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14.xml" ContentType="application/vnd.openxmlformats-officedocument.drawingml.chartshapes+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15.xml" ContentType="application/vnd.openxmlformats-officedocument.drawingml.chartshapes+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drawings/drawing16.xml" ContentType="application/vnd.openxmlformats-officedocument.drawingml.chartshapes+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charts/chart5.xml" ContentType="application/vnd.openxmlformats-officedocument.drawingml.chart+xml"/>
  <Override PartName="/xl/charts/style5.xml" ContentType="application/vnd.ms-office.chartstyle+xml"/>
  <Override PartName="/xl/charts/colors5.xml" ContentType="application/vnd.ms-office.chartcolorstyle+xml"/>
  <Override PartName="/xl/drawings/drawing17.xml" ContentType="application/vnd.openxmlformats-officedocument.drawingml.chartshapes+xml"/>
  <Override PartName="/xl/charts/chart6.xml" ContentType="application/vnd.openxmlformats-officedocument.drawingml.chart+xml"/>
  <Override PartName="/xl/charts/style6.xml" ContentType="application/vnd.ms-office.chartstyle+xml"/>
  <Override PartName="/xl/charts/colors6.xml" ContentType="application/vnd.ms-office.chartcolorstyle+xml"/>
  <Override PartName="/xl/drawings/drawing18.xml" ContentType="application/vnd.openxmlformats-officedocument.drawingml.chartshapes+xml"/>
  <Override PartName="/xl/charts/chart7.xml" ContentType="application/vnd.openxmlformats-officedocument.drawingml.chart+xml"/>
  <Override PartName="/xl/charts/style7.xml" ContentType="application/vnd.ms-office.chartstyle+xml"/>
  <Override PartName="/xl/charts/colors7.xml" ContentType="application/vnd.ms-office.chartcolorstyle+xml"/>
  <Override PartName="/xl/drawings/drawing19.xml" ContentType="application/vnd.openxmlformats-officedocument.drawingml.chartshapes+xml"/>
  <Override PartName="/xl/charts/chart8.xml" ContentType="application/vnd.openxmlformats-officedocument.drawingml.chart+xml"/>
  <Override PartName="/xl/charts/style8.xml" ContentType="application/vnd.ms-office.chartstyle+xml"/>
  <Override PartName="/xl/charts/colors8.xml" ContentType="application/vnd.ms-office.chartcolorstyle+xml"/>
  <Override PartName="/xl/drawings/drawing20.xml" ContentType="application/vnd.openxmlformats-officedocument.drawingml.chartshapes+xml"/>
  <Override PartName="/xl/charts/chart9.xml" ContentType="application/vnd.openxmlformats-officedocument.drawingml.chart+xml"/>
  <Override PartName="/xl/charts/style9.xml" ContentType="application/vnd.ms-office.chartstyle+xml"/>
  <Override PartName="/xl/charts/colors9.xml" ContentType="application/vnd.ms-office.chartcolorstyle+xml"/>
  <Override PartName="/xl/drawings/drawing21.xml" ContentType="application/vnd.openxmlformats-officedocument.drawingml.chartshapes+xml"/>
  <Override PartName="/xl/charts/chart10.xml" ContentType="application/vnd.openxmlformats-officedocument.drawingml.chart+xml"/>
  <Override PartName="/xl/charts/style10.xml" ContentType="application/vnd.ms-office.chartstyle+xml"/>
  <Override PartName="/xl/charts/colors10.xml" ContentType="application/vnd.ms-office.chartcolorstyle+xml"/>
  <Override PartName="/xl/drawings/drawing22.xml" ContentType="application/vnd.openxmlformats-officedocument.drawingml.chartshapes+xml"/>
  <Override PartName="/xl/charts/chart11.xml" ContentType="application/vnd.openxmlformats-officedocument.drawingml.chart+xml"/>
  <Override PartName="/xl/charts/style11.xml" ContentType="application/vnd.ms-office.chartstyle+xml"/>
  <Override PartName="/xl/charts/colors11.xml" ContentType="application/vnd.ms-office.chartcolorstyle+xml"/>
  <Override PartName="/xl/drawings/drawing23.xml" ContentType="application/vnd.openxmlformats-officedocument.drawingml.chartshapes+xml"/>
  <Override PartName="/xl/charts/chart12.xml" ContentType="application/vnd.openxmlformats-officedocument.drawingml.chart+xml"/>
  <Override PartName="/xl/drawings/drawing24.xml" ContentType="application/vnd.openxmlformats-officedocument.drawingml.chartshapes+xml"/>
  <Override PartName="/xl/charts/chart13.xml" ContentType="application/vnd.openxmlformats-officedocument.drawingml.chart+xml"/>
  <Override PartName="/xl/charts/style12.xml" ContentType="application/vnd.ms-office.chartstyle+xml"/>
  <Override PartName="/xl/charts/colors12.xml" ContentType="application/vnd.ms-office.chartcolorstyle+xml"/>
  <Override PartName="/xl/drawings/drawing25.xml" ContentType="application/vnd.openxmlformats-officedocument.drawingml.chartshapes+xml"/>
  <Override PartName="/xl/charts/chart14.xml" ContentType="application/vnd.openxmlformats-officedocument.drawingml.chart+xml"/>
  <Override PartName="/xl/charts/style13.xml" ContentType="application/vnd.ms-office.chartstyle+xml"/>
  <Override PartName="/xl/charts/colors13.xml" ContentType="application/vnd.ms-office.chartcolorstyle+xml"/>
  <Override PartName="/xl/drawings/drawing26.xml" ContentType="application/vnd.openxmlformats-officedocument.drawingml.chartshapes+xml"/>
  <Override PartName="/xl/charts/chart15.xml" ContentType="application/vnd.openxmlformats-officedocument.drawingml.chart+xml"/>
  <Override PartName="/xl/charts/style14.xml" ContentType="application/vnd.ms-office.chartstyle+xml"/>
  <Override PartName="/xl/charts/colors14.xml" ContentType="application/vnd.ms-office.chartcolorstyle+xml"/>
  <Override PartName="/xl/drawings/drawing27.xml" ContentType="application/vnd.openxmlformats-officedocument.drawingml.chartshapes+xml"/>
  <Override PartName="/xl/charts/chart16.xml" ContentType="application/vnd.openxmlformats-officedocument.drawingml.chart+xml"/>
  <Override PartName="/xl/charts/style15.xml" ContentType="application/vnd.ms-office.chartstyle+xml"/>
  <Override PartName="/xl/charts/colors15.xml" ContentType="application/vnd.ms-office.chartcolorstyle+xml"/>
  <Override PartName="/xl/drawings/drawing28.xml" ContentType="application/vnd.openxmlformats-officedocument.drawingml.chartshapes+xml"/>
  <Override PartName="/xl/charts/chart17.xml" ContentType="application/vnd.openxmlformats-officedocument.drawingml.chart+xml"/>
  <Override PartName="/xl/charts/style16.xml" ContentType="application/vnd.ms-office.chartstyle+xml"/>
  <Override PartName="/xl/charts/colors16.xml" ContentType="application/vnd.ms-office.chartcolorstyle+xml"/>
  <Override PartName="/xl/drawings/drawing29.xml" ContentType="application/vnd.openxmlformats-officedocument.drawingml.chartshapes+xml"/>
  <Override PartName="/xl/charts/chart18.xml" ContentType="application/vnd.openxmlformats-officedocument.drawingml.chart+xml"/>
  <Override PartName="/xl/charts/style17.xml" ContentType="application/vnd.ms-office.chartstyle+xml"/>
  <Override PartName="/xl/charts/colors17.xml" ContentType="application/vnd.ms-office.chartcolorstyle+xml"/>
  <Override PartName="/xl/charts/chart19.xml" ContentType="application/vnd.openxmlformats-officedocument.drawingml.chart+xml"/>
  <Override PartName="/xl/charts/style18.xml" ContentType="application/vnd.ms-office.chartstyle+xml"/>
  <Override PartName="/xl/charts/colors18.xml" ContentType="application/vnd.ms-office.chartcolorstyle+xml"/>
  <Override PartName="/xl/charts/chart20.xml" ContentType="application/vnd.openxmlformats-officedocument.drawingml.chart+xml"/>
  <Override PartName="/xl/charts/style19.xml" ContentType="application/vnd.ms-office.chartstyle+xml"/>
  <Override PartName="/xl/charts/colors19.xml" ContentType="application/vnd.ms-office.chartcolorstyle+xml"/>
  <Override PartName="/xl/drawings/drawing30.xml" ContentType="application/vnd.openxmlformats-officedocument.drawingml.chartshapes+xml"/>
  <Override PartName="/xl/drawings/drawing31.xml" ContentType="application/vnd.openxmlformats-officedocument.drawing+xml"/>
  <Override PartName="/xl/tables/table1.xml" ContentType="application/vnd.openxmlformats-officedocument.spreadsheetml.table+xml"/>
  <Override PartName="/xl/charts/chart21.xml" ContentType="application/vnd.openxmlformats-officedocument.drawingml.chart+xml"/>
  <Override PartName="/xl/charts/style20.xml" ContentType="application/vnd.ms-office.chartstyle+xml"/>
  <Override PartName="/xl/charts/colors20.xml" ContentType="application/vnd.ms-office.chartcolorstyle+xml"/>
  <Override PartName="/xl/drawings/drawing32.xml" ContentType="application/vnd.openxmlformats-officedocument.drawingml.chartshapes+xml"/>
  <Override PartName="/xl/drawings/drawing33.xml" ContentType="application/vnd.openxmlformats-officedocument.drawing+xml"/>
  <Override PartName="/xl/tables/table2.xml" ContentType="application/vnd.openxmlformats-officedocument.spreadsheetml.table+xml"/>
  <Override PartName="/xl/charts/chart22.xml" ContentType="application/vnd.openxmlformats-officedocument.drawingml.chart+xml"/>
  <Override PartName="/xl/charts/style21.xml" ContentType="application/vnd.ms-office.chartstyle+xml"/>
  <Override PartName="/xl/charts/colors21.xml" ContentType="application/vnd.ms-office.chartcolorstyle+xml"/>
  <Override PartName="/xl/drawings/drawing34.xml" ContentType="application/vnd.openxmlformats-officedocument.drawing+xml"/>
  <Override PartName="/xl/tables/table3.xml" ContentType="application/vnd.openxmlformats-officedocument.spreadsheetml.table+xml"/>
  <Override PartName="/xl/charts/chart23.xml" ContentType="application/vnd.openxmlformats-officedocument.drawingml.chart+xml"/>
  <Override PartName="/xl/charts/style22.xml" ContentType="application/vnd.ms-office.chartstyle+xml"/>
  <Override PartName="/xl/charts/colors22.xml" ContentType="application/vnd.ms-office.chartcolorstyle+xml"/>
  <Override PartName="/xl/drawings/drawing35.xml" ContentType="application/vnd.openxmlformats-officedocument.drawingml.chartshapes+xml"/>
  <Override PartName="/xl/drawings/drawing36.xml" ContentType="application/vnd.openxmlformats-officedocument.drawing+xml"/>
  <Override PartName="/xl/tables/table4.xml" ContentType="application/vnd.openxmlformats-officedocument.spreadsheetml.table+xml"/>
  <Override PartName="/xl/charts/chart24.xml" ContentType="application/vnd.openxmlformats-officedocument.drawingml.chart+xml"/>
  <Override PartName="/xl/charts/style23.xml" ContentType="application/vnd.ms-office.chartstyle+xml"/>
  <Override PartName="/xl/charts/colors23.xml" ContentType="application/vnd.ms-office.chartcolorstyle+xml"/>
  <Override PartName="/xl/drawings/drawing37.xml" ContentType="application/vnd.openxmlformats-officedocument.drawingml.chartshapes+xml"/>
  <Override PartName="/xl/drawings/drawing38.xml" ContentType="application/vnd.openxmlformats-officedocument.drawing+xml"/>
  <Override PartName="/xl/tables/table5.xml" ContentType="application/vnd.openxmlformats-officedocument.spreadsheetml.table+xml"/>
  <Override PartName="/xl/tables/table6.xml" ContentType="application/vnd.openxmlformats-officedocument.spreadsheetml.table+xml"/>
  <Override PartName="/xl/charts/chart25.xml" ContentType="application/vnd.openxmlformats-officedocument.drawingml.chart+xml"/>
  <Override PartName="/xl/charts/style24.xml" ContentType="application/vnd.ms-office.chartstyle+xml"/>
  <Override PartName="/xl/charts/colors24.xml" ContentType="application/vnd.ms-office.chartcolorstyle+xml"/>
  <Override PartName="/xl/drawings/drawing39.xml" ContentType="application/vnd.openxmlformats-officedocument.drawingml.chartshapes+xml"/>
  <Override PartName="/xl/charts/chart26.xml" ContentType="application/vnd.openxmlformats-officedocument.drawingml.chart+xml"/>
  <Override PartName="/xl/charts/style25.xml" ContentType="application/vnd.ms-office.chartstyle+xml"/>
  <Override PartName="/xl/charts/colors25.xml" ContentType="application/vnd.ms-office.chartcolorstyle+xml"/>
  <Override PartName="/xl/drawings/drawing40.xml" ContentType="application/vnd.openxmlformats-officedocument.drawingml.chartshapes+xml"/>
  <Override PartName="/xl/drawings/drawing41.xml" ContentType="application/vnd.openxmlformats-officedocument.drawing+xml"/>
  <Override PartName="/xl/tables/table7.xml" ContentType="application/vnd.openxmlformats-officedocument.spreadsheetml.table+xml"/>
  <Override PartName="/xl/charts/chart27.xml" ContentType="application/vnd.openxmlformats-officedocument.drawingml.chart+xml"/>
  <Override PartName="/xl/charts/style26.xml" ContentType="application/vnd.ms-office.chartstyle+xml"/>
  <Override PartName="/xl/charts/colors26.xml" ContentType="application/vnd.ms-office.chartcolorstyle+xml"/>
  <Override PartName="/xl/drawings/drawing42.xml" ContentType="application/vnd.openxmlformats-officedocument.drawingml.chartshapes+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tables/table8.xml" ContentType="application/vnd.openxmlformats-officedocument.spreadsheetml.table+xml"/>
  <Override PartName="/xl/charts/chart28.xml" ContentType="application/vnd.openxmlformats-officedocument.drawingml.chart+xml"/>
  <Override PartName="/xl/charts/style27.xml" ContentType="application/vnd.ms-office.chartstyle+xml"/>
  <Override PartName="/xl/charts/colors27.xml" ContentType="application/vnd.ms-office.chartcolorstyle+xml"/>
  <Override PartName="/xl/drawings/drawing46.xml" ContentType="application/vnd.openxmlformats-officedocument.drawingml.chartshapes+xml"/>
  <Override PartName="/xl/drawings/drawing47.xml" ContentType="application/vnd.openxmlformats-officedocument.drawing+xml"/>
  <Override PartName="/xl/tables/table9.xml" ContentType="application/vnd.openxmlformats-officedocument.spreadsheetml.table+xml"/>
  <Override PartName="/xl/charts/chart29.xml" ContentType="application/vnd.openxmlformats-officedocument.drawingml.chart+xml"/>
  <Override PartName="/xl/charts/style28.xml" ContentType="application/vnd.ms-office.chartstyle+xml"/>
  <Override PartName="/xl/charts/colors28.xml" ContentType="application/vnd.ms-office.chartcolorstyle+xml"/>
  <Override PartName="/xl/drawings/drawing48.xml" ContentType="application/vnd.openxmlformats-officedocument.drawingml.chartshapes+xml"/>
  <Override PartName="/xl/drawings/drawing49.xml" ContentType="application/vnd.openxmlformats-officedocument.drawing+xml"/>
  <Override PartName="/xl/tables/table10.xml" ContentType="application/vnd.openxmlformats-officedocument.spreadsheetml.table+xml"/>
  <Override PartName="/xl/charts/chart30.xml" ContentType="application/vnd.openxmlformats-officedocument.drawingml.chart+xml"/>
  <Override PartName="/xl/charts/style29.xml" ContentType="application/vnd.ms-office.chartstyle+xml"/>
  <Override PartName="/xl/charts/colors29.xml" ContentType="application/vnd.ms-office.chartcolorstyle+xml"/>
  <Override PartName="/xl/drawings/drawing50.xml" ContentType="application/vnd.openxmlformats-officedocument.drawingml.chartshapes+xml"/>
  <Override PartName="/xl/drawings/drawing51.xml" ContentType="application/vnd.openxmlformats-officedocument.drawing+xml"/>
  <Override PartName="/xl/tables/table11.xml" ContentType="application/vnd.openxmlformats-officedocument.spreadsheetml.table+xml"/>
  <Override PartName="/xl/tables/table12.xml" ContentType="application/vnd.openxmlformats-officedocument.spreadsheetml.table+xml"/>
  <Override PartName="/xl/charts/chart31.xml" ContentType="application/vnd.openxmlformats-officedocument.drawingml.chart+xml"/>
  <Override PartName="/xl/charts/style30.xml" ContentType="application/vnd.ms-office.chartstyle+xml"/>
  <Override PartName="/xl/charts/colors30.xml" ContentType="application/vnd.ms-office.chartcolorstyle+xml"/>
  <Override PartName="/xl/drawings/drawing52.xml" ContentType="application/vnd.openxmlformats-officedocument.drawingml.chartshapes+xml"/>
  <Override PartName="/xl/charts/chart32.xml" ContentType="application/vnd.openxmlformats-officedocument.drawingml.chart+xml"/>
  <Override PartName="/xl/charts/style31.xml" ContentType="application/vnd.ms-office.chartstyle+xml"/>
  <Override PartName="/xl/charts/colors31.xml" ContentType="application/vnd.ms-office.chartcolorstyle+xml"/>
  <Override PartName="/xl/drawings/drawing53.xml" ContentType="application/vnd.openxmlformats-officedocument.drawingml.chartshapes+xml"/>
  <Override PartName="/xl/drawings/drawing54.xml" ContentType="application/vnd.openxmlformats-officedocument.drawing+xml"/>
  <Override PartName="/xl/tables/table13.xml" ContentType="application/vnd.openxmlformats-officedocument.spreadsheetml.table+xml"/>
  <Override PartName="/xl/charts/chart33.xml" ContentType="application/vnd.openxmlformats-officedocument.drawingml.chart+xml"/>
  <Override PartName="/xl/charts/style32.xml" ContentType="application/vnd.ms-office.chartstyle+xml"/>
  <Override PartName="/xl/charts/colors32.xml" ContentType="application/vnd.ms-office.chartcolorstyle+xml"/>
  <Override PartName="/xl/drawings/drawing55.xml" ContentType="application/vnd.openxmlformats-officedocument.drawingml.chartshapes+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tables/table14.xml" ContentType="application/vnd.openxmlformats-officedocument.spreadsheetml.table+xml"/>
  <Override PartName="/xl/charts/chart34.xml" ContentType="application/vnd.openxmlformats-officedocument.drawingml.chart+xml"/>
  <Override PartName="/xl/charts/style33.xml" ContentType="application/vnd.ms-office.chartstyle+xml"/>
  <Override PartName="/xl/charts/colors33.xml" ContentType="application/vnd.ms-office.chartcolorstyle+xml"/>
  <Override PartName="/xl/drawings/drawing59.xml" ContentType="application/vnd.openxmlformats-officedocument.drawingml.chartshapes+xml"/>
  <Override PartName="/xl/drawings/drawing60.xml" ContentType="application/vnd.openxmlformats-officedocument.drawing+xml"/>
  <Override PartName="/xl/tables/table15.xml" ContentType="application/vnd.openxmlformats-officedocument.spreadsheetml.table+xml"/>
  <Override PartName="/xl/charts/chart35.xml" ContentType="application/vnd.openxmlformats-officedocument.drawingml.chart+xml"/>
  <Override PartName="/xl/charts/style34.xml" ContentType="application/vnd.ms-office.chartstyle+xml"/>
  <Override PartName="/xl/charts/colors34.xml" ContentType="application/vnd.ms-office.chartcolorstyle+xml"/>
  <Override PartName="/xl/drawings/drawing61.xml" ContentType="application/vnd.openxmlformats-officedocument.drawingml.chartshapes+xml"/>
  <Override PartName="/xl/drawings/drawing62.xml" ContentType="application/vnd.openxmlformats-officedocument.drawing+xml"/>
  <Override PartName="/xl/tables/table16.xml" ContentType="application/vnd.openxmlformats-officedocument.spreadsheetml.table+xml"/>
  <Override PartName="/xl/charts/chart36.xml" ContentType="application/vnd.openxmlformats-officedocument.drawingml.chart+xml"/>
  <Override PartName="/xl/charts/style35.xml" ContentType="application/vnd.ms-office.chartstyle+xml"/>
  <Override PartName="/xl/charts/colors35.xml" ContentType="application/vnd.ms-office.chartcolorstyle+xml"/>
  <Override PartName="/xl/drawings/drawing63.xml" ContentType="application/vnd.openxmlformats-officedocument.drawingml.chartshapes+xml"/>
  <Override PartName="/xl/drawings/drawing64.xml" ContentType="application/vnd.openxmlformats-officedocument.drawing+xml"/>
  <Override PartName="/xl/tables/table17.xml" ContentType="application/vnd.openxmlformats-officedocument.spreadsheetml.table+xml"/>
  <Override PartName="/xl/tables/table18.xml" ContentType="application/vnd.openxmlformats-officedocument.spreadsheetml.table+xml"/>
  <Override PartName="/xl/charts/chart37.xml" ContentType="application/vnd.openxmlformats-officedocument.drawingml.chart+xml"/>
  <Override PartName="/xl/charts/style36.xml" ContentType="application/vnd.ms-office.chartstyle+xml"/>
  <Override PartName="/xl/charts/colors36.xml" ContentType="application/vnd.ms-office.chartcolorstyle+xml"/>
  <Override PartName="/xl/drawings/drawing65.xml" ContentType="application/vnd.openxmlformats-officedocument.drawingml.chartshapes+xml"/>
  <Override PartName="/xl/charts/chart38.xml" ContentType="application/vnd.openxmlformats-officedocument.drawingml.chart+xml"/>
  <Override PartName="/xl/charts/style37.xml" ContentType="application/vnd.ms-office.chartstyle+xml"/>
  <Override PartName="/xl/charts/colors37.xml" ContentType="application/vnd.ms-office.chartcolorstyle+xml"/>
  <Override PartName="/xl/drawings/drawing66.xml" ContentType="application/vnd.openxmlformats-officedocument.drawingml.chartshapes+xml"/>
  <Override PartName="/xl/drawings/drawing67.xml" ContentType="application/vnd.openxmlformats-officedocument.drawing+xml"/>
  <Override PartName="/xl/tables/table19.xml" ContentType="application/vnd.openxmlformats-officedocument.spreadsheetml.table+xml"/>
  <Override PartName="/xl/charts/chart39.xml" ContentType="application/vnd.openxmlformats-officedocument.drawingml.chart+xml"/>
  <Override PartName="/xl/charts/style38.xml" ContentType="application/vnd.ms-office.chartstyle+xml"/>
  <Override PartName="/xl/charts/colors38.xml" ContentType="application/vnd.ms-office.chartcolorstyle+xml"/>
  <Override PartName="/xl/drawings/drawing68.xml" ContentType="application/vnd.openxmlformats-officedocument.drawingml.chartshapes+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charts/chart40.xml" ContentType="application/vnd.openxmlformats-officedocument.drawingml.chart+xml"/>
  <Override PartName="/xl/charts/style39.xml" ContentType="application/vnd.ms-office.chartstyle+xml"/>
  <Override PartName="/xl/charts/colors39.xml" ContentType="application/vnd.ms-office.chartcolorstyle+xml"/>
  <Override PartName="/xl/drawings/drawing72.xml" ContentType="application/vnd.openxmlformats-officedocument.drawing+xml"/>
  <Override PartName="/xl/tables/table20.xml" ContentType="application/vnd.openxmlformats-officedocument.spreadsheetml.table+xml"/>
  <Override PartName="/xl/charts/chart41.xml" ContentType="application/vnd.openxmlformats-officedocument.drawingml.chart+xml"/>
  <Override PartName="/xl/charts/style40.xml" ContentType="application/vnd.ms-office.chartstyle+xml"/>
  <Override PartName="/xl/charts/colors40.xml" ContentType="application/vnd.ms-office.chartcolorstyle+xml"/>
  <Override PartName="/xl/drawings/drawing73.xml" ContentType="application/vnd.openxmlformats-officedocument.drawingml.chartshapes+xml"/>
  <Override PartName="/xl/drawings/drawing74.xml" ContentType="application/vnd.openxmlformats-officedocument.drawing+xml"/>
  <Override PartName="/xl/tables/table21.xml" ContentType="application/vnd.openxmlformats-officedocument.spreadsheetml.table+xml"/>
  <Override PartName="/xl/charts/chart42.xml" ContentType="application/vnd.openxmlformats-officedocument.drawingml.chart+xml"/>
  <Override PartName="/xl/charts/style41.xml" ContentType="application/vnd.ms-office.chartstyle+xml"/>
  <Override PartName="/xl/charts/colors41.xml" ContentType="application/vnd.ms-office.chartcolorstyle+xml"/>
  <Override PartName="/xl/drawings/drawing75.xml" ContentType="application/vnd.openxmlformats-officedocument.drawingml.chartshapes+xml"/>
  <Override PartName="/xl/drawings/drawing76.xml" ContentType="application/vnd.openxmlformats-officedocument.drawing+xml"/>
  <Override PartName="/xl/tables/table22.xml" ContentType="application/vnd.openxmlformats-officedocument.spreadsheetml.table+xml"/>
  <Override PartName="/xl/charts/chart43.xml" ContentType="application/vnd.openxmlformats-officedocument.drawingml.chart+xml"/>
  <Override PartName="/xl/charts/style42.xml" ContentType="application/vnd.ms-office.chartstyle+xml"/>
  <Override PartName="/xl/charts/colors42.xml" ContentType="application/vnd.ms-office.chartcolorstyle+xml"/>
  <Override PartName="/xl/drawings/drawing77.xml" ContentType="application/vnd.openxmlformats-officedocument.drawingml.chartshapes+xml"/>
  <Override PartName="/xl/drawings/drawing78.xml" ContentType="application/vnd.openxmlformats-officedocument.drawing+xml"/>
  <Override PartName="/xl/drawings/drawing79.xml" ContentType="application/vnd.openxmlformats-officedocument.drawing+xml"/>
  <Override PartName="/xl/drawings/drawing80.xml" ContentType="application/vnd.openxmlformats-officedocument.drawing+xml"/>
  <Override PartName="/xl/drawings/drawing81.xml" ContentType="application/vnd.openxmlformats-officedocument.drawing+xml"/>
  <Override PartName="/xl/tables/table23.xml" ContentType="application/vnd.openxmlformats-officedocument.spreadsheetml.table+xml"/>
  <Override PartName="/xl/charts/chart44.xml" ContentType="application/vnd.openxmlformats-officedocument.drawingml.chart+xml"/>
  <Override PartName="/xl/charts/style43.xml" ContentType="application/vnd.ms-office.chartstyle+xml"/>
  <Override PartName="/xl/charts/colors43.xml" ContentType="application/vnd.ms-office.chartcolorstyle+xml"/>
  <Override PartName="/xl/drawings/drawing82.xml" ContentType="application/vnd.openxmlformats-officedocument.drawingml.chartshapes+xml"/>
  <Override PartName="/xl/drawings/drawing83.xml" ContentType="application/vnd.openxmlformats-officedocument.drawing+xml"/>
  <Override PartName="/xl/tables/table24.xml" ContentType="application/vnd.openxmlformats-officedocument.spreadsheetml.table+xml"/>
  <Override PartName="/xl/charts/chart45.xml" ContentType="application/vnd.openxmlformats-officedocument.drawingml.chart+xml"/>
  <Override PartName="/xl/charts/style44.xml" ContentType="application/vnd.ms-office.chartstyle+xml"/>
  <Override PartName="/xl/charts/colors44.xml" ContentType="application/vnd.ms-office.chartcolorstyle+xml"/>
  <Override PartName="/xl/drawings/drawing84.xml" ContentType="application/vnd.openxmlformats-officedocument.drawingml.chartshapes+xml"/>
  <Override PartName="/xl/drawings/drawing85.xml" ContentType="application/vnd.openxmlformats-officedocument.drawing+xml"/>
  <Override PartName="/xl/tables/table25.xml" ContentType="application/vnd.openxmlformats-officedocument.spreadsheetml.table+xml"/>
  <Override PartName="/xl/charts/chart46.xml" ContentType="application/vnd.openxmlformats-officedocument.drawingml.chart+xml"/>
  <Override PartName="/xl/charts/style45.xml" ContentType="application/vnd.ms-office.chartstyle+xml"/>
  <Override PartName="/xl/charts/colors45.xml" ContentType="application/vnd.ms-office.chartcolorstyle+xml"/>
  <Override PartName="/xl/drawings/drawing86.xml" ContentType="application/vnd.openxmlformats-officedocument.drawingml.chartshapes+xml"/>
  <Override PartName="/xl/drawings/drawing87.xml" ContentType="application/vnd.openxmlformats-officedocument.drawing+xml"/>
  <Override PartName="/xl/tables/table26.xml" ContentType="application/vnd.openxmlformats-officedocument.spreadsheetml.table+xml"/>
  <Override PartName="/xl/charts/chart47.xml" ContentType="application/vnd.openxmlformats-officedocument.drawingml.chart+xml"/>
  <Override PartName="/xl/drawings/drawing88.xml" ContentType="application/vnd.openxmlformats-officedocument.drawingml.chartshapes+xml"/>
  <Override PartName="/xl/drawings/drawing89.xml" ContentType="application/vnd.openxmlformats-officedocument.drawing+xml"/>
  <Override PartName="/xl/tables/table27.xml" ContentType="application/vnd.openxmlformats-officedocument.spreadsheetml.table+xml"/>
  <Override PartName="/xl/charts/chart48.xml" ContentType="application/vnd.openxmlformats-officedocument.drawingml.chart+xml"/>
  <Override PartName="/xl/charts/style46.xml" ContentType="application/vnd.ms-office.chartstyle+xml"/>
  <Override PartName="/xl/charts/colors46.xml" ContentType="application/vnd.ms-office.chartcolorstyle+xml"/>
  <Override PartName="/xl/drawings/drawing90.xml" ContentType="application/vnd.openxmlformats-officedocument.drawingml.chartshapes+xml"/>
  <Override PartName="/xl/charts/chart49.xml" ContentType="application/vnd.openxmlformats-officedocument.drawingml.chart+xml"/>
  <Override PartName="/xl/charts/style47.xml" ContentType="application/vnd.ms-office.chartstyle+xml"/>
  <Override PartName="/xl/charts/colors47.xml" ContentType="application/vnd.ms-office.chartcolorstyle+xml"/>
  <Override PartName="/xl/drawings/drawing91.xml" ContentType="application/vnd.openxmlformats-officedocument.drawingml.chartshapes+xml"/>
  <Override PartName="/xl/drawings/drawing92.xml" ContentType="application/vnd.openxmlformats-officedocument.drawing+xml"/>
  <Override PartName="/xl/tables/table28.xml" ContentType="application/vnd.openxmlformats-officedocument.spreadsheetml.table+xml"/>
  <Override PartName="/xl/charts/chart50.xml" ContentType="application/vnd.openxmlformats-officedocument.drawingml.chart+xml"/>
  <Override PartName="/xl/charts/style48.xml" ContentType="application/vnd.ms-office.chartstyle+xml"/>
  <Override PartName="/xl/charts/colors48.xml" ContentType="application/vnd.ms-office.chartcolorstyle+xml"/>
  <Override PartName="/xl/drawings/drawing93.xml" ContentType="application/vnd.openxmlformats-officedocument.drawingml.chartshapes+xml"/>
  <Override PartName="/xl/drawings/drawing94.xml" ContentType="application/vnd.openxmlformats-officedocument.drawing+xml"/>
  <Override PartName="/xl/tables/table29.xml" ContentType="application/vnd.openxmlformats-officedocument.spreadsheetml.table+xml"/>
  <Override PartName="/xl/charts/chart51.xml" ContentType="application/vnd.openxmlformats-officedocument.drawingml.chart+xml"/>
  <Override PartName="/xl/charts/style49.xml" ContentType="application/vnd.ms-office.chartstyle+xml"/>
  <Override PartName="/xl/charts/colors49.xml" ContentType="application/vnd.ms-office.chartcolorstyle+xml"/>
  <Override PartName="/xl/charts/chart52.xml" ContentType="application/vnd.openxmlformats-officedocument.drawingml.chart+xml"/>
  <Override PartName="/xl/charts/style50.xml" ContentType="application/vnd.ms-office.chartstyle+xml"/>
  <Override PartName="/xl/charts/colors50.xml" ContentType="application/vnd.ms-office.chartcolorstyle+xml"/>
  <Override PartName="/xl/drawings/drawing95.xml" ContentType="application/vnd.openxmlformats-officedocument.drawing+xml"/>
  <Override PartName="/xl/tables/table30.xml" ContentType="application/vnd.openxmlformats-officedocument.spreadsheetml.table+xml"/>
  <Override PartName="/xl/charts/chart53.xml" ContentType="application/vnd.openxmlformats-officedocument.drawingml.chart+xml"/>
  <Override PartName="/xl/charts/style51.xml" ContentType="application/vnd.ms-office.chartstyle+xml"/>
  <Override PartName="/xl/charts/colors51.xml" ContentType="application/vnd.ms-office.chartcolorstyle+xml"/>
  <Override PartName="/xl/drawings/drawing96.xml" ContentType="application/vnd.openxmlformats-officedocument.drawingml.chartshapes+xml"/>
  <Override PartName="/xl/charts/chart54.xml" ContentType="application/vnd.openxmlformats-officedocument.drawingml.chart+xml"/>
  <Override PartName="/xl/charts/style52.xml" ContentType="application/vnd.ms-office.chartstyle+xml"/>
  <Override PartName="/xl/charts/colors52.xml" ContentType="application/vnd.ms-office.chartcolorstyle+xml"/>
  <Override PartName="/xl/drawings/drawing97.xml" ContentType="application/vnd.openxmlformats-officedocument.drawingml.chartshapes+xml"/>
  <Override PartName="/xl/drawings/drawing98.xml" ContentType="application/vnd.openxmlformats-officedocument.drawing+xml"/>
  <Override PartName="/xl/tables/table31.xml" ContentType="application/vnd.openxmlformats-officedocument.spreadsheetml.table+xml"/>
  <Override PartName="/xl/charts/chart55.xml" ContentType="application/vnd.openxmlformats-officedocument.drawingml.chart+xml"/>
  <Override PartName="/xl/charts/style53.xml" ContentType="application/vnd.ms-office.chartstyle+xml"/>
  <Override PartName="/xl/charts/colors53.xml" ContentType="application/vnd.ms-office.chartcolorstyle+xml"/>
  <Override PartName="/xl/drawings/drawing99.xml" ContentType="application/vnd.openxmlformats-officedocument.drawingml.chartshapes+xml"/>
  <Override PartName="/xl/charts/chart56.xml" ContentType="application/vnd.openxmlformats-officedocument.drawingml.chart+xml"/>
  <Override PartName="/xl/charts/style54.xml" ContentType="application/vnd.ms-office.chartstyle+xml"/>
  <Override PartName="/xl/charts/colors54.xml" ContentType="application/vnd.ms-office.chartcolorstyle+xml"/>
  <Override PartName="/xl/drawings/drawing100.xml" ContentType="application/vnd.openxmlformats-officedocument.drawing+xml"/>
  <Override PartName="/xl/drawings/drawing101.xml" ContentType="application/vnd.openxmlformats-officedocument.drawing+xml"/>
  <Override PartName="/xl/drawings/drawing102.xml" ContentType="application/vnd.openxmlformats-officedocument.drawing+xml"/>
  <Override PartName="/xl/drawings/drawing103.xml" ContentType="application/vnd.openxmlformats-officedocument.drawing+xml"/>
  <Override PartName="/xl/tables/table32.xml" ContentType="application/vnd.openxmlformats-officedocument.spreadsheetml.table+xml"/>
  <Override PartName="/xl/charts/chart57.xml" ContentType="application/vnd.openxmlformats-officedocument.drawingml.chart+xml"/>
  <Override PartName="/xl/charts/style55.xml" ContentType="application/vnd.ms-office.chartstyle+xml"/>
  <Override PartName="/xl/charts/colors55.xml" ContentType="application/vnd.ms-office.chartcolorstyle+xml"/>
  <Override PartName="/xl/drawings/drawing104.xml" ContentType="application/vnd.openxmlformats-officedocument.drawingml.chartshapes+xml"/>
  <Override PartName="/xl/drawings/drawing105.xml" ContentType="application/vnd.openxmlformats-officedocument.drawing+xml"/>
  <Override PartName="/xl/tables/table33.xml" ContentType="application/vnd.openxmlformats-officedocument.spreadsheetml.table+xml"/>
  <Override PartName="/xl/charts/chart58.xml" ContentType="application/vnd.openxmlformats-officedocument.drawingml.chart+xml"/>
  <Override PartName="/xl/charts/style56.xml" ContentType="application/vnd.ms-office.chartstyle+xml"/>
  <Override PartName="/xl/charts/colors56.xml" ContentType="application/vnd.ms-office.chartcolorstyle+xml"/>
  <Override PartName="/xl/drawings/drawing106.xml" ContentType="application/vnd.openxmlformats-officedocument.drawingml.chartshapes+xml"/>
  <Override PartName="/xl/charts/chart59.xml" ContentType="application/vnd.openxmlformats-officedocument.drawingml.chart+xml"/>
  <Override PartName="/xl/charts/style57.xml" ContentType="application/vnd.ms-office.chartstyle+xml"/>
  <Override PartName="/xl/charts/colors57.xml" ContentType="application/vnd.ms-office.chartcolorstyle+xml"/>
  <Override PartName="/xl/drawings/drawing107.xml" ContentType="application/vnd.openxmlformats-officedocument.drawing+xml"/>
  <Override PartName="/xl/tables/table34.xml" ContentType="application/vnd.openxmlformats-officedocument.spreadsheetml.table+xml"/>
  <Override PartName="/xl/charts/chart60.xml" ContentType="application/vnd.openxmlformats-officedocument.drawingml.chart+xml"/>
  <Override PartName="/xl/charts/style58.xml" ContentType="application/vnd.ms-office.chartstyle+xml"/>
  <Override PartName="/xl/charts/colors58.xml" ContentType="application/vnd.ms-office.chartcolorstyle+xml"/>
  <Override PartName="/xl/drawings/drawing108.xml" ContentType="application/vnd.openxmlformats-officedocument.drawingml.chartshapes+xml"/>
  <Override PartName="/xl/drawings/drawing109.xml" ContentType="application/vnd.openxmlformats-officedocument.drawing+xml"/>
  <Override PartName="/xl/tables/table35.xml" ContentType="application/vnd.openxmlformats-officedocument.spreadsheetml.table+xml"/>
  <Override PartName="/xl/charts/chart61.xml" ContentType="application/vnd.openxmlformats-officedocument.drawingml.chart+xml"/>
  <Override PartName="/xl/charts/style59.xml" ContentType="application/vnd.ms-office.chartstyle+xml"/>
  <Override PartName="/xl/charts/colors59.xml" ContentType="application/vnd.ms-office.chartcolorstyle+xml"/>
  <Override PartName="/xl/drawings/drawing110.xml" ContentType="application/vnd.openxmlformats-officedocument.drawingml.chartshapes+xml"/>
  <Override PartName="/xl/drawings/drawing111.xml" ContentType="application/vnd.openxmlformats-officedocument.drawing+xml"/>
  <Override PartName="/xl/tables/table36.xml" ContentType="application/vnd.openxmlformats-officedocument.spreadsheetml.table+xml"/>
  <Override PartName="/xl/charts/chart62.xml" ContentType="application/vnd.openxmlformats-officedocument.drawingml.chart+xml"/>
  <Override PartName="/xl/charts/style60.xml" ContentType="application/vnd.ms-office.chartstyle+xml"/>
  <Override PartName="/xl/charts/colors60.xml" ContentType="application/vnd.ms-office.chartcolorstyle+xml"/>
  <Override PartName="/xl/drawings/drawing112.xml" ContentType="application/vnd.openxmlformats-officedocument.drawing+xml"/>
  <Override PartName="/xl/drawings/drawing113.xml" ContentType="application/vnd.openxmlformats-officedocument.drawing+xml"/>
  <Override PartName="/xl/drawings/drawing114.xml" ContentType="application/vnd.openxmlformats-officedocument.drawing+xml"/>
  <Override PartName="/xl/drawings/drawing115.xml" ContentType="application/vnd.openxmlformats-officedocument.drawing+xml"/>
  <Override PartName="/xl/drawings/drawing116.xml" ContentType="application/vnd.openxmlformats-officedocument.drawing+xml"/>
  <Override PartName="/xl/tables/table37.xml" ContentType="application/vnd.openxmlformats-officedocument.spreadsheetml.table+xml"/>
  <Override PartName="/xl/charts/chart63.xml" ContentType="application/vnd.openxmlformats-officedocument.drawingml.chart+xml"/>
  <Override PartName="/xl/charts/style61.xml" ContentType="application/vnd.ms-office.chartstyle+xml"/>
  <Override PartName="/xl/charts/colors61.xml" ContentType="application/vnd.ms-office.chartcolorstyle+xml"/>
  <Override PartName="/xl/drawings/drawing117.xml" ContentType="application/vnd.openxmlformats-officedocument.drawingml.chartshapes+xml"/>
  <Override PartName="/xl/drawings/drawing118.xml" ContentType="application/vnd.openxmlformats-officedocument.drawing+xml"/>
  <Override PartName="/xl/tables/table38.xml" ContentType="application/vnd.openxmlformats-officedocument.spreadsheetml.table+xml"/>
  <Override PartName="/xl/charts/chart64.xml" ContentType="application/vnd.openxmlformats-officedocument.drawingml.chart+xml"/>
  <Override PartName="/xl/charts/style62.xml" ContentType="application/vnd.ms-office.chartstyle+xml"/>
  <Override PartName="/xl/charts/colors62.xml" ContentType="application/vnd.ms-office.chartcolorstyle+xml"/>
  <Override PartName="/xl/drawings/drawing119.xml" ContentType="application/vnd.openxmlformats-officedocument.drawingml.chartshapes+xml"/>
  <Override PartName="/xl/drawings/drawing120.xml" ContentType="application/vnd.openxmlformats-officedocument.drawing+xml"/>
  <Override PartName="/xl/drawings/drawing121.xml" ContentType="application/vnd.openxmlformats-officedocument.drawing+xml"/>
  <Override PartName="/xl/tables/table39.xml" ContentType="application/vnd.openxmlformats-officedocument.spreadsheetml.table+xml"/>
  <Override PartName="/xl/charts/chart65.xml" ContentType="application/vnd.openxmlformats-officedocument.drawingml.chart+xml"/>
  <Override PartName="/xl/charts/style63.xml" ContentType="application/vnd.ms-office.chartstyle+xml"/>
  <Override PartName="/xl/charts/colors63.xml" ContentType="application/vnd.ms-office.chartcolorstyle+xml"/>
  <Override PartName="/xl/drawings/drawing122.xml" ContentType="application/vnd.openxmlformats-officedocument.drawingml.chartshapes+xml"/>
  <Override PartName="/xl/drawings/drawing123.xml" ContentType="application/vnd.openxmlformats-officedocument.drawing+xml"/>
  <Override PartName="/xl/tables/table40.xml" ContentType="application/vnd.openxmlformats-officedocument.spreadsheetml.table+xml"/>
  <Override PartName="/xl/charts/chart66.xml" ContentType="application/vnd.openxmlformats-officedocument.drawingml.chart+xml"/>
  <Override PartName="/xl/charts/style64.xml" ContentType="application/vnd.ms-office.chartstyle+xml"/>
  <Override PartName="/xl/charts/colors64.xml" ContentType="application/vnd.ms-office.chartcolorstyle+xml"/>
  <Override PartName="/xl/drawings/drawing124.xml" ContentType="application/vnd.openxmlformats-officedocument.drawingml.chartshapes+xml"/>
  <Override PartName="/xl/drawings/drawing125.xml" ContentType="application/vnd.openxmlformats-officedocument.drawing+xml"/>
  <Override PartName="/xl/tables/table41.xml" ContentType="application/vnd.openxmlformats-officedocument.spreadsheetml.table+xml"/>
  <Override PartName="/xl/charts/chart67.xml" ContentType="application/vnd.openxmlformats-officedocument.drawingml.chart+xml"/>
  <Override PartName="/xl/charts/style65.xml" ContentType="application/vnd.ms-office.chartstyle+xml"/>
  <Override PartName="/xl/charts/colors65.xml" ContentType="application/vnd.ms-office.chartcolorstyle+xml"/>
  <Override PartName="/xl/drawings/drawing126.xml" ContentType="application/vnd.openxmlformats-officedocument.drawing+xml"/>
  <Override PartName="/xl/tables/table42.xml" ContentType="application/vnd.openxmlformats-officedocument.spreadsheetml.table+xml"/>
  <Override PartName="/xl/charts/chart68.xml" ContentType="application/vnd.openxmlformats-officedocument.drawingml.chart+xml"/>
  <Override PartName="/xl/charts/style66.xml" ContentType="application/vnd.ms-office.chartstyle+xml"/>
  <Override PartName="/xl/charts/colors66.xml" ContentType="application/vnd.ms-office.chartcolorstyle+xml"/>
  <Override PartName="/xl/drawings/drawing127.xml" ContentType="application/vnd.openxmlformats-officedocument.drawing+xml"/>
  <Override PartName="/xl/tables/table43.xml" ContentType="application/vnd.openxmlformats-officedocument.spreadsheetml.table+xml"/>
  <Override PartName="/xl/charts/chart69.xml" ContentType="application/vnd.openxmlformats-officedocument.drawingml.chart+xml"/>
  <Override PartName="/xl/charts/style67.xml" ContentType="application/vnd.ms-office.chartstyle+xml"/>
  <Override PartName="/xl/charts/colors67.xml" ContentType="application/vnd.ms-office.chartcolorstyle+xml"/>
  <Override PartName="/xl/drawings/drawing128.xml" ContentType="application/vnd.openxmlformats-officedocument.drawingml.chartshapes+xml"/>
  <Override PartName="/xl/drawings/drawing129.xml" ContentType="application/vnd.openxmlformats-officedocument.drawing+xml"/>
  <Override PartName="/xl/tables/table44.xml" ContentType="application/vnd.openxmlformats-officedocument.spreadsheetml.table+xml"/>
  <Override PartName="/xl/charts/chart70.xml" ContentType="application/vnd.openxmlformats-officedocument.drawingml.chart+xml"/>
  <Override PartName="/xl/charts/style68.xml" ContentType="application/vnd.ms-office.chartstyle+xml"/>
  <Override PartName="/xl/charts/colors68.xml" ContentType="application/vnd.ms-office.chartcolorstyle+xml"/>
  <Override PartName="/xl/drawings/drawing130.xml" ContentType="application/vnd.openxmlformats-officedocument.drawingml.chartshapes+xml"/>
  <Override PartName="/xl/drawings/drawing131.xml" ContentType="application/vnd.openxmlformats-officedocument.drawing+xml"/>
  <Override PartName="/xl/drawings/drawing132.xml" ContentType="application/vnd.openxmlformats-officedocument.drawing+xml"/>
  <Override PartName="/xl/tables/table45.xml" ContentType="application/vnd.openxmlformats-officedocument.spreadsheetml.table+xml"/>
  <Override PartName="/xl/charts/chart71.xml" ContentType="application/vnd.openxmlformats-officedocument.drawingml.chart+xml"/>
  <Override PartName="/xl/charts/style69.xml" ContentType="application/vnd.ms-office.chartstyle+xml"/>
  <Override PartName="/xl/charts/colors69.xml" ContentType="application/vnd.ms-office.chartcolorstyle+xml"/>
  <Override PartName="/xl/drawings/drawing133.xml" ContentType="application/vnd.openxmlformats-officedocument.drawingml.chartshapes+xml"/>
  <Override PartName="/xl/drawings/drawing134.xml" ContentType="application/vnd.openxmlformats-officedocument.drawing+xml"/>
  <Override PartName="/xl/tables/table46.xml" ContentType="application/vnd.openxmlformats-officedocument.spreadsheetml.table+xml"/>
  <Override PartName="/xl/charts/chart72.xml" ContentType="application/vnd.openxmlformats-officedocument.drawingml.chart+xml"/>
  <Override PartName="/xl/charts/style70.xml" ContentType="application/vnd.ms-office.chartstyle+xml"/>
  <Override PartName="/xl/charts/colors70.xml" ContentType="application/vnd.ms-office.chartcolorstyle+xml"/>
  <Override PartName="/xl/drawings/drawing135.xml" ContentType="application/vnd.openxmlformats-officedocument.drawingml.chartshapes+xml"/>
  <Override PartName="/xl/drawings/drawing136.xml" ContentType="application/vnd.openxmlformats-officedocument.drawing+xml"/>
  <Override PartName="/xl/tables/table47.xml" ContentType="application/vnd.openxmlformats-officedocument.spreadsheetml.table+xml"/>
  <Override PartName="/xl/charts/chart73.xml" ContentType="application/vnd.openxmlformats-officedocument.drawingml.chart+xml"/>
  <Override PartName="/xl/charts/style71.xml" ContentType="application/vnd.ms-office.chartstyle+xml"/>
  <Override PartName="/xl/charts/colors71.xml" ContentType="application/vnd.ms-office.chartcolorstyle+xml"/>
  <Override PartName="/xl/drawings/drawing137.xml" ContentType="application/vnd.openxmlformats-officedocument.drawing+xml"/>
  <Override PartName="/xl/tables/table48.xml" ContentType="application/vnd.openxmlformats-officedocument.spreadsheetml.table+xml"/>
  <Override PartName="/xl/charts/chart74.xml" ContentType="application/vnd.openxmlformats-officedocument.drawingml.chart+xml"/>
  <Override PartName="/xl/charts/style72.xml" ContentType="application/vnd.ms-office.chartstyle+xml"/>
  <Override PartName="/xl/charts/colors72.xml" ContentType="application/vnd.ms-office.chartcolorstyle+xml"/>
  <Override PartName="/xl/drawings/drawing138.xml" ContentType="application/vnd.openxmlformats-officedocument.drawingml.chartshapes+xml"/>
  <Override PartName="/xl/drawings/drawing139.xml" ContentType="application/vnd.openxmlformats-officedocument.drawing+xml"/>
  <Override PartName="/xl/tables/table49.xml" ContentType="application/vnd.openxmlformats-officedocument.spreadsheetml.table+xml"/>
  <Override PartName="/xl/charts/chart75.xml" ContentType="application/vnd.openxmlformats-officedocument.drawingml.chart+xml"/>
  <Override PartName="/xl/charts/style73.xml" ContentType="application/vnd.ms-office.chartstyle+xml"/>
  <Override PartName="/xl/charts/colors73.xml" ContentType="application/vnd.ms-office.chartcolorstyle+xml"/>
  <Override PartName="/xl/drawings/drawing140.xml" ContentType="application/vnd.openxmlformats-officedocument.drawingml.chartshapes+xml"/>
  <Override PartName="/xl/drawings/drawing141.xml" ContentType="application/vnd.openxmlformats-officedocument.drawing+xml"/>
  <Override PartName="/xl/tables/table50.xml" ContentType="application/vnd.openxmlformats-officedocument.spreadsheetml.table+xml"/>
  <Override PartName="/xl/charts/chart76.xml" ContentType="application/vnd.openxmlformats-officedocument.drawingml.chart+xml"/>
  <Override PartName="/xl/charts/style74.xml" ContentType="application/vnd.ms-office.chartstyle+xml"/>
  <Override PartName="/xl/charts/colors74.xml" ContentType="application/vnd.ms-office.chartcolorstyle+xml"/>
  <Override PartName="/xl/drawings/drawing142.xml" ContentType="application/vnd.openxmlformats-officedocument.drawing+xml"/>
  <Override PartName="/xl/tables/table51.xml" ContentType="application/vnd.openxmlformats-officedocument.spreadsheetml.table+xml"/>
  <Override PartName="/xl/charts/chart77.xml" ContentType="application/vnd.openxmlformats-officedocument.drawingml.chart+xml"/>
  <Override PartName="/xl/charts/style75.xml" ContentType="application/vnd.ms-office.chartstyle+xml"/>
  <Override PartName="/xl/charts/colors75.xml" ContentType="application/vnd.ms-office.chartcolorstyle+xml"/>
  <Override PartName="/xl/drawings/drawing143.xml" ContentType="application/vnd.openxmlformats-officedocument.drawingml.chartshapes+xml"/>
  <Override PartName="/xl/drawings/drawing144.xml" ContentType="application/vnd.openxmlformats-officedocument.drawing+xml"/>
  <Override PartName="/xl/tables/table52.xml" ContentType="application/vnd.openxmlformats-officedocument.spreadsheetml.table+xml"/>
  <Override PartName="/xl/charts/chart78.xml" ContentType="application/vnd.openxmlformats-officedocument.drawingml.chart+xml"/>
  <Override PartName="/xl/charts/style76.xml" ContentType="application/vnd.ms-office.chartstyle+xml"/>
  <Override PartName="/xl/charts/colors76.xml" ContentType="application/vnd.ms-office.chartcolorstyle+xml"/>
  <Override PartName="/xl/drawings/drawing145.xml" ContentType="application/vnd.openxmlformats-officedocument.drawingml.chartshapes+xml"/>
  <Override PartName="/xl/drawings/drawing146.xml" ContentType="application/vnd.openxmlformats-officedocument.drawing+xml"/>
  <Override PartName="/xl/drawings/drawing147.xml" ContentType="application/vnd.openxmlformats-officedocument.drawing+xml"/>
  <Override PartName="/xl/tables/table53.xml" ContentType="application/vnd.openxmlformats-officedocument.spreadsheetml.table+xml"/>
  <Override PartName="/xl/charts/chart79.xml" ContentType="application/vnd.openxmlformats-officedocument.drawingml.chart+xml"/>
  <Override PartName="/xl/charts/style77.xml" ContentType="application/vnd.ms-office.chartstyle+xml"/>
  <Override PartName="/xl/charts/colors77.xml" ContentType="application/vnd.ms-office.chartcolorstyle+xml"/>
  <Override PartName="/xl/drawings/drawing148.xml" ContentType="application/vnd.openxmlformats-officedocument.drawingml.chartshapes+xml"/>
  <Override PartName="/xl/drawings/drawing149.xml" ContentType="application/vnd.openxmlformats-officedocument.drawing+xml"/>
  <Override PartName="/xl/drawings/drawing150.xml" ContentType="application/vnd.openxmlformats-officedocument.drawing+xml"/>
  <Override PartName="/xl/drawings/drawing151.xml" ContentType="application/vnd.openxmlformats-officedocument.drawing+xml"/>
  <Override PartName="/xl/drawings/drawing152.xml" ContentType="application/vnd.openxmlformats-officedocument.drawing+xml"/>
  <Override PartName="/xl/drawings/drawing153.xml" ContentType="application/vnd.openxmlformats-officedocument.drawing+xml"/>
  <Override PartName="/xl/tables/table54.xml" ContentType="application/vnd.openxmlformats-officedocument.spreadsheetml.table+xml"/>
  <Override PartName="/xl/charts/chart80.xml" ContentType="application/vnd.openxmlformats-officedocument.drawingml.chart+xml"/>
  <Override PartName="/xl/charts/style78.xml" ContentType="application/vnd.ms-office.chartstyle+xml"/>
  <Override PartName="/xl/charts/colors78.xml" ContentType="application/vnd.ms-office.chartcolorstyle+xml"/>
  <Override PartName="/xl/drawings/drawing154.xml" ContentType="application/vnd.openxmlformats-officedocument.drawing+xml"/>
  <Override PartName="/xl/tables/table55.xml" ContentType="application/vnd.openxmlformats-officedocument.spreadsheetml.table+xml"/>
  <Override PartName="/xl/charts/chart81.xml" ContentType="application/vnd.openxmlformats-officedocument.drawingml.chart+xml"/>
  <Override PartName="/xl/charts/style79.xml" ContentType="application/vnd.ms-office.chartstyle+xml"/>
  <Override PartName="/xl/charts/colors79.xml" ContentType="application/vnd.ms-office.chartcolorstyle+xml"/>
  <Override PartName="/xl/drawings/drawing155.xml" ContentType="application/vnd.openxmlformats-officedocument.drawingml.chartshapes+xml"/>
  <Override PartName="/xl/drawings/drawing156.xml" ContentType="application/vnd.openxmlformats-officedocument.drawing+xml"/>
  <Override PartName="/xl/drawings/drawing157.xml" ContentType="application/vnd.openxmlformats-officedocument.drawing+xml"/>
  <Override PartName="/xl/drawings/drawing158.xml" ContentType="application/vnd.openxmlformats-officedocument.drawing+xml"/>
  <Override PartName="/xl/tables/table56.xml" ContentType="application/vnd.openxmlformats-officedocument.spreadsheetml.table+xml"/>
  <Override PartName="/xl/charts/chart82.xml" ContentType="application/vnd.openxmlformats-officedocument.drawingml.chart+xml"/>
  <Override PartName="/xl/charts/style80.xml" ContentType="application/vnd.ms-office.chartstyle+xml"/>
  <Override PartName="/xl/charts/colors80.xml" ContentType="application/vnd.ms-office.chartcolorstyle+xml"/>
  <Override PartName="/xl/drawings/drawing159.xml" ContentType="application/vnd.openxmlformats-officedocument.drawing+xml"/>
  <Override PartName="/xl/tables/table57.xml" ContentType="application/vnd.openxmlformats-officedocument.spreadsheetml.table+xml"/>
  <Override PartName="/xl/charts/chart83.xml" ContentType="application/vnd.openxmlformats-officedocument.drawingml.chart+xml"/>
  <Override PartName="/xl/charts/style81.xml" ContentType="application/vnd.ms-office.chartstyle+xml"/>
  <Override PartName="/xl/charts/colors81.xml" ContentType="application/vnd.ms-office.chartcolorstyle+xml"/>
  <Override PartName="/xl/drawings/drawing160.xml" ContentType="application/vnd.openxmlformats-officedocument.drawingml.chartshapes+xml"/>
  <Override PartName="/xl/drawings/drawing161.xml" ContentType="application/vnd.openxmlformats-officedocument.drawing+xml"/>
  <Override PartName="/xl/tables/table58.xml" ContentType="application/vnd.openxmlformats-officedocument.spreadsheetml.table+xml"/>
  <Override PartName="/xl/charts/chart84.xml" ContentType="application/vnd.openxmlformats-officedocument.drawingml.chart+xml"/>
  <Override PartName="/xl/charts/style82.xml" ContentType="application/vnd.ms-office.chartstyle+xml"/>
  <Override PartName="/xl/charts/colors82.xml" ContentType="application/vnd.ms-office.chartcolorstyle+xml"/>
  <Override PartName="/xl/drawings/drawing162.xml" ContentType="application/vnd.openxmlformats-officedocument.drawingml.chartshapes+xml"/>
  <Override PartName="/xl/drawings/drawing163.xml" ContentType="application/vnd.openxmlformats-officedocument.drawing+xml"/>
  <Override PartName="/xl/tables/table59.xml" ContentType="application/vnd.openxmlformats-officedocument.spreadsheetml.table+xml"/>
  <Override PartName="/xl/charts/chart85.xml" ContentType="application/vnd.openxmlformats-officedocument.drawingml.chart+xml"/>
  <Override PartName="/xl/charts/style83.xml" ContentType="application/vnd.ms-office.chartstyle+xml"/>
  <Override PartName="/xl/charts/colors83.xml" ContentType="application/vnd.ms-office.chartcolorstyle+xml"/>
  <Override PartName="/xl/drawings/drawing164.xml" ContentType="application/vnd.openxmlformats-officedocument.drawingml.chartshapes+xml"/>
  <Override PartName="/xl/drawings/drawing165.xml" ContentType="application/vnd.openxmlformats-officedocument.drawing+xml"/>
  <Override PartName="/xl/drawings/drawing166.xml" ContentType="application/vnd.openxmlformats-officedocument.drawing+xml"/>
  <Override PartName="/xl/drawings/drawing167.xml" ContentType="application/vnd.openxmlformats-officedocument.drawing+xml"/>
  <Override PartName="/xl/tables/table60.xml" ContentType="application/vnd.openxmlformats-officedocument.spreadsheetml.table+xml"/>
  <Override PartName="/xl/charts/chart86.xml" ContentType="application/vnd.openxmlformats-officedocument.drawingml.chart+xml"/>
  <Override PartName="/xl/charts/style84.xml" ContentType="application/vnd.ms-office.chartstyle+xml"/>
  <Override PartName="/xl/charts/colors84.xml" ContentType="application/vnd.ms-office.chartcolorstyle+xml"/>
  <Override PartName="/xl/drawings/drawing168.xml" ContentType="application/vnd.openxmlformats-officedocument.drawing+xml"/>
  <Override PartName="/xl/tables/table61.xml" ContentType="application/vnd.openxmlformats-officedocument.spreadsheetml.table+xml"/>
  <Override PartName="/xl/charts/chart87.xml" ContentType="application/vnd.openxmlformats-officedocument.drawingml.chart+xml"/>
  <Override PartName="/xl/drawings/drawing169.xml" ContentType="application/vnd.openxmlformats-officedocument.drawingml.chartshapes+xml"/>
  <Override PartName="/xl/drawings/drawing170.xml" ContentType="application/vnd.openxmlformats-officedocument.drawing+xml"/>
  <Override PartName="/xl/tables/table62.xml" ContentType="application/vnd.openxmlformats-officedocument.spreadsheetml.table+xml"/>
  <Override PartName="/xl/charts/chart88.xml" ContentType="application/vnd.openxmlformats-officedocument.drawingml.chart+xml"/>
  <Override PartName="/xl/charts/style85.xml" ContentType="application/vnd.ms-office.chartstyle+xml"/>
  <Override PartName="/xl/charts/colors85.xml" ContentType="application/vnd.ms-office.chartcolorstyle+xml"/>
  <Override PartName="/xl/drawings/drawing171.xml" ContentType="application/vnd.openxmlformats-officedocument.drawingml.chartshapes+xml"/>
  <Override PartName="/xl/drawings/drawing172.xml" ContentType="application/vnd.openxmlformats-officedocument.drawing+xml"/>
  <Override PartName="/xl/tables/table63.xml" ContentType="application/vnd.openxmlformats-officedocument.spreadsheetml.table+xml"/>
  <Override PartName="/xl/charts/chart89.xml" ContentType="application/vnd.openxmlformats-officedocument.drawingml.chart+xml"/>
  <Override PartName="/xl/charts/style86.xml" ContentType="application/vnd.ms-office.chartstyle+xml"/>
  <Override PartName="/xl/charts/colors86.xml" ContentType="application/vnd.ms-office.chartcolorstyle+xml"/>
  <Override PartName="/xl/drawings/drawing173.xml" ContentType="application/vnd.openxmlformats-officedocument.drawingml.chartshapes+xml"/>
  <Override PartName="/xl/drawings/drawing174.xml" ContentType="application/vnd.openxmlformats-officedocument.drawing+xml"/>
  <Override PartName="/xl/tables/table64.xml" ContentType="application/vnd.openxmlformats-officedocument.spreadsheetml.table+xml"/>
  <Override PartName="/xl/charts/chart90.xml" ContentType="application/vnd.openxmlformats-officedocument.drawingml.chart+xml"/>
  <Override PartName="/xl/drawings/drawing175.xml" ContentType="application/vnd.openxmlformats-officedocument.drawingml.chartshapes+xml"/>
  <Override PartName="/xl/drawings/drawing176.xml" ContentType="application/vnd.openxmlformats-officedocument.drawing+xml"/>
  <Override PartName="/xl/tables/table65.xml" ContentType="application/vnd.openxmlformats-officedocument.spreadsheetml.table+xml"/>
  <Override PartName="/xl/charts/chart91.xml" ContentType="application/vnd.openxmlformats-officedocument.drawingml.chart+xml"/>
  <Override PartName="/xl/charts/style87.xml" ContentType="application/vnd.ms-office.chartstyle+xml"/>
  <Override PartName="/xl/charts/colors87.xml" ContentType="application/vnd.ms-office.chartcolorstyle+xml"/>
  <Override PartName="/xl/drawings/drawing177.xml" ContentType="application/vnd.openxmlformats-officedocument.drawingml.chartshapes+xml"/>
  <Override PartName="/xl/drawings/drawing178.xml" ContentType="application/vnd.openxmlformats-officedocument.drawing+xml"/>
  <Override PartName="/xl/drawings/drawing179.xml" ContentType="application/vnd.openxmlformats-officedocument.drawing+xml"/>
  <Override PartName="/xl/drawings/drawing180.xml" ContentType="application/vnd.openxmlformats-officedocument.drawing+xml"/>
  <Override PartName="/xl/tables/table66.xml" ContentType="application/vnd.openxmlformats-officedocument.spreadsheetml.table+xml"/>
  <Override PartName="/xl/charts/chart92.xml" ContentType="application/vnd.openxmlformats-officedocument.drawingml.chart+xml"/>
  <Override PartName="/xl/charts/style88.xml" ContentType="application/vnd.ms-office.chartstyle+xml"/>
  <Override PartName="/xl/charts/colors88.xml" ContentType="application/vnd.ms-office.chartcolorstyle+xml"/>
  <Override PartName="/xl/drawings/drawing181.xml" ContentType="application/vnd.openxmlformats-officedocument.drawingml.chartshapes+xml"/>
  <Override PartName="/xl/drawings/drawing182.xml" ContentType="application/vnd.openxmlformats-officedocument.drawing+xml"/>
  <Override PartName="/xl/tables/table67.xml" ContentType="application/vnd.openxmlformats-officedocument.spreadsheetml.table+xml"/>
  <Override PartName="/xl/charts/chart93.xml" ContentType="application/vnd.openxmlformats-officedocument.drawingml.chart+xml"/>
  <Override PartName="/xl/charts/style89.xml" ContentType="application/vnd.ms-office.chartstyle+xml"/>
  <Override PartName="/xl/charts/colors89.xml" ContentType="application/vnd.ms-office.chartcolorstyle+xml"/>
  <Override PartName="/xl/charts/chart94.xml" ContentType="application/vnd.openxmlformats-officedocument.drawingml.chart+xml"/>
  <Override PartName="/xl/charts/style90.xml" ContentType="application/vnd.ms-office.chartstyle+xml"/>
  <Override PartName="/xl/charts/colors90.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xl/diagrams/data1.xml" ContentType="application/vnd.openxmlformats-officedocument.drawingml.diagramData+xml"/>
  <Override PartName="/xl/diagrams/layout1.xml" ContentType="application/vnd.openxmlformats-officedocument.drawingml.diagramLayout+xml"/>
  <Override PartName="/xl/diagrams/quickStyle1.xml" ContentType="application/vnd.openxmlformats-officedocument.drawingml.diagramStyle+xml"/>
  <Override PartName="/xl/diagrams/colors1.xml" ContentType="application/vnd.openxmlformats-officedocument.drawingml.diagramColors+xml"/>
  <Override PartName="/xl/diagrams/drawing1.xml" ContentType="application/vnd.ms-office.drawingml.diagramDrawing+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9"/>
  <workbookPr codeName="ThisWorkbook" defaultThemeVersion="124226"/>
  <mc:AlternateContent xmlns:mc="http://schemas.openxmlformats.org/markup-compatibility/2006">
    <mc:Choice Requires="x15">
      <x15ac:absPath xmlns:x15ac="http://schemas.microsoft.com/office/spreadsheetml/2010/11/ac" url="https://cnssgobdo.sharepoint.com/sites/Dir_Planificacion_Desarrollo/Shared Documents/DPD/DPD- EST/02. Boletines Estadisticos/01. Boletines Anuales/2025/08. Agosto 2025/04. Publicar agosto 2025/"/>
    </mc:Choice>
  </mc:AlternateContent>
  <xr:revisionPtr revIDLastSave="161" documentId="11_39906D5BCBEBE150A3DE27CA5E9729A8A27A12F6" xr6:coauthVersionLast="47" xr6:coauthVersionMax="47" xr10:uidLastSave="{B24F23A1-3432-4A75-B81D-46204233C5D7}"/>
  <bookViews>
    <workbookView xWindow="0" yWindow="0" windowWidth="28800" windowHeight="12300" tabRatio="857" firstSheet="103" activeTab="2" xr2:uid="{00000000-000D-0000-FFFF-FFFF00000000}"/>
  </bookViews>
  <sheets>
    <sheet name="Present.Aprob." sheetId="483" state="hidden" r:id="rId1"/>
    <sheet name="Fecha_publicación " sheetId="474" state="hidden" r:id="rId2"/>
    <sheet name="Present. " sheetId="482" r:id="rId3"/>
    <sheet name="Resumen " sheetId="491" state="hidden" r:id="rId4"/>
    <sheet name="Contenido" sheetId="453" r:id="rId5"/>
    <sheet name=" Org. SDSS" sheetId="515" r:id="rId6"/>
    <sheet name="Gobernanza" sheetId="516" r:id="rId7"/>
    <sheet name=" Reg. y Seg." sheetId="513" r:id="rId8"/>
    <sheet name=" Seg. y Ben" sheetId="514" r:id="rId9"/>
    <sheet name=" Linea de tiempo" sheetId="512" r:id="rId10"/>
    <sheet name="a) Artículos" sheetId="317" r:id="rId11"/>
    <sheet name="b) Artículos" sheetId="330" r:id="rId12"/>
    <sheet name="SDSS" sheetId="298" r:id="rId13"/>
    <sheet name="Portada SFS" sheetId="327" r:id="rId14"/>
    <sheet name="Analísis SFS" sheetId="405" r:id="rId15"/>
    <sheet name="INFOGRAFIA V3" sheetId="505" state="hidden" r:id="rId16"/>
    <sheet name="1. SFS" sheetId="333" r:id="rId17"/>
    <sheet name="2. SFS" sheetId="489" r:id="rId18"/>
    <sheet name="3. SFS" sheetId="427" r:id="rId19"/>
    <sheet name="4. SFS" sheetId="529" r:id="rId20"/>
    <sheet name="5.SFS" sheetId="525" r:id="rId21"/>
    <sheet name="6. SFS" sheetId="526" r:id="rId22"/>
    <sheet name="SFS-RC" sheetId="299" r:id="rId23"/>
    <sheet name="1. Anal-SFS-RC" sheetId="528" r:id="rId24"/>
    <sheet name="2. SFS-RC" sheetId="402" r:id="rId25"/>
    <sheet name="3. SFS-RC" sheetId="434" r:id="rId26"/>
    <sheet name="4. SFS-RC" sheetId="517" r:id="rId27"/>
    <sheet name="5. SFS-RC" sheetId="518" r:id="rId28"/>
    <sheet name="6. SFS-RC" sheetId="519" r:id="rId29"/>
    <sheet name="SFS-RS" sheetId="294" r:id="rId30"/>
    <sheet name="1. Anal-SFS-RS  " sheetId="323" r:id="rId31"/>
    <sheet name="2. SFS-RS." sheetId="342" r:id="rId32"/>
    <sheet name="3. SFS-RS" sheetId="435" r:id="rId33"/>
    <sheet name="4. SFS-RS" sheetId="527" r:id="rId34"/>
    <sheet name="5. SFS-RS" sheetId="521" r:id="rId35"/>
    <sheet name="6. SFS-RS" sheetId="522" r:id="rId36"/>
    <sheet name=" SFS-RET" sheetId="295" r:id="rId37"/>
    <sheet name="1.SFS-RET" sheetId="324" r:id="rId38"/>
    <sheet name="2. SFS-RET." sheetId="377" r:id="rId39"/>
    <sheet name="2. SFS-RET" sheetId="532" r:id="rId40"/>
    <sheet name="3. SFS-RET" sheetId="530" r:id="rId41"/>
    <sheet name="4. SFS-RET" sheetId="523" r:id="rId42"/>
    <sheet name="SVDS" sheetId="297" r:id="rId43"/>
    <sheet name="Def_SVDS" sheetId="350" r:id="rId44"/>
    <sheet name="1. Análisis" sheetId="406" r:id="rId45"/>
    <sheet name="2. SVDS" sheetId="407" r:id="rId46"/>
    <sheet name="3. Afil. cotiz." sheetId="374" r:id="rId47"/>
    <sheet name="4. SVDS" sheetId="272" r:id="rId48"/>
    <sheet name="5. SVDS" sheetId="273" r:id="rId49"/>
    <sheet name="6. SVDS" sheetId="380" r:id="rId50"/>
    <sheet name="7. SVDS" sheetId="381" r:id="rId51"/>
    <sheet name="8. SVDS" sheetId="382" r:id="rId52"/>
    <sheet name="9.SVDS" sheetId="383" r:id="rId53"/>
    <sheet name="10. SVDS" sheetId="384" r:id="rId54"/>
    <sheet name="SRL" sheetId="300" r:id="rId55"/>
    <sheet name="1. Analisis" sheetId="356" r:id="rId56"/>
    <sheet name="2. SRL" sheetId="355" r:id="rId57"/>
    <sheet name="3.SRL" sheetId="335" r:id="rId58"/>
    <sheet name="4. SRL" sheetId="336" r:id="rId59"/>
    <sheet name="5. SRL" sheetId="385" r:id="rId60"/>
    <sheet name="6. SRL" sheetId="386" r:id="rId61"/>
    <sheet name="7.SRL" sheetId="389" r:id="rId62"/>
    <sheet name="ING._ EGR" sheetId="361" r:id="rId63"/>
    <sheet name="a.Definición Ing.Gastos" sheetId="363" r:id="rId64"/>
    <sheet name="b.Definición Ing.Gastos" sheetId="371" r:id="rId65"/>
    <sheet name="1. Analisis Ing.Egr" sheetId="408" r:id="rId66"/>
    <sheet name="2. Ingr y egr SDSS" sheetId="449" r:id="rId67"/>
    <sheet name="3. Recaudo x sector" sheetId="400" r:id="rId68"/>
    <sheet name="4. Egr.Seg" sheetId="441" r:id="rId69"/>
    <sheet name="5. Pagos SFS" sheetId="391" r:id="rId70"/>
    <sheet name="6.Pagos x ARS" sheetId="450" r:id="rId71"/>
    <sheet name="7.INV_SFS x Entidad" sheetId="179" r:id="rId72"/>
    <sheet name="8.INV_SFS x cuentas" sheetId="177" r:id="rId73"/>
    <sheet name="9.Aport. Gob. y Pagos RS" sheetId="72" r:id="rId74"/>
    <sheet name="10. Pagos.SFS Pens." sheetId="447" r:id="rId75"/>
    <sheet name="1. Anál_Ing.Eg.SVDS" sheetId="442" r:id="rId76"/>
    <sheet name="2. Pagos_ SVDS" sheetId="276" r:id="rId77"/>
    <sheet name="3. PagosXcuentas" sheetId="29" r:id="rId78"/>
    <sheet name=" 4.Pago Entidades" sheetId="444" r:id="rId79"/>
    <sheet name="5.Patrim. fp anual" sheetId="283" r:id="rId80"/>
    <sheet name="6. Cartera de inv fp" sheetId="486" r:id="rId81"/>
    <sheet name="7. Cartera Comp." sheetId="490" r:id="rId82"/>
    <sheet name="8. Rent. nominal" sheetId="394" r:id="rId83"/>
    <sheet name="9.Rentab.Real" sheetId="395" r:id="rId84"/>
    <sheet name="SRL.Pagos" sheetId="443" r:id="rId85"/>
    <sheet name="1. Pagos ARL " sheetId="78" r:id="rId86"/>
    <sheet name="BENEFICIOS" sheetId="362" r:id="rId87"/>
    <sheet name="SUBSIDIO_SFS" sheetId="364" r:id="rId88"/>
    <sheet name="1. SUBSIDIO_SFS Def." sheetId="437" r:id="rId89"/>
    <sheet name="2. Análisis" sheetId="438" r:id="rId90"/>
    <sheet name="3. Benef. subsid " sheetId="397" r:id="rId91"/>
    <sheet name="4. Monto subsid." sheetId="396" r:id="rId92"/>
    <sheet name="PENSIONES_SVDS" sheetId="365" r:id="rId93"/>
    <sheet name="1. Def-Análisis pens." sheetId="440" r:id="rId94"/>
    <sheet name="2 Pensiones por año" sheetId="282" r:id="rId95"/>
    <sheet name="3.Pens.Disc. AFP" sheetId="308" r:id="rId96"/>
    <sheet name="4. Pens. Solida" sheetId="509" r:id="rId97"/>
    <sheet name="5. Pens. Solid.dec" sheetId="510" r:id="rId98"/>
    <sheet name="01. SOLIC_BEN_ARL" sheetId="366" r:id="rId99"/>
    <sheet name="1. Def-Analisis   " sheetId="415" r:id="rId100"/>
    <sheet name="2.Reportes ARL" sheetId="215" r:id="rId101"/>
    <sheet name="3. Reporte región" sheetId="217" r:id="rId102"/>
    <sheet name="4. Reporte edad" sheetId="226" r:id="rId103"/>
    <sheet name="5. Reporte Empre." sheetId="222" r:id="rId104"/>
    <sheet name="6. Reporte Sexo" sheetId="224" r:id="rId105"/>
    <sheet name="7. Reporte Provincia" sheetId="520" r:id="rId106"/>
    <sheet name="CI" sheetId="511" r:id="rId107"/>
    <sheet name="1.CI" sheetId="457" r:id="rId108"/>
    <sheet name="2.CI" sheetId="459" r:id="rId109"/>
    <sheet name="Hoja1" sheetId="484" state="hidden" r:id="rId110"/>
    <sheet name="3.CI" sheetId="465" r:id="rId111"/>
  </sheets>
  <externalReferences>
    <externalReference r:id="rId112"/>
    <externalReference r:id="rId113"/>
    <externalReference r:id="rId114"/>
    <externalReference r:id="rId115"/>
    <externalReference r:id="rId116"/>
    <externalReference r:id="rId117"/>
    <externalReference r:id="rId118"/>
    <externalReference r:id="rId119"/>
    <externalReference r:id="rId120"/>
    <externalReference r:id="rId121"/>
    <externalReference r:id="rId122"/>
    <externalReference r:id="rId123"/>
    <externalReference r:id="rId124"/>
    <externalReference r:id="rId125"/>
    <externalReference r:id="rId126"/>
    <externalReference r:id="rId127"/>
    <externalReference r:id="rId128"/>
    <externalReference r:id="rId129"/>
    <externalReference r:id="rId130"/>
    <externalReference r:id="rId131"/>
    <externalReference r:id="rId132"/>
    <externalReference r:id="rId133"/>
    <externalReference r:id="rId134"/>
    <externalReference r:id="rId135"/>
    <externalReference r:id="rId136"/>
    <externalReference r:id="rId137"/>
    <externalReference r:id="rId138"/>
    <externalReference r:id="rId139"/>
    <externalReference r:id="rId140"/>
    <externalReference r:id="rId141"/>
    <externalReference r:id="rId142"/>
    <externalReference r:id="rId143"/>
    <externalReference r:id="rId144"/>
    <externalReference r:id="rId145"/>
    <externalReference r:id="rId146"/>
    <externalReference r:id="rId147"/>
    <externalReference r:id="rId148"/>
    <externalReference r:id="rId149"/>
    <externalReference r:id="rId150"/>
    <externalReference r:id="rId151"/>
    <externalReference r:id="rId152"/>
    <externalReference r:id="rId153"/>
    <externalReference r:id="rId154"/>
    <externalReference r:id="rId155"/>
    <externalReference r:id="rId156"/>
    <externalReference r:id="rId157"/>
    <externalReference r:id="rId158"/>
    <externalReference r:id="rId159"/>
    <externalReference r:id="rId160"/>
    <externalReference r:id="rId161"/>
    <externalReference r:id="rId162"/>
    <externalReference r:id="rId163"/>
    <externalReference r:id="rId164"/>
    <externalReference r:id="rId165"/>
  </externalReferences>
  <definedNames>
    <definedName name="\M" localSheetId="9">#REF!</definedName>
    <definedName name="\M" localSheetId="5">#REF!</definedName>
    <definedName name="\M" localSheetId="7">#REF!</definedName>
    <definedName name="\M" localSheetId="23">#REF!</definedName>
    <definedName name="\M" localSheetId="17">#REF!</definedName>
    <definedName name="\M" localSheetId="39">#REF!</definedName>
    <definedName name="\M" localSheetId="40">#REF!</definedName>
    <definedName name="\M" localSheetId="96">#REF!</definedName>
    <definedName name="\M" localSheetId="19">#REF!</definedName>
    <definedName name="\M" localSheetId="26">#REF!</definedName>
    <definedName name="\M" localSheetId="41">#REF!</definedName>
    <definedName name="\M" localSheetId="33">#REF!</definedName>
    <definedName name="\M" localSheetId="97">#REF!</definedName>
    <definedName name="\M" localSheetId="27">#REF!</definedName>
    <definedName name="\M" localSheetId="34">#REF!</definedName>
    <definedName name="\M" localSheetId="20">#REF!</definedName>
    <definedName name="\M" localSheetId="80">#REF!</definedName>
    <definedName name="\M" localSheetId="21">#REF!</definedName>
    <definedName name="\M" localSheetId="28">#REF!</definedName>
    <definedName name="\M" localSheetId="35">#REF!</definedName>
    <definedName name="\M" localSheetId="81">#REF!</definedName>
    <definedName name="\M" localSheetId="105">#REF!</definedName>
    <definedName name="\M" localSheetId="6">#REF!</definedName>
    <definedName name="\M" localSheetId="15">#REF!</definedName>
    <definedName name="\M" localSheetId="0">#REF!</definedName>
    <definedName name="\M" localSheetId="3">#REF!</definedName>
    <definedName name="\M">#REF!</definedName>
    <definedName name="\N" localSheetId="9">#REF!</definedName>
    <definedName name="\N" localSheetId="5">#REF!</definedName>
    <definedName name="\N" localSheetId="7">#REF!</definedName>
    <definedName name="\N" localSheetId="23">#REF!</definedName>
    <definedName name="\N" localSheetId="17">#REF!</definedName>
    <definedName name="\N" localSheetId="39">#REF!</definedName>
    <definedName name="\N" localSheetId="40">#REF!</definedName>
    <definedName name="\N" localSheetId="96">#REF!</definedName>
    <definedName name="\N" localSheetId="19">#REF!</definedName>
    <definedName name="\N" localSheetId="26">#REF!</definedName>
    <definedName name="\N" localSheetId="41">#REF!</definedName>
    <definedName name="\N" localSheetId="33">#REF!</definedName>
    <definedName name="\N" localSheetId="97">#REF!</definedName>
    <definedName name="\N" localSheetId="27">#REF!</definedName>
    <definedName name="\N" localSheetId="34">#REF!</definedName>
    <definedName name="\N" localSheetId="20">#REF!</definedName>
    <definedName name="\N" localSheetId="80">#REF!</definedName>
    <definedName name="\N" localSheetId="21">#REF!</definedName>
    <definedName name="\N" localSheetId="28">#REF!</definedName>
    <definedName name="\N" localSheetId="35">#REF!</definedName>
    <definedName name="\N" localSheetId="81">#REF!</definedName>
    <definedName name="\N" localSheetId="105">#REF!</definedName>
    <definedName name="\N" localSheetId="6">#REF!</definedName>
    <definedName name="\N" localSheetId="15">#REF!</definedName>
    <definedName name="\N" localSheetId="0">#REF!</definedName>
    <definedName name="\N" localSheetId="3">#REF!</definedName>
    <definedName name="\N">#REF!</definedName>
    <definedName name="_xlnm._FilterDatabase" localSheetId="25" hidden="1">'3. SFS-RC'!$A$4:$H$23</definedName>
    <definedName name="_xlnm._FilterDatabase" localSheetId="32" hidden="1">'3. SFS-RS'!$B$10:$G$29</definedName>
    <definedName name="_xlnm._FilterDatabase" localSheetId="70" hidden="1">'6.Pagos x ARS'!$B$4:$F$57</definedName>
    <definedName name="_xlnm._FilterDatabase" localSheetId="82" hidden="1">'8. Rent. nominal'!$A$7:$C$43</definedName>
    <definedName name="AAA" localSheetId="9">#REF!</definedName>
    <definedName name="AAA" localSheetId="5">#REF!</definedName>
    <definedName name="AAA" localSheetId="7">#REF!</definedName>
    <definedName name="AAA" localSheetId="23">#REF!</definedName>
    <definedName name="AAA" localSheetId="17">#REF!</definedName>
    <definedName name="AAA" localSheetId="39">#REF!</definedName>
    <definedName name="AAA" localSheetId="40">#REF!</definedName>
    <definedName name="AAA" localSheetId="96">#REF!</definedName>
    <definedName name="AAA" localSheetId="19">#REF!</definedName>
    <definedName name="AAA" localSheetId="26">#REF!</definedName>
    <definedName name="AAA" localSheetId="41">#REF!</definedName>
    <definedName name="AAA" localSheetId="33">#REF!</definedName>
    <definedName name="AAA" localSheetId="97">#REF!</definedName>
    <definedName name="AAA" localSheetId="27">#REF!</definedName>
    <definedName name="AAA" localSheetId="34">#REF!</definedName>
    <definedName name="AAA" localSheetId="20">#REF!</definedName>
    <definedName name="AAA" localSheetId="80">#REF!</definedName>
    <definedName name="AAA" localSheetId="21">#REF!</definedName>
    <definedName name="AAA" localSheetId="28">#REF!</definedName>
    <definedName name="AAA" localSheetId="35">#REF!</definedName>
    <definedName name="AAA" localSheetId="81">#REF!</definedName>
    <definedName name="AAA" localSheetId="105">#REF!</definedName>
    <definedName name="AAA" localSheetId="6">#REF!</definedName>
    <definedName name="AAA" localSheetId="15">#REF!</definedName>
    <definedName name="AAA" localSheetId="0">#REF!</definedName>
    <definedName name="AAA" localSheetId="3">#REF!</definedName>
    <definedName name="AAA">#REF!</definedName>
    <definedName name="Afil" localSheetId="9">'[1]7.7.6'!#REF!</definedName>
    <definedName name="Afil" localSheetId="5">'[1]7.7.6'!#REF!</definedName>
    <definedName name="Afil" localSheetId="7">'[1]7.7.6'!#REF!</definedName>
    <definedName name="Afil" localSheetId="44">'[1]7.7.6'!#REF!</definedName>
    <definedName name="Afil" localSheetId="65">'[1]7.7.6'!#REF!</definedName>
    <definedName name="Afil" localSheetId="23">'[1]7.7.6'!#REF!</definedName>
    <definedName name="Afil" localSheetId="88">'[1]7.7.6'!#REF!</definedName>
    <definedName name="Afil" localSheetId="107">'[1]7.7.6'!#REF!</definedName>
    <definedName name="Afil" localSheetId="66">'[1]7.7.6'!#REF!</definedName>
    <definedName name="Afil" localSheetId="17">'[1]7.7.6'!#REF!</definedName>
    <definedName name="Afil" localSheetId="39">'[1]7.7.6'!#REF!</definedName>
    <definedName name="Afil" localSheetId="108">'[1]7.7.6'!#REF!</definedName>
    <definedName name="Afil" localSheetId="18">'[1]7.7.6'!#REF!</definedName>
    <definedName name="Afil" localSheetId="25">'[1]7.7.6'!#REF!</definedName>
    <definedName name="Afil" localSheetId="40">'[1]7.7.6'!#REF!</definedName>
    <definedName name="Afil" localSheetId="32">'[1]7.7.6'!#REF!</definedName>
    <definedName name="Afil" localSheetId="110">'[1]7.7.6'!#REF!</definedName>
    <definedName name="Afil" localSheetId="96">'[1]7.7.6'!#REF!</definedName>
    <definedName name="Afil" localSheetId="19">'[1]7.7.6'!#REF!</definedName>
    <definedName name="Afil" localSheetId="26">'[1]7.7.6'!#REF!</definedName>
    <definedName name="Afil" localSheetId="41">'[1]7.7.6'!#REF!</definedName>
    <definedName name="Afil" localSheetId="33">'[1]7.7.6'!#REF!</definedName>
    <definedName name="Afil" localSheetId="97">'[1]7.7.6'!#REF!</definedName>
    <definedName name="Afil" localSheetId="27">'[1]7.7.6'!#REF!</definedName>
    <definedName name="Afil" localSheetId="34">'[1]7.7.6'!#REF!</definedName>
    <definedName name="Afil" localSheetId="20">'[1]7.7.6'!#REF!</definedName>
    <definedName name="Afil" localSheetId="80">'[1]7.7.6'!#REF!</definedName>
    <definedName name="Afil" localSheetId="21">'[1]7.7.6'!#REF!</definedName>
    <definedName name="Afil" localSheetId="28">'[1]7.7.6'!#REF!</definedName>
    <definedName name="Afil" localSheetId="35">'[1]7.7.6'!#REF!</definedName>
    <definedName name="Afil" localSheetId="81">'[1]7.7.6'!#REF!</definedName>
    <definedName name="Afil" localSheetId="105">'[1]7.7.6'!#REF!</definedName>
    <definedName name="Afil" localSheetId="14">'[1]7.7.6'!#REF!</definedName>
    <definedName name="Afil" localSheetId="64">'[1]7.7.6'!#REF!</definedName>
    <definedName name="Afil" localSheetId="1">'[1]7.7.6'!#REF!</definedName>
    <definedName name="Afil" localSheetId="6">'[1]7.7.6'!#REF!</definedName>
    <definedName name="Afil" localSheetId="15">'[1]7.7.6'!#REF!</definedName>
    <definedName name="Afil" localSheetId="0">'[1]7.7.6'!#REF!</definedName>
    <definedName name="Afil" localSheetId="3">'[1]7.7.6'!#REF!</definedName>
    <definedName name="Afil">'[1]7.7.6'!#REF!</definedName>
    <definedName name="Afiliacion2" localSheetId="9">'[1]7.7.6'!#REF!</definedName>
    <definedName name="Afiliacion2" localSheetId="5">'[1]7.7.6'!#REF!</definedName>
    <definedName name="Afiliacion2" localSheetId="7">'[1]7.7.6'!#REF!</definedName>
    <definedName name="Afiliacion2" localSheetId="23">'[1]7.7.6'!#REF!</definedName>
    <definedName name="Afiliacion2" localSheetId="88">'[1]7.7.6'!#REF!</definedName>
    <definedName name="Afiliacion2" localSheetId="107">'[1]7.7.6'!#REF!</definedName>
    <definedName name="Afiliacion2" localSheetId="66">'[1]7.7.6'!#REF!</definedName>
    <definedName name="Afiliacion2" localSheetId="17">'[1]7.7.6'!#REF!</definedName>
    <definedName name="Afiliacion2" localSheetId="39">'[1]7.7.6'!#REF!</definedName>
    <definedName name="Afiliacion2" localSheetId="108">'[1]7.7.6'!#REF!</definedName>
    <definedName name="Afiliacion2" localSheetId="40">'[1]7.7.6'!#REF!</definedName>
    <definedName name="Afiliacion2" localSheetId="110">'[1]7.7.6'!#REF!</definedName>
    <definedName name="Afiliacion2" localSheetId="96">'[1]7.7.6'!#REF!</definedName>
    <definedName name="Afiliacion2" localSheetId="19">'[1]7.7.6'!#REF!</definedName>
    <definedName name="Afiliacion2" localSheetId="26">'[1]7.7.6'!#REF!</definedName>
    <definedName name="Afiliacion2" localSheetId="41">'[1]7.7.6'!#REF!</definedName>
    <definedName name="Afiliacion2" localSheetId="33">'[1]7.7.6'!#REF!</definedName>
    <definedName name="Afiliacion2" localSheetId="97">'[1]7.7.6'!#REF!</definedName>
    <definedName name="Afiliacion2" localSheetId="27">'[1]7.7.6'!#REF!</definedName>
    <definedName name="Afiliacion2" localSheetId="34">'[1]7.7.6'!#REF!</definedName>
    <definedName name="Afiliacion2" localSheetId="20">'[1]7.7.6'!#REF!</definedName>
    <definedName name="Afiliacion2" localSheetId="80">'[1]7.7.6'!#REF!</definedName>
    <definedName name="Afiliacion2" localSheetId="21">'[1]7.7.6'!#REF!</definedName>
    <definedName name="Afiliacion2" localSheetId="28">'[1]7.7.6'!#REF!</definedName>
    <definedName name="Afiliacion2" localSheetId="35">'[1]7.7.6'!#REF!</definedName>
    <definedName name="Afiliacion2" localSheetId="81">'[1]7.7.6'!#REF!</definedName>
    <definedName name="Afiliacion2" localSheetId="105">'[1]7.7.6'!#REF!</definedName>
    <definedName name="Afiliacion2" localSheetId="1">'[1]7.7.6'!#REF!</definedName>
    <definedName name="Afiliacion2" localSheetId="6">'[1]7.7.6'!#REF!</definedName>
    <definedName name="Afiliacion2" localSheetId="15">'[1]7.7.6'!#REF!</definedName>
    <definedName name="Afiliacion2" localSheetId="0">'[1]7.7.6'!#REF!</definedName>
    <definedName name="Afiliacion2" localSheetId="3">'[1]7.7.6'!#REF!</definedName>
    <definedName name="Afiliacion2">'[1]7.7.6'!#REF!</definedName>
    <definedName name="AfiliadoSexo" localSheetId="9">#REF!</definedName>
    <definedName name="AfiliadoSexo" localSheetId="5">#REF!</definedName>
    <definedName name="AfiliadoSexo" localSheetId="7">#REF!</definedName>
    <definedName name="AfiliadoSexo" localSheetId="23">#REF!</definedName>
    <definedName name="AfiliadoSexo" localSheetId="39">#REF!</definedName>
    <definedName name="AfiliadoSexo" localSheetId="40">#REF!</definedName>
    <definedName name="AfiliadoSexo" localSheetId="96">#REF!</definedName>
    <definedName name="AfiliadoSexo" localSheetId="19">#REF!</definedName>
    <definedName name="AfiliadoSexo" localSheetId="26">#REF!</definedName>
    <definedName name="AfiliadoSexo" localSheetId="41">#REF!</definedName>
    <definedName name="AfiliadoSexo" localSheetId="33">#REF!</definedName>
    <definedName name="AfiliadoSexo" localSheetId="97">#REF!</definedName>
    <definedName name="AfiliadoSexo" localSheetId="27">#REF!</definedName>
    <definedName name="AfiliadoSexo" localSheetId="34">#REF!</definedName>
    <definedName name="AfiliadoSexo" localSheetId="20">#REF!</definedName>
    <definedName name="AfiliadoSexo" localSheetId="21">#REF!</definedName>
    <definedName name="AfiliadoSexo" localSheetId="28">#REF!</definedName>
    <definedName name="AfiliadoSexo" localSheetId="35">#REF!</definedName>
    <definedName name="AfiliadoSexo" localSheetId="105">#REF!</definedName>
    <definedName name="AfiliadoSexo" localSheetId="6">#REF!</definedName>
    <definedName name="AfiliadoSexo" localSheetId="15">#REF!</definedName>
    <definedName name="AfiliadoSexo">#REF!</definedName>
    <definedName name="Analisis" localSheetId="9">'[1]7.7.6'!#REF!</definedName>
    <definedName name="Analisis" localSheetId="5">'[1]7.7.6'!#REF!</definedName>
    <definedName name="Analisis" localSheetId="7">'[1]7.7.6'!#REF!</definedName>
    <definedName name="Analisis" localSheetId="65">'[1]7.7.6'!#REF!</definedName>
    <definedName name="Analisis" localSheetId="23">'[1]7.7.6'!#REF!</definedName>
    <definedName name="Analisis" localSheetId="88">'[1]7.7.6'!#REF!</definedName>
    <definedName name="Analisis" localSheetId="107">'[1]7.7.6'!#REF!</definedName>
    <definedName name="Analisis" localSheetId="66">'[1]7.7.6'!#REF!</definedName>
    <definedName name="Analisis" localSheetId="17">'[1]7.7.6'!#REF!</definedName>
    <definedName name="Analisis" localSheetId="39">'[1]7.7.6'!#REF!</definedName>
    <definedName name="Analisis" localSheetId="108">'[1]7.7.6'!#REF!</definedName>
    <definedName name="Analisis" localSheetId="18">'[1]7.7.6'!#REF!</definedName>
    <definedName name="Analisis" localSheetId="25">'[1]7.7.6'!#REF!</definedName>
    <definedName name="Analisis" localSheetId="40">'[1]7.7.6'!#REF!</definedName>
    <definedName name="Analisis" localSheetId="32">'[1]7.7.6'!#REF!</definedName>
    <definedName name="Analisis" localSheetId="110">'[1]7.7.6'!#REF!</definedName>
    <definedName name="Analisis" localSheetId="96">'[1]7.7.6'!#REF!</definedName>
    <definedName name="Analisis" localSheetId="19">'[1]7.7.6'!#REF!</definedName>
    <definedName name="Analisis" localSheetId="26">'[1]7.7.6'!#REF!</definedName>
    <definedName name="Analisis" localSheetId="41">'[1]7.7.6'!#REF!</definedName>
    <definedName name="Analisis" localSheetId="33">'[1]7.7.6'!#REF!</definedName>
    <definedName name="Analisis" localSheetId="97">'[1]7.7.6'!#REF!</definedName>
    <definedName name="Analisis" localSheetId="27">'[1]7.7.6'!#REF!</definedName>
    <definedName name="Analisis" localSheetId="34">'[1]7.7.6'!#REF!</definedName>
    <definedName name="Analisis" localSheetId="20">'[1]7.7.6'!#REF!</definedName>
    <definedName name="Analisis" localSheetId="80">'[1]7.7.6'!#REF!</definedName>
    <definedName name="Analisis" localSheetId="21">'[1]7.7.6'!#REF!</definedName>
    <definedName name="Analisis" localSheetId="28">'[1]7.7.6'!#REF!</definedName>
    <definedName name="Analisis" localSheetId="35">'[1]7.7.6'!#REF!</definedName>
    <definedName name="Analisis" localSheetId="81">'[1]7.7.6'!#REF!</definedName>
    <definedName name="Analisis" localSheetId="105">'[1]7.7.6'!#REF!</definedName>
    <definedName name="Analisis" localSheetId="1">'[1]7.7.6'!#REF!</definedName>
    <definedName name="Analisis" localSheetId="6">'[1]7.7.6'!#REF!</definedName>
    <definedName name="Analisis" localSheetId="15">'[1]7.7.6'!#REF!</definedName>
    <definedName name="Analisis" localSheetId="0">'[1]7.7.6'!#REF!</definedName>
    <definedName name="Analisis" localSheetId="3">'[1]7.7.6'!#REF!</definedName>
    <definedName name="Analisis">'[1]7.7.6'!#REF!</definedName>
    <definedName name="_xlnm.Print_Area" localSheetId="78">' 4.Pago Entidades'!$A$1:$G$85</definedName>
    <definedName name="_xlnm.Print_Area" localSheetId="9">' Linea de tiempo'!$A$1:$M$32</definedName>
    <definedName name="_xlnm.Print_Area" localSheetId="5">' Org. SDSS'!$A$1:$M$32</definedName>
    <definedName name="_xlnm.Print_Area" localSheetId="7">' Reg. y Seg.'!$A$1:$Q$57</definedName>
    <definedName name="_xlnm.Print_Area" localSheetId="8">' Seg. y Ben'!$A$1:$M$39</definedName>
    <definedName name="_xlnm.Print_Area" localSheetId="36">' SFS-RET'!$A$1:$M$45</definedName>
    <definedName name="_xlnm.Print_Area" localSheetId="98">'01. SOLIC_BEN_ARL'!$A$1:$J$53</definedName>
    <definedName name="_xlnm.Print_Area" localSheetId="75">'1. Anál_Ing.Eg.SVDS'!$A$1:$K$52</definedName>
    <definedName name="_xlnm.Print_Area" localSheetId="55">'1. Analisis'!$A$1:$M$49</definedName>
    <definedName name="_xlnm.Print_Area" localSheetId="44">'1. Análisis'!$A$1:$I$42</definedName>
    <definedName name="_xlnm.Print_Area" localSheetId="65">'1. Analisis Ing.Egr'!$A$1:$L$43</definedName>
    <definedName name="_xlnm.Print_Area" localSheetId="23">'1. Anal-SFS-RC'!$A$1:$L$56</definedName>
    <definedName name="_xlnm.Print_Area" localSheetId="30">'1. Anal-SFS-RS  '!$A$1:$L$41</definedName>
    <definedName name="_xlnm.Print_Area" localSheetId="99">'1. Def-Analisis   '!$A$1:$P$41</definedName>
    <definedName name="_xlnm.Print_Area" localSheetId="93">'1. Def-Análisis pens.'!$A$1:$L$37</definedName>
    <definedName name="_xlnm.Print_Area" localSheetId="85">'1. Pagos ARL '!$A$1:$K$63</definedName>
    <definedName name="_xlnm.Print_Area" localSheetId="16">'1. SFS'!$A$1:$J$61</definedName>
    <definedName name="_xlnm.Print_Area" localSheetId="88">'1. SUBSIDIO_SFS Def.'!$A$1:$P$46</definedName>
    <definedName name="_xlnm.Print_Area" localSheetId="107">'1.CI'!$A$1:$J$38</definedName>
    <definedName name="_xlnm.Print_Area" localSheetId="37">'1.SFS-RET'!$A$1:$L$33</definedName>
    <definedName name="_xlnm.Print_Area" localSheetId="74">'10. Pagos.SFS Pens.'!$A$1:$N$55</definedName>
    <definedName name="_xlnm.Print_Area" localSheetId="53">'10. SVDS'!$A$1:$P$61</definedName>
    <definedName name="_xlnm.Print_Area" localSheetId="94">'2 Pensiones por año'!$A$1:$O$74</definedName>
    <definedName name="_xlnm.Print_Area" localSheetId="89">'2. Análisis'!$A$1:$L$31</definedName>
    <definedName name="_xlnm.Print_Area" localSheetId="66">'2. Ingr y egr SDSS'!$A$1:$J$73</definedName>
    <definedName name="_xlnm.Print_Area" localSheetId="76">'2. Pagos_ SVDS'!$A$1:$K$66</definedName>
    <definedName name="_xlnm.Print_Area" localSheetId="17">'2. SFS'!$A$1:$K$42</definedName>
    <definedName name="_xlnm.Print_Area" localSheetId="24">'2. SFS-RC'!$A$1:$J$60</definedName>
    <definedName name="_xlnm.Print_Area" localSheetId="39">'2. SFS-RET'!$A$1:$J$21</definedName>
    <definedName name="_xlnm.Print_Area" localSheetId="38">'2. SFS-RET.'!$A$1:$H$65</definedName>
    <definedName name="_xlnm.Print_Area" localSheetId="31">'2. SFS-RS.'!$B$1:$Q$60</definedName>
    <definedName name="_xlnm.Print_Area" localSheetId="56">'2. SRL'!$A$1:$I$34</definedName>
    <definedName name="_xlnm.Print_Area" localSheetId="45">'2. SVDS'!$A$1:$L$71</definedName>
    <definedName name="_xlnm.Print_Area" localSheetId="108">'2.CI'!$A$1:$I$34</definedName>
    <definedName name="_xlnm.Print_Area" localSheetId="100">'2.Reportes ARL'!$A$1:$N$62</definedName>
    <definedName name="_xlnm.Print_Area" localSheetId="46">'3. Afil. cotiz.'!$A$1:$N$70</definedName>
    <definedName name="_xlnm.Print_Area" localSheetId="90">'3. Benef. subsid '!$A$1:$I$37</definedName>
    <definedName name="_xlnm.Print_Area" localSheetId="77">'3. PagosXcuentas'!$A$1:$J$53</definedName>
    <definedName name="_xlnm.Print_Area" localSheetId="67">'3. Recaudo x sector'!$A$1:$G$36</definedName>
    <definedName name="_xlnm.Print_Area" localSheetId="101">'3. Reporte región'!$A$1:$R$68</definedName>
    <definedName name="_xlnm.Print_Area" localSheetId="18">'3. SFS'!$A$1:$P$43</definedName>
    <definedName name="_xlnm.Print_Area" localSheetId="25">'3. SFS-RC'!$A$1:$L$50</definedName>
    <definedName name="_xlnm.Print_Area" localSheetId="40">'3. SFS-RET'!$A$1:$K$119</definedName>
    <definedName name="_xlnm.Print_Area" localSheetId="32">'3. SFS-RS'!$B$1:$I$57</definedName>
    <definedName name="_xlnm.Print_Area" localSheetId="110">'3.CI'!$A$1:$I$47</definedName>
    <definedName name="_xlnm.Print_Area" localSheetId="95">'3.Pens.Disc. AFP'!$A$1:$M$54</definedName>
    <definedName name="_xlnm.Print_Area" localSheetId="57">'3.SRL'!$A$1:$L$42</definedName>
    <definedName name="_xlnm.Print_Area" localSheetId="68">'4. Egr.Seg'!$A$1:$L$50</definedName>
    <definedName name="_xlnm.Print_Area" localSheetId="91">'4. Monto subsid.'!$A$1:$J$42</definedName>
    <definedName name="_xlnm.Print_Area" localSheetId="96">'4. Pens. Solida'!$A$1:$M$50</definedName>
    <definedName name="_xlnm.Print_Area" localSheetId="102">'4. Reporte edad'!$A$1:$M$85</definedName>
    <definedName name="_xlnm.Print_Area" localSheetId="19">'4. SFS'!$A$1:$K$85</definedName>
    <definedName name="_xlnm.Print_Area" localSheetId="26">'4. SFS-RC'!$A$1:$K$85</definedName>
    <definedName name="_xlnm.Print_Area" localSheetId="41">'4. SFS-RET'!$A$1:$J$22</definedName>
    <definedName name="_xlnm.Print_Area" localSheetId="33">'4. SFS-RS'!$A$1:$K$119</definedName>
    <definedName name="_xlnm.Print_Area" localSheetId="58">'4. SRL'!$A$1:$J$66</definedName>
    <definedName name="_xlnm.Print_Area" localSheetId="47">'4. SVDS'!$A$1:$J$44</definedName>
    <definedName name="_xlnm.Print_Area" localSheetId="69">'5. Pagos SFS'!$A$1:$I$39</definedName>
    <definedName name="_xlnm.Print_Area" localSheetId="97">'5. Pens. Solid.dec'!$A$1:$N$36</definedName>
    <definedName name="_xlnm.Print_Area" localSheetId="103">'5. Reporte Empre.'!$A$1:$O$65</definedName>
    <definedName name="_xlnm.Print_Area" localSheetId="27">'5. SFS-RC'!$A$1:$J$46</definedName>
    <definedName name="_xlnm.Print_Area" localSheetId="34">'5. SFS-RS'!$A$1:$K$40</definedName>
    <definedName name="_xlnm.Print_Area" localSheetId="59">'5. SRL'!$A$1:$L$82</definedName>
    <definedName name="_xlnm.Print_Area" localSheetId="48">'5. SVDS'!$A$1:$I$39</definedName>
    <definedName name="_xlnm.Print_Area" localSheetId="79">'5.Patrim. fp anual'!$A$1:$K$36</definedName>
    <definedName name="_xlnm.Print_Area" localSheetId="20">'5.SFS'!$A$1:$J$46</definedName>
    <definedName name="_xlnm.Print_Area" localSheetId="80">'6. Cartera de inv fp'!$A$1:$I$60</definedName>
    <definedName name="_xlnm.Print_Area" localSheetId="104">'6. Reporte Sexo'!$A$1:$O$57</definedName>
    <definedName name="_xlnm.Print_Area" localSheetId="21">'6. SFS'!$A$1:$J$49</definedName>
    <definedName name="_xlnm.Print_Area" localSheetId="28">'6. SFS-RC'!$A$1:$K$49</definedName>
    <definedName name="_xlnm.Print_Area" localSheetId="35">'6. SFS-RS'!$A$1:$K$105</definedName>
    <definedName name="_xlnm.Print_Area" localSheetId="60">'6. SRL'!$A$1:$O$74</definedName>
    <definedName name="_xlnm.Print_Area" localSheetId="49">'6. SVDS'!$A$1:$S$80</definedName>
    <definedName name="_xlnm.Print_Area" localSheetId="70">'6.Pagos x ARS'!$A$1:$H$75</definedName>
    <definedName name="_xlnm.Print_Area" localSheetId="81">'7. Cartera Comp.'!$A$1:$I$54</definedName>
    <definedName name="_xlnm.Print_Area" localSheetId="105">'7. Reporte Provincia'!$A$1:$J$81</definedName>
    <definedName name="_xlnm.Print_Area" localSheetId="50">'7. SVDS'!$A$1:$Q$54</definedName>
    <definedName name="_xlnm.Print_Area" localSheetId="71">'7.INV_SFS x Entidad'!$A$1:$G$46</definedName>
    <definedName name="_xlnm.Print_Area" localSheetId="61">'7.SRL'!$A$1:$M$61</definedName>
    <definedName name="_xlnm.Print_Area" localSheetId="82">'8. Rent. nominal'!$A$1:$I$85</definedName>
    <definedName name="_xlnm.Print_Area" localSheetId="51">'8. SVDS'!$A$1:$S$70</definedName>
    <definedName name="_xlnm.Print_Area" localSheetId="72">'8.INV_SFS x cuentas'!$A$1:$J$58</definedName>
    <definedName name="_xlnm.Print_Area" localSheetId="73">'9.Aport. Gob. y Pagos RS'!$A$1:$N$70</definedName>
    <definedName name="_xlnm.Print_Area" localSheetId="83">'9.Rentab.Real'!$A$1:$V$77</definedName>
    <definedName name="_xlnm.Print_Area" localSheetId="52">'9.SVDS'!$A$1:$O$57</definedName>
    <definedName name="_xlnm.Print_Area" localSheetId="10">'a) Artículos'!$A$1:$M$43</definedName>
    <definedName name="_xlnm.Print_Area" localSheetId="63">'a.Definición Ing.Gastos'!$A$1:$P$67</definedName>
    <definedName name="_xlnm.Print_Area" localSheetId="14">'Analísis SFS'!$A$1:$O$62</definedName>
    <definedName name="_xlnm.Print_Area" localSheetId="11">'b) Artículos'!$A$1:$K$43</definedName>
    <definedName name="_xlnm.Print_Area" localSheetId="64">'b.Definición Ing.Gastos'!$A$1:$M$35</definedName>
    <definedName name="_xlnm.Print_Area" localSheetId="86">BENEFICIOS!$A$1:$L$34</definedName>
    <definedName name="_xlnm.Print_Area" localSheetId="106">CI!$A$1:$J$53</definedName>
    <definedName name="_xlnm.Print_Area" localSheetId="4">Contenido!$A$1:$A$139</definedName>
    <definedName name="_xlnm.Print_Area" localSheetId="43">Def_SVDS!$A$1:$M$46</definedName>
    <definedName name="_xlnm.Print_Area" localSheetId="1">'Fecha_publicación '!$A$1:$D$43</definedName>
    <definedName name="_xlnm.Print_Area" localSheetId="6">Gobernanza!$A$1:$M$32</definedName>
    <definedName name="_xlnm.Print_Area" localSheetId="15">'INFOGRAFIA V3'!$A$1:$M$103</definedName>
    <definedName name="_xlnm.Print_Area" localSheetId="62">'ING._ EGR'!$A$1:$L$56</definedName>
    <definedName name="_xlnm.Print_Area" localSheetId="92">PENSIONES_SVDS!$A$1:$I$56</definedName>
    <definedName name="_xlnm.Print_Area" localSheetId="13">'Portada SFS'!$A$1:$M$72</definedName>
    <definedName name="_xlnm.Print_Area" localSheetId="2">'Present. '!$A$1:$K$105</definedName>
    <definedName name="_xlnm.Print_Area" localSheetId="0">'Present.Aprob.'!$A$1:$K$35</definedName>
    <definedName name="_xlnm.Print_Area" localSheetId="3">'Resumen '!$A$1:$M$140</definedName>
    <definedName name="_xlnm.Print_Area" localSheetId="12">SDSS!$A$1:$J$62</definedName>
    <definedName name="_xlnm.Print_Area" localSheetId="22">'SFS-RC'!$A$1:$K$45</definedName>
    <definedName name="_xlnm.Print_Area" localSheetId="29">'SFS-RS'!$A$1:$M$39</definedName>
    <definedName name="_xlnm.Print_Area" localSheetId="54">SRL!$A$1:$L$34</definedName>
    <definedName name="_xlnm.Print_Area" localSheetId="84">SRL.Pagos!$A$1:$H$18</definedName>
    <definedName name="_xlnm.Print_Area" localSheetId="87">SUBSIDIO_SFS!$A$1:$P$42</definedName>
    <definedName name="_xlnm.Print_Area" localSheetId="42">SVDS!$A$1:$P$53</definedName>
    <definedName name="Área_de_impresión1">'[1]7.7.6'!$A$1:$AQ$58</definedName>
    <definedName name="Área_de_impresión2" localSheetId="78">'[1]7.7.6'!#REF!</definedName>
    <definedName name="Área_de_impresión2" localSheetId="9">'[1]7.7.6'!#REF!</definedName>
    <definedName name="Área_de_impresión2" localSheetId="5">'[1]7.7.6'!#REF!</definedName>
    <definedName name="Área_de_impresión2" localSheetId="7">'[1]7.7.6'!#REF!</definedName>
    <definedName name="Área_de_impresión2" localSheetId="98">'[1]7.7.6'!#REF!</definedName>
    <definedName name="Área_de_impresión2" localSheetId="55">'[1]7.7.6'!#REF!</definedName>
    <definedName name="Área_de_impresión2" localSheetId="44">'[1]7.7.6'!#REF!</definedName>
    <definedName name="Área_de_impresión2" localSheetId="65">'[1]7.7.6'!#REF!</definedName>
    <definedName name="Área_de_impresión2" localSheetId="23">'[1]7.7.6'!#REF!</definedName>
    <definedName name="Área_de_impresión2" localSheetId="88">'[1]7.7.6'!#REF!</definedName>
    <definedName name="Área_de_impresión2" localSheetId="107">'[1]7.7.6'!#REF!</definedName>
    <definedName name="Área_de_impresión2" localSheetId="66">'[1]7.7.6'!#REF!</definedName>
    <definedName name="Área_de_impresión2" localSheetId="17">'[1]7.7.6'!#REF!</definedName>
    <definedName name="Área_de_impresión2" localSheetId="39">'[1]7.7.6'!#REF!</definedName>
    <definedName name="Área_de_impresión2" localSheetId="56">'[1]7.7.6'!#REF!</definedName>
    <definedName name="Área_de_impresión2" localSheetId="108">'[1]7.7.6'!#REF!</definedName>
    <definedName name="Área_de_impresión2" localSheetId="18">'[1]7.7.6'!#REF!</definedName>
    <definedName name="Área_de_impresión2" localSheetId="25">'[1]7.7.6'!#REF!</definedName>
    <definedName name="Área_de_impresión2" localSheetId="40">'[1]7.7.6'!#REF!</definedName>
    <definedName name="Área_de_impresión2" localSheetId="32">'[1]7.7.6'!#REF!</definedName>
    <definedName name="Área_de_impresión2" localSheetId="110">'[1]7.7.6'!#REF!</definedName>
    <definedName name="Área_de_impresión2" localSheetId="96">'[1]7.7.6'!#REF!</definedName>
    <definedName name="Área_de_impresión2" localSheetId="19">'[1]7.7.6'!#REF!</definedName>
    <definedName name="Área_de_impresión2" localSheetId="26">'[1]7.7.6'!#REF!</definedName>
    <definedName name="Área_de_impresión2" localSheetId="41">'[1]7.7.6'!#REF!</definedName>
    <definedName name="Área_de_impresión2" localSheetId="33">'[1]7.7.6'!#REF!</definedName>
    <definedName name="Área_de_impresión2" localSheetId="97">'[1]7.7.6'!#REF!</definedName>
    <definedName name="Área_de_impresión2" localSheetId="27">'[1]7.7.6'!#REF!</definedName>
    <definedName name="Área_de_impresión2" localSheetId="34">'[1]7.7.6'!#REF!</definedName>
    <definedName name="Área_de_impresión2" localSheetId="20">'[1]7.7.6'!#REF!</definedName>
    <definedName name="Área_de_impresión2" localSheetId="80">'[1]7.7.6'!#REF!</definedName>
    <definedName name="Área_de_impresión2" localSheetId="21">'[1]7.7.6'!#REF!</definedName>
    <definedName name="Área_de_impresión2" localSheetId="28">'[1]7.7.6'!#REF!</definedName>
    <definedName name="Área_de_impresión2" localSheetId="35">'[1]7.7.6'!#REF!</definedName>
    <definedName name="Área_de_impresión2" localSheetId="81">'[1]7.7.6'!#REF!</definedName>
    <definedName name="Área_de_impresión2" localSheetId="105">'[1]7.7.6'!#REF!</definedName>
    <definedName name="Área_de_impresión2" localSheetId="63">'[1]7.7.6'!#REF!</definedName>
    <definedName name="Área_de_impresión2" localSheetId="14">'[1]7.7.6'!#REF!</definedName>
    <definedName name="Área_de_impresión2" localSheetId="64">'[1]7.7.6'!#REF!</definedName>
    <definedName name="Área_de_impresión2" localSheetId="86">'[1]7.7.6'!#REF!</definedName>
    <definedName name="Área_de_impresión2" localSheetId="43">'[1]7.7.6'!#REF!</definedName>
    <definedName name="Área_de_impresión2" localSheetId="1">'[1]7.7.6'!#REF!</definedName>
    <definedName name="Área_de_impresión2" localSheetId="6">'[1]7.7.6'!#REF!</definedName>
    <definedName name="Área_de_impresión2" localSheetId="15">'[1]7.7.6'!#REF!</definedName>
    <definedName name="Área_de_impresión2" localSheetId="62">'[1]7.7.6'!#REF!</definedName>
    <definedName name="Área_de_impresión2" localSheetId="92">'[1]7.7.6'!#REF!</definedName>
    <definedName name="Área_de_impresión2" localSheetId="0">'[1]7.7.6'!#REF!</definedName>
    <definedName name="Área_de_impresión2" localSheetId="3">'[1]7.7.6'!#REF!</definedName>
    <definedName name="Área_de_impresión2" localSheetId="87">'[1]7.7.6'!#REF!</definedName>
    <definedName name="Área_de_impresión2">'[1]7.7.6'!#REF!</definedName>
    <definedName name="Author" hidden="1">"Andoni Rdgz Elcano www.TodoExcel.com"</definedName>
    <definedName name="BEN" localSheetId="9">'[1]7.7.6'!#REF!</definedName>
    <definedName name="BEN" localSheetId="5">'[1]7.7.6'!#REF!</definedName>
    <definedName name="BEN" localSheetId="7">'[1]7.7.6'!#REF!</definedName>
    <definedName name="BEN" localSheetId="44">'[1]7.7.6'!#REF!</definedName>
    <definedName name="BEN" localSheetId="65">'[1]7.7.6'!#REF!</definedName>
    <definedName name="BEN" localSheetId="23">'[1]7.7.6'!#REF!</definedName>
    <definedName name="BEN" localSheetId="88">'[1]7.7.6'!#REF!</definedName>
    <definedName name="BEN" localSheetId="107">'[1]7.7.6'!#REF!</definedName>
    <definedName name="BEN" localSheetId="66">'[1]7.7.6'!#REF!</definedName>
    <definedName name="BEN" localSheetId="17">'[1]7.7.6'!#REF!</definedName>
    <definedName name="BEN" localSheetId="39">'[1]7.7.6'!#REF!</definedName>
    <definedName name="BEN" localSheetId="108">'[1]7.7.6'!#REF!</definedName>
    <definedName name="BEN" localSheetId="18">'[1]7.7.6'!#REF!</definedName>
    <definedName name="BEN" localSheetId="25">'[1]7.7.6'!#REF!</definedName>
    <definedName name="BEN" localSheetId="40">'[1]7.7.6'!#REF!</definedName>
    <definedName name="BEN" localSheetId="32">'[1]7.7.6'!#REF!</definedName>
    <definedName name="BEN" localSheetId="110">'[1]7.7.6'!#REF!</definedName>
    <definedName name="BEN" localSheetId="96">'[1]7.7.6'!#REF!</definedName>
    <definedName name="BEN" localSheetId="19">'[1]7.7.6'!#REF!</definedName>
    <definedName name="BEN" localSheetId="26">'[1]7.7.6'!#REF!</definedName>
    <definedName name="BEN" localSheetId="41">'[1]7.7.6'!#REF!</definedName>
    <definedName name="BEN" localSheetId="33">'[1]7.7.6'!#REF!</definedName>
    <definedName name="BEN" localSheetId="97">'[1]7.7.6'!#REF!</definedName>
    <definedName name="BEN" localSheetId="27">'[1]7.7.6'!#REF!</definedName>
    <definedName name="BEN" localSheetId="34">'[1]7.7.6'!#REF!</definedName>
    <definedName name="BEN" localSheetId="20">'[1]7.7.6'!#REF!</definedName>
    <definedName name="BEN" localSheetId="80">'[1]7.7.6'!#REF!</definedName>
    <definedName name="BEN" localSheetId="21">'[1]7.7.6'!#REF!</definedName>
    <definedName name="BEN" localSheetId="28">'[1]7.7.6'!#REF!</definedName>
    <definedName name="BEN" localSheetId="35">'[1]7.7.6'!#REF!</definedName>
    <definedName name="BEN" localSheetId="81">'[1]7.7.6'!#REF!</definedName>
    <definedName name="BEN" localSheetId="105">'[1]7.7.6'!#REF!</definedName>
    <definedName name="BEN" localSheetId="14">'[1]7.7.6'!#REF!</definedName>
    <definedName name="BEN" localSheetId="64">'[1]7.7.6'!#REF!</definedName>
    <definedName name="BEN" localSheetId="1">'[1]7.7.6'!#REF!</definedName>
    <definedName name="BEN" localSheetId="6">'[1]7.7.6'!#REF!</definedName>
    <definedName name="BEN" localSheetId="15">'[1]7.7.6'!#REF!</definedName>
    <definedName name="BEN" localSheetId="0">'[1]7.7.6'!#REF!</definedName>
    <definedName name="BEN" localSheetId="3">'[1]7.7.6'!#REF!</definedName>
    <definedName name="BEN">'[1]7.7.6'!#REF!</definedName>
    <definedName name="Beneficios" localSheetId="9">'[1]7.7.6'!#REF!</definedName>
    <definedName name="Beneficios" localSheetId="5">'[1]7.7.6'!#REF!</definedName>
    <definedName name="Beneficios" localSheetId="7">'[1]7.7.6'!#REF!</definedName>
    <definedName name="Beneficios" localSheetId="98">'[1]7.7.6'!#REF!</definedName>
    <definedName name="Beneficios" localSheetId="44">'[1]7.7.6'!#REF!</definedName>
    <definedName name="Beneficios" localSheetId="65">'[1]7.7.6'!#REF!</definedName>
    <definedName name="Beneficios" localSheetId="23">'[1]7.7.6'!#REF!</definedName>
    <definedName name="Beneficios" localSheetId="88">'[1]7.7.6'!#REF!</definedName>
    <definedName name="Beneficios" localSheetId="107">'[1]7.7.6'!#REF!</definedName>
    <definedName name="Beneficios" localSheetId="66">'[1]7.7.6'!#REF!</definedName>
    <definedName name="Beneficios" localSheetId="17">'[1]7.7.6'!#REF!</definedName>
    <definedName name="Beneficios" localSheetId="39">'[1]7.7.6'!#REF!</definedName>
    <definedName name="Beneficios" localSheetId="108">'[1]7.7.6'!#REF!</definedName>
    <definedName name="Beneficios" localSheetId="18">'[1]7.7.6'!#REF!</definedName>
    <definedName name="Beneficios" localSheetId="25">'[1]7.7.6'!#REF!</definedName>
    <definedName name="Beneficios" localSheetId="40">'[1]7.7.6'!#REF!</definedName>
    <definedName name="Beneficios" localSheetId="32">'[1]7.7.6'!#REF!</definedName>
    <definedName name="Beneficios" localSheetId="110">'[1]7.7.6'!#REF!</definedName>
    <definedName name="Beneficios" localSheetId="96">'[1]7.7.6'!#REF!</definedName>
    <definedName name="Beneficios" localSheetId="19">'[1]7.7.6'!#REF!</definedName>
    <definedName name="Beneficios" localSheetId="26">'[1]7.7.6'!#REF!</definedName>
    <definedName name="Beneficios" localSheetId="41">'[1]7.7.6'!#REF!</definedName>
    <definedName name="Beneficios" localSheetId="33">'[1]7.7.6'!#REF!</definedName>
    <definedName name="Beneficios" localSheetId="97">'[1]7.7.6'!#REF!</definedName>
    <definedName name="Beneficios" localSheetId="27">'[1]7.7.6'!#REF!</definedName>
    <definedName name="Beneficios" localSheetId="34">'[1]7.7.6'!#REF!</definedName>
    <definedName name="Beneficios" localSheetId="20">'[1]7.7.6'!#REF!</definedName>
    <definedName name="Beneficios" localSheetId="80">'[1]7.7.6'!#REF!</definedName>
    <definedName name="Beneficios" localSheetId="21">'[1]7.7.6'!#REF!</definedName>
    <definedName name="Beneficios" localSheetId="28">'[1]7.7.6'!#REF!</definedName>
    <definedName name="Beneficios" localSheetId="35">'[1]7.7.6'!#REF!</definedName>
    <definedName name="Beneficios" localSheetId="81">'[1]7.7.6'!#REF!</definedName>
    <definedName name="Beneficios" localSheetId="105">'[1]7.7.6'!#REF!</definedName>
    <definedName name="Beneficios" localSheetId="63">'[1]7.7.6'!#REF!</definedName>
    <definedName name="Beneficios" localSheetId="14">'[1]7.7.6'!#REF!</definedName>
    <definedName name="Beneficios" localSheetId="64">'[1]7.7.6'!#REF!</definedName>
    <definedName name="Beneficios" localSheetId="1">'[1]7.7.6'!#REF!</definedName>
    <definedName name="Beneficios" localSheetId="6">'[1]7.7.6'!#REF!</definedName>
    <definedName name="Beneficios" localSheetId="15">'[1]7.7.6'!#REF!</definedName>
    <definedName name="Beneficios" localSheetId="92">'[1]7.7.6'!#REF!</definedName>
    <definedName name="Beneficios" localSheetId="0">'[1]7.7.6'!#REF!</definedName>
    <definedName name="Beneficios" localSheetId="3">'[1]7.7.6'!#REF!</definedName>
    <definedName name="Beneficios" localSheetId="87">'[1]7.7.6'!#REF!</definedName>
    <definedName name="Beneficios">'[1]7.7.6'!#REF!</definedName>
    <definedName name="Calculos.SVDS" localSheetId="9">'[1]7.7.6'!#REF!</definedName>
    <definedName name="Calculos.SVDS" localSheetId="5">'[1]7.7.6'!#REF!</definedName>
    <definedName name="Calculos.SVDS" localSheetId="7">'[1]7.7.6'!#REF!</definedName>
    <definedName name="Calculos.SVDS" localSheetId="23">'[1]7.7.6'!#REF!</definedName>
    <definedName name="Calculos.SVDS" localSheetId="17">'[1]7.7.6'!#REF!</definedName>
    <definedName name="Calculos.SVDS" localSheetId="39">'[1]7.7.6'!#REF!</definedName>
    <definedName name="Calculos.SVDS" localSheetId="40">'[1]7.7.6'!#REF!</definedName>
    <definedName name="Calculos.SVDS" localSheetId="96">'[1]7.7.6'!#REF!</definedName>
    <definedName name="Calculos.SVDS" localSheetId="19">'[1]7.7.6'!#REF!</definedName>
    <definedName name="Calculos.SVDS" localSheetId="26">'[1]7.7.6'!#REF!</definedName>
    <definedName name="Calculos.SVDS" localSheetId="41">'[1]7.7.6'!#REF!</definedName>
    <definedName name="Calculos.SVDS" localSheetId="33">'[1]7.7.6'!#REF!</definedName>
    <definedName name="Calculos.SVDS" localSheetId="97">'[1]7.7.6'!#REF!</definedName>
    <definedName name="Calculos.SVDS" localSheetId="27">'[1]7.7.6'!#REF!</definedName>
    <definedName name="Calculos.SVDS" localSheetId="34">'[1]7.7.6'!#REF!</definedName>
    <definedName name="Calculos.SVDS" localSheetId="20">'[1]7.7.6'!#REF!</definedName>
    <definedName name="Calculos.SVDS" localSheetId="80">'[1]7.7.6'!#REF!</definedName>
    <definedName name="Calculos.SVDS" localSheetId="21">'[1]7.7.6'!#REF!</definedName>
    <definedName name="Calculos.SVDS" localSheetId="28">'[1]7.7.6'!#REF!</definedName>
    <definedName name="Calculos.SVDS" localSheetId="35">'[1]7.7.6'!#REF!</definedName>
    <definedName name="Calculos.SVDS" localSheetId="81">'[1]7.7.6'!#REF!</definedName>
    <definedName name="Calculos.SVDS" localSheetId="105">'[1]7.7.6'!#REF!</definedName>
    <definedName name="Calculos.SVDS" localSheetId="6">'[1]7.7.6'!#REF!</definedName>
    <definedName name="Calculos.SVDS" localSheetId="15">'[1]7.7.6'!#REF!</definedName>
    <definedName name="Calculos.SVDS" localSheetId="0">'[1]7.7.6'!#REF!</definedName>
    <definedName name="Calculos.SVDS" localSheetId="3">'[1]7.7.6'!#REF!</definedName>
    <definedName name="Calculos.SVDS">'[1]7.7.6'!#REF!</definedName>
    <definedName name="CCI">'[1]7.7.6'!$A$1:$R$57</definedName>
    <definedName name="CompCartraEntid" localSheetId="9">'[1]7.7.6'!#REF!</definedName>
    <definedName name="CompCartraEntid" localSheetId="5">'[1]7.7.6'!#REF!</definedName>
    <definedName name="CompCartraEntid" localSheetId="7">'[1]7.7.6'!#REF!</definedName>
    <definedName name="CompCartraEntid" localSheetId="23">'[1]7.7.6'!#REF!</definedName>
    <definedName name="CompCartraEntid" localSheetId="107">'[1]7.7.6'!#REF!</definedName>
    <definedName name="CompCartraEntid" localSheetId="66">'[1]7.7.6'!#REF!</definedName>
    <definedName name="CompCartraEntid" localSheetId="17">'[1]7.7.6'!#REF!</definedName>
    <definedName name="CompCartraEntid" localSheetId="39">'[1]7.7.6'!#REF!</definedName>
    <definedName name="CompCartraEntid" localSheetId="108">'[1]7.7.6'!#REF!</definedName>
    <definedName name="CompCartraEntid" localSheetId="40">'[1]7.7.6'!#REF!</definedName>
    <definedName name="CompCartraEntid" localSheetId="110">'[1]7.7.6'!#REF!</definedName>
    <definedName name="CompCartraEntid" localSheetId="96">'[1]7.7.6'!#REF!</definedName>
    <definedName name="CompCartraEntid" localSheetId="19">'[1]7.7.6'!#REF!</definedName>
    <definedName name="CompCartraEntid" localSheetId="26">'[1]7.7.6'!#REF!</definedName>
    <definedName name="CompCartraEntid" localSheetId="41">'[1]7.7.6'!#REF!</definedName>
    <definedName name="CompCartraEntid" localSheetId="33">'[1]7.7.6'!#REF!</definedName>
    <definedName name="CompCartraEntid" localSheetId="97">'[1]7.7.6'!#REF!</definedName>
    <definedName name="CompCartraEntid" localSheetId="27">'[1]7.7.6'!#REF!</definedName>
    <definedName name="CompCartraEntid" localSheetId="34">'[1]7.7.6'!#REF!</definedName>
    <definedName name="CompCartraEntid" localSheetId="20">'[1]7.7.6'!#REF!</definedName>
    <definedName name="CompCartraEntid" localSheetId="80">'[1]7.7.6'!#REF!</definedName>
    <definedName name="CompCartraEntid" localSheetId="21">'[1]7.7.6'!#REF!</definedName>
    <definedName name="CompCartraEntid" localSheetId="28">'[1]7.7.6'!#REF!</definedName>
    <definedName name="CompCartraEntid" localSheetId="35">'[1]7.7.6'!#REF!</definedName>
    <definedName name="CompCartraEntid" localSheetId="81">'[1]7.7.6'!#REF!</definedName>
    <definedName name="CompCartraEntid" localSheetId="105">'[1]7.7.6'!#REF!</definedName>
    <definedName name="CompCartraEntid" localSheetId="1">'[1]7.7.6'!#REF!</definedName>
    <definedName name="CompCartraEntid" localSheetId="6">'[1]7.7.6'!#REF!</definedName>
    <definedName name="CompCartraEntid" localSheetId="15">'[1]7.7.6'!#REF!</definedName>
    <definedName name="CompCartraEntid" localSheetId="0">'[1]7.7.6'!#REF!</definedName>
    <definedName name="CompCartraEntid" localSheetId="3">'[1]7.7.6'!#REF!</definedName>
    <definedName name="CompCartraEntid">'[1]7.7.6'!#REF!</definedName>
    <definedName name="Compl">'[1]7.7.6'!$AA$1:$AJ$57</definedName>
    <definedName name="cono" localSheetId="9">#REF!</definedName>
    <definedName name="cono" localSheetId="5">#REF!</definedName>
    <definedName name="cono" localSheetId="7">#REF!</definedName>
    <definedName name="cono" localSheetId="23">#REF!</definedName>
    <definedName name="cono" localSheetId="17">#REF!</definedName>
    <definedName name="cono" localSheetId="39">#REF!</definedName>
    <definedName name="cono" localSheetId="40">#REF!</definedName>
    <definedName name="cono" localSheetId="96">#REF!</definedName>
    <definedName name="cono" localSheetId="19">#REF!</definedName>
    <definedName name="cono" localSheetId="26">#REF!</definedName>
    <definedName name="cono" localSheetId="41">#REF!</definedName>
    <definedName name="cono" localSheetId="33">#REF!</definedName>
    <definedName name="cono" localSheetId="97">#REF!</definedName>
    <definedName name="cono" localSheetId="27">#REF!</definedName>
    <definedName name="cono" localSheetId="34">#REF!</definedName>
    <definedName name="cono" localSheetId="20">#REF!</definedName>
    <definedName name="cono" localSheetId="80">#REF!</definedName>
    <definedName name="cono" localSheetId="21">#REF!</definedName>
    <definedName name="cono" localSheetId="28">#REF!</definedName>
    <definedName name="cono" localSheetId="35">#REF!</definedName>
    <definedName name="cono" localSheetId="81">#REF!</definedName>
    <definedName name="cono" localSheetId="105">#REF!</definedName>
    <definedName name="cono" localSheetId="6">#REF!</definedName>
    <definedName name="cono" localSheetId="15">#REF!</definedName>
    <definedName name="cono" localSheetId="0">#REF!</definedName>
    <definedName name="cono" localSheetId="3">#REF!</definedName>
    <definedName name="cono">#REF!</definedName>
    <definedName name="cualquiercosa" localSheetId="9">'[1]7.7.6'!#REF!</definedName>
    <definedName name="cualquiercosa" localSheetId="5">'[1]7.7.6'!#REF!</definedName>
    <definedName name="cualquiercosa" localSheetId="7">'[1]7.7.6'!#REF!</definedName>
    <definedName name="cualquiercosa" localSheetId="23">'[1]7.7.6'!#REF!</definedName>
    <definedName name="cualquiercosa" localSheetId="107">'[1]7.7.6'!#REF!</definedName>
    <definedName name="cualquiercosa" localSheetId="66">'[1]7.7.6'!#REF!</definedName>
    <definedName name="cualquiercosa" localSheetId="17">'[1]7.7.6'!#REF!</definedName>
    <definedName name="cualquiercosa" localSheetId="39">'[1]7.7.6'!#REF!</definedName>
    <definedName name="cualquiercosa" localSheetId="108">'[1]7.7.6'!#REF!</definedName>
    <definedName name="cualquiercosa" localSheetId="40">'[1]7.7.6'!#REF!</definedName>
    <definedName name="cualquiercosa" localSheetId="110">'[1]7.7.6'!#REF!</definedName>
    <definedName name="cualquiercosa" localSheetId="96">'[1]7.7.6'!#REF!</definedName>
    <definedName name="cualquiercosa" localSheetId="19">'[1]7.7.6'!#REF!</definedName>
    <definedName name="cualquiercosa" localSheetId="26">'[1]7.7.6'!#REF!</definedName>
    <definedName name="cualquiercosa" localSheetId="41">'[1]7.7.6'!#REF!</definedName>
    <definedName name="cualquiercosa" localSheetId="33">'[1]7.7.6'!#REF!</definedName>
    <definedName name="cualquiercosa" localSheetId="97">'[1]7.7.6'!#REF!</definedName>
    <definedName name="cualquiercosa" localSheetId="27">'[1]7.7.6'!#REF!</definedName>
    <definedName name="cualquiercosa" localSheetId="34">'[1]7.7.6'!#REF!</definedName>
    <definedName name="cualquiercosa" localSheetId="20">'[1]7.7.6'!#REF!</definedName>
    <definedName name="cualquiercosa" localSheetId="21">'[1]7.7.6'!#REF!</definedName>
    <definedName name="cualquiercosa" localSheetId="28">'[1]7.7.6'!#REF!</definedName>
    <definedName name="cualquiercosa" localSheetId="35">'[1]7.7.6'!#REF!</definedName>
    <definedName name="cualquiercosa" localSheetId="81">'[1]7.7.6'!#REF!</definedName>
    <definedName name="cualquiercosa" localSheetId="105">'[1]7.7.6'!#REF!</definedName>
    <definedName name="cualquiercosa" localSheetId="1">'[1]7.7.6'!#REF!</definedName>
    <definedName name="cualquiercosa" localSheetId="6">'[1]7.7.6'!#REF!</definedName>
    <definedName name="cualquiercosa" localSheetId="15">'[1]7.7.6'!#REF!</definedName>
    <definedName name="cualquiercosa" localSheetId="0">'[1]7.7.6'!#REF!</definedName>
    <definedName name="cualquiercosa" localSheetId="3">'[1]7.7.6'!#REF!</definedName>
    <definedName name="cualquiercosa">'[1]7.7.6'!#REF!</definedName>
    <definedName name="cualquiercosa3" localSheetId="9">'[1]7.7.6'!#REF!</definedName>
    <definedName name="cualquiercosa3" localSheetId="5">'[1]7.7.6'!#REF!</definedName>
    <definedName name="cualquiercosa3" localSheetId="7">'[1]7.7.6'!#REF!</definedName>
    <definedName name="cualquiercosa3" localSheetId="23">'[1]7.7.6'!#REF!</definedName>
    <definedName name="cualquiercosa3" localSheetId="107">'[1]7.7.6'!#REF!</definedName>
    <definedName name="cualquiercosa3" localSheetId="66">'[1]7.7.6'!#REF!</definedName>
    <definedName name="cualquiercosa3" localSheetId="17">'[1]7.7.6'!#REF!</definedName>
    <definedName name="cualquiercosa3" localSheetId="39">'[1]7.7.6'!#REF!</definedName>
    <definedName name="cualquiercosa3" localSheetId="108">'[1]7.7.6'!#REF!</definedName>
    <definedName name="cualquiercosa3" localSheetId="40">'[1]7.7.6'!#REF!</definedName>
    <definedName name="cualquiercosa3" localSheetId="110">'[1]7.7.6'!#REF!</definedName>
    <definedName name="cualquiercosa3" localSheetId="96">'[1]7.7.6'!#REF!</definedName>
    <definedName name="cualquiercosa3" localSheetId="19">'[1]7.7.6'!#REF!</definedName>
    <definedName name="cualquiercosa3" localSheetId="26">'[1]7.7.6'!#REF!</definedName>
    <definedName name="cualquiercosa3" localSheetId="41">'[1]7.7.6'!#REF!</definedName>
    <definedName name="cualquiercosa3" localSheetId="33">'[1]7.7.6'!#REF!</definedName>
    <definedName name="cualquiercosa3" localSheetId="97">'[1]7.7.6'!#REF!</definedName>
    <definedName name="cualquiercosa3" localSheetId="27">'[1]7.7.6'!#REF!</definedName>
    <definedName name="cualquiercosa3" localSheetId="34">'[1]7.7.6'!#REF!</definedName>
    <definedName name="cualquiercosa3" localSheetId="20">'[1]7.7.6'!#REF!</definedName>
    <definedName name="cualquiercosa3" localSheetId="21">'[1]7.7.6'!#REF!</definedName>
    <definedName name="cualquiercosa3" localSheetId="28">'[1]7.7.6'!#REF!</definedName>
    <definedName name="cualquiercosa3" localSheetId="35">'[1]7.7.6'!#REF!</definedName>
    <definedName name="cualquiercosa3" localSheetId="81">'[1]7.7.6'!#REF!</definedName>
    <definedName name="cualquiercosa3" localSheetId="105">'[1]7.7.6'!#REF!</definedName>
    <definedName name="cualquiercosa3" localSheetId="1">'[1]7.7.6'!#REF!</definedName>
    <definedName name="cualquiercosa3" localSheetId="6">'[1]7.7.6'!#REF!</definedName>
    <definedName name="cualquiercosa3" localSheetId="15">'[1]7.7.6'!#REF!</definedName>
    <definedName name="cualquiercosa3" localSheetId="0">'[1]7.7.6'!#REF!</definedName>
    <definedName name="cualquiercosa3" localSheetId="3">'[1]7.7.6'!#REF!</definedName>
    <definedName name="cualquiercosa3">'[1]7.7.6'!#REF!</definedName>
    <definedName name="cualquiercosa5" localSheetId="9">'[1]7.7.6'!#REF!</definedName>
    <definedName name="cualquiercosa5" localSheetId="5">'[1]7.7.6'!#REF!</definedName>
    <definedName name="cualquiercosa5" localSheetId="7">'[1]7.7.6'!#REF!</definedName>
    <definedName name="cualquiercosa5" localSheetId="23">'[1]7.7.6'!#REF!</definedName>
    <definedName name="cualquiercosa5" localSheetId="107">'[1]7.7.6'!#REF!</definedName>
    <definedName name="cualquiercosa5" localSheetId="66">'[1]7.7.6'!#REF!</definedName>
    <definedName name="cualquiercosa5" localSheetId="17">'[1]7.7.6'!#REF!</definedName>
    <definedName name="cualquiercosa5" localSheetId="39">'[1]7.7.6'!#REF!</definedName>
    <definedName name="cualquiercosa5" localSheetId="108">'[1]7.7.6'!#REF!</definedName>
    <definedName name="cualquiercosa5" localSheetId="40">'[1]7.7.6'!#REF!</definedName>
    <definedName name="cualquiercosa5" localSheetId="110">'[1]7.7.6'!#REF!</definedName>
    <definedName name="cualquiercosa5" localSheetId="96">'[1]7.7.6'!#REF!</definedName>
    <definedName name="cualquiercosa5" localSheetId="19">'[1]7.7.6'!#REF!</definedName>
    <definedName name="cualquiercosa5" localSheetId="26">'[1]7.7.6'!#REF!</definedName>
    <definedName name="cualquiercosa5" localSheetId="41">'[1]7.7.6'!#REF!</definedName>
    <definedName name="cualquiercosa5" localSheetId="33">'[1]7.7.6'!#REF!</definedName>
    <definedName name="cualquiercosa5" localSheetId="97">'[1]7.7.6'!#REF!</definedName>
    <definedName name="cualquiercosa5" localSheetId="27">'[1]7.7.6'!#REF!</definedName>
    <definedName name="cualquiercosa5" localSheetId="34">'[1]7.7.6'!#REF!</definedName>
    <definedName name="cualquiercosa5" localSheetId="20">'[1]7.7.6'!#REF!</definedName>
    <definedName name="cualquiercosa5" localSheetId="21">'[1]7.7.6'!#REF!</definedName>
    <definedName name="cualquiercosa5" localSheetId="28">'[1]7.7.6'!#REF!</definedName>
    <definedName name="cualquiercosa5" localSheetId="35">'[1]7.7.6'!#REF!</definedName>
    <definedName name="cualquiercosa5" localSheetId="81">'[1]7.7.6'!#REF!</definedName>
    <definedName name="cualquiercosa5" localSheetId="105">'[1]7.7.6'!#REF!</definedName>
    <definedName name="cualquiercosa5" localSheetId="1">'[1]7.7.6'!#REF!</definedName>
    <definedName name="cualquiercosa5" localSheetId="6">'[1]7.7.6'!#REF!</definedName>
    <definedName name="cualquiercosa5" localSheetId="15">'[1]7.7.6'!#REF!</definedName>
    <definedName name="cualquiercosa5" localSheetId="0">'[1]7.7.6'!#REF!</definedName>
    <definedName name="cualquiercosa5" localSheetId="3">'[1]7.7.6'!#REF!</definedName>
    <definedName name="cualquiercosa5">'[1]7.7.6'!#REF!</definedName>
    <definedName name="cualquiercosa6" localSheetId="9">'[1]7.7.6'!#REF!</definedName>
    <definedName name="cualquiercosa6" localSheetId="5">'[1]7.7.6'!#REF!</definedName>
    <definedName name="cualquiercosa6" localSheetId="7">'[1]7.7.6'!#REF!</definedName>
    <definedName name="cualquiercosa6" localSheetId="23">'[1]7.7.6'!#REF!</definedName>
    <definedName name="cualquiercosa6" localSheetId="107">'[1]7.7.6'!#REF!</definedName>
    <definedName name="cualquiercosa6" localSheetId="66">'[1]7.7.6'!#REF!</definedName>
    <definedName name="cualquiercosa6" localSheetId="17">'[1]7.7.6'!#REF!</definedName>
    <definedName name="cualquiercosa6" localSheetId="39">'[1]7.7.6'!#REF!</definedName>
    <definedName name="cualquiercosa6" localSheetId="108">'[1]7.7.6'!#REF!</definedName>
    <definedName name="cualquiercosa6" localSheetId="40">'[1]7.7.6'!#REF!</definedName>
    <definedName name="cualquiercosa6" localSheetId="110">'[1]7.7.6'!#REF!</definedName>
    <definedName name="cualquiercosa6" localSheetId="96">'[1]7.7.6'!#REF!</definedName>
    <definedName name="cualquiercosa6" localSheetId="19">'[1]7.7.6'!#REF!</definedName>
    <definedName name="cualquiercosa6" localSheetId="26">'[1]7.7.6'!#REF!</definedName>
    <definedName name="cualquiercosa6" localSheetId="41">'[1]7.7.6'!#REF!</definedName>
    <definedName name="cualquiercosa6" localSheetId="33">'[1]7.7.6'!#REF!</definedName>
    <definedName name="cualquiercosa6" localSheetId="97">'[1]7.7.6'!#REF!</definedName>
    <definedName name="cualquiercosa6" localSheetId="27">'[1]7.7.6'!#REF!</definedName>
    <definedName name="cualquiercosa6" localSheetId="34">'[1]7.7.6'!#REF!</definedName>
    <definedName name="cualquiercosa6" localSheetId="20">'[1]7.7.6'!#REF!</definedName>
    <definedName name="cualquiercosa6" localSheetId="21">'[1]7.7.6'!#REF!</definedName>
    <definedName name="cualquiercosa6" localSheetId="28">'[1]7.7.6'!#REF!</definedName>
    <definedName name="cualquiercosa6" localSheetId="35">'[1]7.7.6'!#REF!</definedName>
    <definedName name="cualquiercosa6" localSheetId="81">'[1]7.7.6'!#REF!</definedName>
    <definedName name="cualquiercosa6" localSheetId="105">'[1]7.7.6'!#REF!</definedName>
    <definedName name="cualquiercosa6" localSheetId="1">'[1]7.7.6'!#REF!</definedName>
    <definedName name="cualquiercosa6" localSheetId="6">'[1]7.7.6'!#REF!</definedName>
    <definedName name="cualquiercosa6" localSheetId="15">'[1]7.7.6'!#REF!</definedName>
    <definedName name="cualquiercosa6" localSheetId="0">'[1]7.7.6'!#REF!</definedName>
    <definedName name="cualquiercosa6" localSheetId="3">'[1]7.7.6'!#REF!</definedName>
    <definedName name="cualquiercosa6">'[1]7.7.6'!#REF!</definedName>
    <definedName name="DD">'[2]Dias Festivos'!$A$4</definedName>
    <definedName name="DiasFestivos" localSheetId="17">OFFSET(DD,1,0,COUNTA('[2]Dias Festivos'!$A:$A)-COUNTA('[2]Dias Festivos'!$A$1:DD),1)</definedName>
    <definedName name="DiasFestivos" localSheetId="80">OFFSET(DD,1,0,COUNTA('[2]Dias Festivos'!$A:$A)-COUNTA('[2]Dias Festivos'!$A$1:DD),1)</definedName>
    <definedName name="DiasFestivos" localSheetId="21">OFFSET([0]!DD,1,0,COUNTA('[2]Dias Festivos'!$A:$A)-COUNTA('[2]Dias Festivos'!$A$1:[0]!DD),1)</definedName>
    <definedName name="DiasFestivos" localSheetId="28">OFFSET(DD,1,0,COUNTA('[2]Dias Festivos'!$A:$A)-COUNTA('[2]Dias Festivos'!$A$1:DD),1)</definedName>
    <definedName name="DiasFestivos" localSheetId="35">OFFSET([0]!DD,1,0,COUNTA('[2]Dias Festivos'!$A:$A)-COUNTA('[2]Dias Festivos'!$A$1:[0]!DD),1)</definedName>
    <definedName name="DiasFestivos" localSheetId="105">OFFSET([0]!DD,1,0,COUNTA('[2]Dias Festivos'!$A:$A)-COUNTA('[2]Dias Festivos'!$A$1:[0]!DD),1)</definedName>
    <definedName name="DiasFestivos" localSheetId="2">OFFSET(DD,1,0,COUNTA('[2]Dias Festivos'!$A:$A)-COUNTA('[2]Dias Festivos'!$A$1:DD),1)</definedName>
    <definedName name="DiasFestivos" localSheetId="0">OFFSET(DD,1,0,COUNTA('[2]Dias Festivos'!$A:$A)-COUNTA('[2]Dias Festivos'!$A$1:DD),1)</definedName>
    <definedName name="DiasFestivos" localSheetId="3">OFFSET(DD,1,0,COUNTA('[2]Dias Festivos'!$A:$A)-COUNTA('[2]Dias Festivos'!$A$1:DD),1)</definedName>
    <definedName name="DiasFestivos">OFFSET(DD,1,0,COUNTA('[2]Dias Festivos'!$A:$A)-COUNTA('[2]Dias Festivos'!$A$1:DD),1)</definedName>
    <definedName name="e" localSheetId="9">#REF!</definedName>
    <definedName name="e" localSheetId="5">#REF!</definedName>
    <definedName name="e" localSheetId="7">#REF!</definedName>
    <definedName name="e" localSheetId="23">#REF!</definedName>
    <definedName name="e" localSheetId="17">#REF!</definedName>
    <definedName name="e" localSheetId="39">#REF!</definedName>
    <definedName name="e" localSheetId="40">#REF!</definedName>
    <definedName name="e" localSheetId="96">#REF!</definedName>
    <definedName name="e" localSheetId="19">#REF!</definedName>
    <definedName name="e" localSheetId="26">#REF!</definedName>
    <definedName name="e" localSheetId="41">#REF!</definedName>
    <definedName name="e" localSheetId="33">#REF!</definedName>
    <definedName name="e" localSheetId="97">#REF!</definedName>
    <definedName name="e" localSheetId="27">#REF!</definedName>
    <definedName name="e" localSheetId="34">#REF!</definedName>
    <definedName name="e" localSheetId="20">#REF!</definedName>
    <definedName name="e" localSheetId="80">#REF!</definedName>
    <definedName name="e" localSheetId="21">#REF!</definedName>
    <definedName name="e" localSheetId="28">#REF!</definedName>
    <definedName name="e" localSheetId="35">#REF!</definedName>
    <definedName name="e" localSheetId="81">#REF!</definedName>
    <definedName name="e" localSheetId="105">#REF!</definedName>
    <definedName name="e" localSheetId="6">#REF!</definedName>
    <definedName name="e" localSheetId="15">#REF!</definedName>
    <definedName name="e" localSheetId="3">#REF!</definedName>
    <definedName name="e">#REF!</definedName>
    <definedName name="Egresos" localSheetId="9">'[1]7.7.6'!#REF!</definedName>
    <definedName name="Egresos" localSheetId="5">'[1]7.7.6'!#REF!</definedName>
    <definedName name="Egresos" localSheetId="7">'[1]7.7.6'!#REF!</definedName>
    <definedName name="Egresos" localSheetId="44">'[1]7.7.6'!#REF!</definedName>
    <definedName name="Egresos" localSheetId="65">'[1]7.7.6'!#REF!</definedName>
    <definedName name="Egresos" localSheetId="23">'[1]7.7.6'!#REF!</definedName>
    <definedName name="Egresos" localSheetId="88">'[1]7.7.6'!#REF!</definedName>
    <definedName name="Egresos" localSheetId="107">'[1]7.7.6'!#REF!</definedName>
    <definedName name="Egresos" localSheetId="66">'[1]7.7.6'!#REF!</definedName>
    <definedName name="Egresos" localSheetId="17">'[1]7.7.6'!#REF!</definedName>
    <definedName name="Egresos" localSheetId="39">'[1]7.7.6'!#REF!</definedName>
    <definedName name="Egresos" localSheetId="108">'[1]7.7.6'!#REF!</definedName>
    <definedName name="Egresos" localSheetId="18">'[1]7.7.6'!#REF!</definedName>
    <definedName name="Egresos" localSheetId="25">'[1]7.7.6'!#REF!</definedName>
    <definedName name="Egresos" localSheetId="40">'[1]7.7.6'!#REF!</definedName>
    <definedName name="Egresos" localSheetId="32">'[1]7.7.6'!#REF!</definedName>
    <definedName name="Egresos" localSheetId="110">'[1]7.7.6'!#REF!</definedName>
    <definedName name="Egresos" localSheetId="96">'[1]7.7.6'!#REF!</definedName>
    <definedName name="Egresos" localSheetId="19">'[1]7.7.6'!#REF!</definedName>
    <definedName name="Egresos" localSheetId="26">'[1]7.7.6'!#REF!</definedName>
    <definedName name="Egresos" localSheetId="41">'[1]7.7.6'!#REF!</definedName>
    <definedName name="Egresos" localSheetId="33">'[1]7.7.6'!#REF!</definedName>
    <definedName name="Egresos" localSheetId="97">'[1]7.7.6'!#REF!</definedName>
    <definedName name="Egresos" localSheetId="27">'[1]7.7.6'!#REF!</definedName>
    <definedName name="Egresos" localSheetId="34">'[1]7.7.6'!#REF!</definedName>
    <definedName name="Egresos" localSheetId="20">'[1]7.7.6'!#REF!</definedName>
    <definedName name="Egresos" localSheetId="80">'[1]7.7.6'!#REF!</definedName>
    <definedName name="Egresos" localSheetId="21">'[1]7.7.6'!#REF!</definedName>
    <definedName name="Egresos" localSheetId="28">'[1]7.7.6'!#REF!</definedName>
    <definedName name="Egresos" localSheetId="35">'[1]7.7.6'!#REF!</definedName>
    <definedName name="Egresos" localSheetId="81">'[1]7.7.6'!#REF!</definedName>
    <definedName name="Egresos" localSheetId="105">'[1]7.7.6'!#REF!</definedName>
    <definedName name="Egresos" localSheetId="14">'[1]7.7.6'!#REF!</definedName>
    <definedName name="Egresos" localSheetId="1">'[1]7.7.6'!#REF!</definedName>
    <definedName name="Egresos" localSheetId="6">'[1]7.7.6'!#REF!</definedName>
    <definedName name="Egresos" localSheetId="15">'[1]7.7.6'!#REF!</definedName>
    <definedName name="Egresos" localSheetId="0">'[1]7.7.6'!#REF!</definedName>
    <definedName name="Egresos" localSheetId="3">'[1]7.7.6'!#REF!</definedName>
    <definedName name="Egresos">'[1]7.7.6'!#REF!</definedName>
    <definedName name="excel" localSheetId="9">#REF!</definedName>
    <definedName name="excel" localSheetId="5">#REF!</definedName>
    <definedName name="excel" localSheetId="7">#REF!</definedName>
    <definedName name="excel" localSheetId="23">#REF!</definedName>
    <definedName name="excel" localSheetId="17">#REF!</definedName>
    <definedName name="excel" localSheetId="39">#REF!</definedName>
    <definedName name="excel" localSheetId="40">#REF!</definedName>
    <definedName name="excel" localSheetId="96">#REF!</definedName>
    <definedName name="excel" localSheetId="19">#REF!</definedName>
    <definedName name="excel" localSheetId="26">#REF!</definedName>
    <definedName name="excel" localSheetId="41">#REF!</definedName>
    <definedName name="excel" localSheetId="33">#REF!</definedName>
    <definedName name="excel" localSheetId="97">#REF!</definedName>
    <definedName name="excel" localSheetId="27">#REF!</definedName>
    <definedName name="excel" localSheetId="34">#REF!</definedName>
    <definedName name="excel" localSheetId="20">#REF!</definedName>
    <definedName name="excel" localSheetId="80">#REF!</definedName>
    <definedName name="excel" localSheetId="21">#REF!</definedName>
    <definedName name="excel" localSheetId="28">#REF!</definedName>
    <definedName name="excel" localSheetId="35">#REF!</definedName>
    <definedName name="excel" localSheetId="81">#REF!</definedName>
    <definedName name="excel" localSheetId="105">#REF!</definedName>
    <definedName name="excel" localSheetId="6">#REF!</definedName>
    <definedName name="excel" localSheetId="15">#REF!</definedName>
    <definedName name="excel" localSheetId="3">#REF!</definedName>
    <definedName name="excel">#REF!</definedName>
    <definedName name="Exceso1" localSheetId="78">'[1]7.7.6'!#REF!</definedName>
    <definedName name="Exceso1" localSheetId="9">'[1]7.7.6'!#REF!</definedName>
    <definedName name="Exceso1" localSheetId="5">'[1]7.7.6'!#REF!</definedName>
    <definedName name="Exceso1" localSheetId="7">'[1]7.7.6'!#REF!</definedName>
    <definedName name="Exceso1" localSheetId="98">'[1]7.7.6'!#REF!</definedName>
    <definedName name="Exceso1" localSheetId="55">'[1]7.7.6'!#REF!</definedName>
    <definedName name="Exceso1" localSheetId="44">'[1]7.7.6'!#REF!</definedName>
    <definedName name="Exceso1" localSheetId="65">'[1]7.7.6'!#REF!</definedName>
    <definedName name="Exceso1" localSheetId="23">'[1]7.7.6'!#REF!</definedName>
    <definedName name="Exceso1" localSheetId="88">'[1]7.7.6'!#REF!</definedName>
    <definedName name="Exceso1" localSheetId="107">'[1]7.7.6'!#REF!</definedName>
    <definedName name="Exceso1" localSheetId="66">'[1]7.7.6'!#REF!</definedName>
    <definedName name="Exceso1" localSheetId="17">'[1]7.7.6'!#REF!</definedName>
    <definedName name="Exceso1" localSheetId="39">'[1]7.7.6'!#REF!</definedName>
    <definedName name="Exceso1" localSheetId="56">'[1]7.7.6'!#REF!</definedName>
    <definedName name="Exceso1" localSheetId="108">'[1]7.7.6'!#REF!</definedName>
    <definedName name="Exceso1" localSheetId="18">'[1]7.7.6'!#REF!</definedName>
    <definedName name="Exceso1" localSheetId="25">'[1]7.7.6'!#REF!</definedName>
    <definedName name="Exceso1" localSheetId="40">'[1]7.7.6'!#REF!</definedName>
    <definedName name="Exceso1" localSheetId="32">'[1]7.7.6'!#REF!</definedName>
    <definedName name="Exceso1" localSheetId="110">'[1]7.7.6'!#REF!</definedName>
    <definedName name="Exceso1" localSheetId="96">'[1]7.7.6'!#REF!</definedName>
    <definedName name="Exceso1" localSheetId="19">'[1]7.7.6'!#REF!</definedName>
    <definedName name="Exceso1" localSheetId="26">'[1]7.7.6'!#REF!</definedName>
    <definedName name="Exceso1" localSheetId="41">'[1]7.7.6'!#REF!</definedName>
    <definedName name="Exceso1" localSheetId="33">'[1]7.7.6'!#REF!</definedName>
    <definedName name="Exceso1" localSheetId="97">'[1]7.7.6'!#REF!</definedName>
    <definedName name="Exceso1" localSheetId="27">'[1]7.7.6'!#REF!</definedName>
    <definedName name="Exceso1" localSheetId="34">'[1]7.7.6'!#REF!</definedName>
    <definedName name="Exceso1" localSheetId="20">'[1]7.7.6'!#REF!</definedName>
    <definedName name="Exceso1" localSheetId="80">'[1]7.7.6'!#REF!</definedName>
    <definedName name="Exceso1" localSheetId="21">'[1]7.7.6'!#REF!</definedName>
    <definedName name="Exceso1" localSheetId="28">'[1]7.7.6'!#REF!</definedName>
    <definedName name="Exceso1" localSheetId="35">'[1]7.7.6'!#REF!</definedName>
    <definedName name="Exceso1" localSheetId="81">'[1]7.7.6'!#REF!</definedName>
    <definedName name="Exceso1" localSheetId="105">'[1]7.7.6'!#REF!</definedName>
    <definedName name="Exceso1" localSheetId="63">'[1]7.7.6'!#REF!</definedName>
    <definedName name="Exceso1" localSheetId="14">'[1]7.7.6'!#REF!</definedName>
    <definedName name="Exceso1" localSheetId="64">'[1]7.7.6'!#REF!</definedName>
    <definedName name="Exceso1" localSheetId="86">'[1]7.7.6'!#REF!</definedName>
    <definedName name="Exceso1" localSheetId="43">'[1]7.7.6'!#REF!</definedName>
    <definedName name="Exceso1" localSheetId="1">'[1]7.7.6'!#REF!</definedName>
    <definedName name="Exceso1" localSheetId="6">'[1]7.7.6'!#REF!</definedName>
    <definedName name="Exceso1" localSheetId="15">'[1]7.7.6'!#REF!</definedName>
    <definedName name="Exceso1" localSheetId="62">'[1]7.7.6'!#REF!</definedName>
    <definedName name="Exceso1" localSheetId="92">'[1]7.7.6'!#REF!</definedName>
    <definedName name="Exceso1" localSheetId="0">'[1]7.7.6'!#REF!</definedName>
    <definedName name="Exceso1" localSheetId="3">'[1]7.7.6'!#REF!</definedName>
    <definedName name="Exceso1" localSheetId="87">'[1]7.7.6'!#REF!</definedName>
    <definedName name="Exceso1">'[1]7.7.6'!#REF!</definedName>
    <definedName name="Exceso2" localSheetId="78">'[1]7.7.6'!#REF!</definedName>
    <definedName name="Exceso2" localSheetId="9">'[1]7.7.6'!#REF!</definedName>
    <definedName name="Exceso2" localSheetId="5">'[1]7.7.6'!#REF!</definedName>
    <definedName name="Exceso2" localSheetId="7">'[1]7.7.6'!#REF!</definedName>
    <definedName name="Exceso2" localSheetId="98">'[1]7.7.6'!#REF!</definedName>
    <definedName name="Exceso2" localSheetId="55">'[1]7.7.6'!#REF!</definedName>
    <definedName name="Exceso2" localSheetId="44">'[1]7.7.6'!#REF!</definedName>
    <definedName name="Exceso2" localSheetId="65">'[1]7.7.6'!#REF!</definedName>
    <definedName name="Exceso2" localSheetId="23">'[1]7.7.6'!#REF!</definedName>
    <definedName name="Exceso2" localSheetId="88">'[1]7.7.6'!#REF!</definedName>
    <definedName name="Exceso2" localSheetId="107">'[1]7.7.6'!#REF!</definedName>
    <definedName name="Exceso2" localSheetId="66">'[1]7.7.6'!#REF!</definedName>
    <definedName name="Exceso2" localSheetId="17">'[1]7.7.6'!#REF!</definedName>
    <definedName name="Exceso2" localSheetId="39">'[1]7.7.6'!#REF!</definedName>
    <definedName name="Exceso2" localSheetId="56">'[1]7.7.6'!#REF!</definedName>
    <definedName name="Exceso2" localSheetId="108">'[1]7.7.6'!#REF!</definedName>
    <definedName name="Exceso2" localSheetId="18">'[1]7.7.6'!#REF!</definedName>
    <definedName name="Exceso2" localSheetId="25">'[1]7.7.6'!#REF!</definedName>
    <definedName name="Exceso2" localSheetId="40">'[1]7.7.6'!#REF!</definedName>
    <definedName name="Exceso2" localSheetId="32">'[1]7.7.6'!#REF!</definedName>
    <definedName name="Exceso2" localSheetId="110">'[1]7.7.6'!#REF!</definedName>
    <definedName name="Exceso2" localSheetId="96">'[1]7.7.6'!#REF!</definedName>
    <definedName name="Exceso2" localSheetId="19">'[1]7.7.6'!#REF!</definedName>
    <definedName name="Exceso2" localSheetId="26">'[1]7.7.6'!#REF!</definedName>
    <definedName name="Exceso2" localSheetId="41">'[1]7.7.6'!#REF!</definedName>
    <definedName name="Exceso2" localSheetId="33">'[1]7.7.6'!#REF!</definedName>
    <definedName name="Exceso2" localSheetId="97">'[1]7.7.6'!#REF!</definedName>
    <definedName name="Exceso2" localSheetId="27">'[1]7.7.6'!#REF!</definedName>
    <definedName name="Exceso2" localSheetId="34">'[1]7.7.6'!#REF!</definedName>
    <definedName name="Exceso2" localSheetId="20">'[1]7.7.6'!#REF!</definedName>
    <definedName name="Exceso2" localSheetId="80">'[1]7.7.6'!#REF!</definedName>
    <definedName name="Exceso2" localSheetId="21">'[1]7.7.6'!#REF!</definedName>
    <definedName name="Exceso2" localSheetId="28">'[1]7.7.6'!#REF!</definedName>
    <definedName name="Exceso2" localSheetId="35">'[1]7.7.6'!#REF!</definedName>
    <definedName name="Exceso2" localSheetId="81">'[1]7.7.6'!#REF!</definedName>
    <definedName name="Exceso2" localSheetId="105">'[1]7.7.6'!#REF!</definedName>
    <definedName name="Exceso2" localSheetId="63">'[1]7.7.6'!#REF!</definedName>
    <definedName name="Exceso2" localSheetId="14">'[1]7.7.6'!#REF!</definedName>
    <definedName name="Exceso2" localSheetId="64">'[1]7.7.6'!#REF!</definedName>
    <definedName name="Exceso2" localSheetId="86">'[1]7.7.6'!#REF!</definedName>
    <definedName name="Exceso2" localSheetId="43">'[1]7.7.6'!#REF!</definedName>
    <definedName name="Exceso2" localSheetId="1">'[1]7.7.6'!#REF!</definedName>
    <definedName name="Exceso2" localSheetId="6">'[1]7.7.6'!#REF!</definedName>
    <definedName name="Exceso2" localSheetId="15">'[1]7.7.6'!#REF!</definedName>
    <definedName name="Exceso2" localSheetId="62">'[1]7.7.6'!#REF!</definedName>
    <definedName name="Exceso2" localSheetId="92">'[1]7.7.6'!#REF!</definedName>
    <definedName name="Exceso2" localSheetId="0">'[1]7.7.6'!#REF!</definedName>
    <definedName name="Exceso2" localSheetId="3">'[1]7.7.6'!#REF!</definedName>
    <definedName name="Exceso2" localSheetId="87">'[1]7.7.6'!#REF!</definedName>
    <definedName name="Exceso2">'[1]7.7.6'!#REF!</definedName>
    <definedName name="h">'[1]7.7.6'!$A$1:$AQ$58</definedName>
    <definedName name="INDICEPRECIO" localSheetId="9">#REF!</definedName>
    <definedName name="INDICEPRECIO" localSheetId="5">#REF!</definedName>
    <definedName name="INDICEPRECIO" localSheetId="7">#REF!</definedName>
    <definedName name="INDICEPRECIO" localSheetId="23">#REF!</definedName>
    <definedName name="INDICEPRECIO" localSheetId="17">#REF!</definedName>
    <definedName name="INDICEPRECIO" localSheetId="39">#REF!</definedName>
    <definedName name="INDICEPRECIO" localSheetId="40">#REF!</definedName>
    <definedName name="INDICEPRECIO" localSheetId="96">#REF!</definedName>
    <definedName name="INDICEPRECIO" localSheetId="19">#REF!</definedName>
    <definedName name="INDICEPRECIO" localSheetId="26">#REF!</definedName>
    <definedName name="INDICEPRECIO" localSheetId="41">#REF!</definedName>
    <definedName name="INDICEPRECIO" localSheetId="33">#REF!</definedName>
    <definedName name="INDICEPRECIO" localSheetId="97">#REF!</definedName>
    <definedName name="INDICEPRECIO" localSheetId="27">#REF!</definedName>
    <definedName name="INDICEPRECIO" localSheetId="34">#REF!</definedName>
    <definedName name="INDICEPRECIO" localSheetId="20">#REF!</definedName>
    <definedName name="INDICEPRECIO" localSheetId="80">#REF!</definedName>
    <definedName name="INDICEPRECIO" localSheetId="21">#REF!</definedName>
    <definedName name="INDICEPRECIO" localSheetId="28">#REF!</definedName>
    <definedName name="INDICEPRECIO" localSheetId="35">#REF!</definedName>
    <definedName name="INDICEPRECIO" localSheetId="81">#REF!</definedName>
    <definedName name="INDICEPRECIO" localSheetId="105">#REF!</definedName>
    <definedName name="INDICEPRECIO" localSheetId="6">#REF!</definedName>
    <definedName name="INDICEPRECIO" localSheetId="15">#REF!</definedName>
    <definedName name="INDICEPRECIO" localSheetId="0">#REF!</definedName>
    <definedName name="INDICEPRECIO" localSheetId="3">#REF!</definedName>
    <definedName name="INDICEPRECIO">#REF!</definedName>
    <definedName name="INDICEPRECIOSA" localSheetId="9">#REF!</definedName>
    <definedName name="INDICEPRECIOSA" localSheetId="5">#REF!</definedName>
    <definedName name="INDICEPRECIOSA" localSheetId="7">#REF!</definedName>
    <definedName name="INDICEPRECIOSA" localSheetId="23">#REF!</definedName>
    <definedName name="INDICEPRECIOSA" localSheetId="17">#REF!</definedName>
    <definedName name="INDICEPRECIOSA" localSheetId="39">#REF!</definedName>
    <definedName name="INDICEPRECIOSA" localSheetId="40">#REF!</definedName>
    <definedName name="INDICEPRECIOSA" localSheetId="96">#REF!</definedName>
    <definedName name="INDICEPRECIOSA" localSheetId="19">#REF!</definedName>
    <definedName name="INDICEPRECIOSA" localSheetId="26">#REF!</definedName>
    <definedName name="INDICEPRECIOSA" localSheetId="41">#REF!</definedName>
    <definedName name="INDICEPRECIOSA" localSheetId="33">#REF!</definedName>
    <definedName name="INDICEPRECIOSA" localSheetId="97">#REF!</definedName>
    <definedName name="INDICEPRECIOSA" localSheetId="27">#REF!</definedName>
    <definedName name="INDICEPRECIOSA" localSheetId="34">#REF!</definedName>
    <definedName name="INDICEPRECIOSA" localSheetId="20">#REF!</definedName>
    <definedName name="INDICEPRECIOSA" localSheetId="80">#REF!</definedName>
    <definedName name="INDICEPRECIOSA" localSheetId="21">#REF!</definedName>
    <definedName name="INDICEPRECIOSA" localSheetId="28">#REF!</definedName>
    <definedName name="INDICEPRECIOSA" localSheetId="35">#REF!</definedName>
    <definedName name="INDICEPRECIOSA" localSheetId="81">#REF!</definedName>
    <definedName name="INDICEPRECIOSA" localSheetId="105">#REF!</definedName>
    <definedName name="INDICEPRECIOSA" localSheetId="6">#REF!</definedName>
    <definedName name="INDICEPRECIOSA" localSheetId="15">#REF!</definedName>
    <definedName name="INDICEPRECIOSA" localSheetId="0">#REF!</definedName>
    <definedName name="INDICEPRECIOSA" localSheetId="3">#REF!</definedName>
    <definedName name="INDICEPRECIOSA">#REF!</definedName>
    <definedName name="INDICEVOLUMEN" localSheetId="9">#REF!</definedName>
    <definedName name="INDICEVOLUMEN" localSheetId="5">#REF!</definedName>
    <definedName name="INDICEVOLUMEN" localSheetId="7">#REF!</definedName>
    <definedName name="INDICEVOLUMEN" localSheetId="23">#REF!</definedName>
    <definedName name="INDICEVOLUMEN" localSheetId="17">#REF!</definedName>
    <definedName name="INDICEVOLUMEN" localSheetId="39">#REF!</definedName>
    <definedName name="INDICEVOLUMEN" localSheetId="40">#REF!</definedName>
    <definedName name="INDICEVOLUMEN" localSheetId="96">#REF!</definedName>
    <definedName name="INDICEVOLUMEN" localSheetId="19">#REF!</definedName>
    <definedName name="INDICEVOLUMEN" localSheetId="26">#REF!</definedName>
    <definedName name="INDICEVOLUMEN" localSheetId="41">#REF!</definedName>
    <definedName name="INDICEVOLUMEN" localSheetId="33">#REF!</definedName>
    <definedName name="INDICEVOLUMEN" localSheetId="97">#REF!</definedName>
    <definedName name="INDICEVOLUMEN" localSheetId="27">#REF!</definedName>
    <definedName name="INDICEVOLUMEN" localSheetId="34">#REF!</definedName>
    <definedName name="INDICEVOLUMEN" localSheetId="20">#REF!</definedName>
    <definedName name="INDICEVOLUMEN" localSheetId="80">#REF!</definedName>
    <definedName name="INDICEVOLUMEN" localSheetId="21">#REF!</definedName>
    <definedName name="INDICEVOLUMEN" localSheetId="28">#REF!</definedName>
    <definedName name="INDICEVOLUMEN" localSheetId="35">#REF!</definedName>
    <definedName name="INDICEVOLUMEN" localSheetId="81">#REF!</definedName>
    <definedName name="INDICEVOLUMEN" localSheetId="105">#REF!</definedName>
    <definedName name="INDICEVOLUMEN" localSheetId="6">#REF!</definedName>
    <definedName name="INDICEVOLUMEN" localSheetId="15">#REF!</definedName>
    <definedName name="INDICEVOLUMEN" localSheetId="0">#REF!</definedName>
    <definedName name="INDICEVOLUMEN" localSheetId="3">#REF!</definedName>
    <definedName name="INDICEVOLUMEN">#REF!</definedName>
    <definedName name="INDICEVOLUMENSA" localSheetId="9">#REF!</definedName>
    <definedName name="INDICEVOLUMENSA" localSheetId="5">#REF!</definedName>
    <definedName name="INDICEVOLUMENSA" localSheetId="7">#REF!</definedName>
    <definedName name="INDICEVOLUMENSA" localSheetId="23">#REF!</definedName>
    <definedName name="INDICEVOLUMENSA" localSheetId="17">#REF!</definedName>
    <definedName name="INDICEVOLUMENSA" localSheetId="39">#REF!</definedName>
    <definedName name="INDICEVOLUMENSA" localSheetId="40">#REF!</definedName>
    <definedName name="INDICEVOLUMENSA" localSheetId="96">#REF!</definedName>
    <definedName name="INDICEVOLUMENSA" localSheetId="19">#REF!</definedName>
    <definedName name="INDICEVOLUMENSA" localSheetId="26">#REF!</definedName>
    <definedName name="INDICEVOLUMENSA" localSheetId="41">#REF!</definedName>
    <definedName name="INDICEVOLUMENSA" localSheetId="33">#REF!</definedName>
    <definedName name="INDICEVOLUMENSA" localSheetId="97">#REF!</definedName>
    <definedName name="INDICEVOLUMENSA" localSheetId="27">#REF!</definedName>
    <definedName name="INDICEVOLUMENSA" localSheetId="34">#REF!</definedName>
    <definedName name="INDICEVOLUMENSA" localSheetId="20">#REF!</definedName>
    <definedName name="INDICEVOLUMENSA" localSheetId="21">#REF!</definedName>
    <definedName name="INDICEVOLUMENSA" localSheetId="28">#REF!</definedName>
    <definedName name="INDICEVOLUMENSA" localSheetId="35">#REF!</definedName>
    <definedName name="INDICEVOLUMENSA" localSheetId="81">#REF!</definedName>
    <definedName name="INDICEVOLUMENSA" localSheetId="105">#REF!</definedName>
    <definedName name="INDICEVOLUMENSA" localSheetId="6">#REF!</definedName>
    <definedName name="INDICEVOLUMENSA" localSheetId="15">#REF!</definedName>
    <definedName name="INDICEVOLUMENSA" localSheetId="0">#REF!</definedName>
    <definedName name="INDICEVOLUMENSA" localSheetId="3">#REF!</definedName>
    <definedName name="INDICEVOLUMENSA">#REF!</definedName>
    <definedName name="Interval" localSheetId="9">'[3]Office Work Schedule'!#REF!</definedName>
    <definedName name="Interval" localSheetId="5">'[3]Office Work Schedule'!#REF!</definedName>
    <definedName name="Interval" localSheetId="7">'[3]Office Work Schedule'!#REF!</definedName>
    <definedName name="Interval" localSheetId="23">'[3]Office Work Schedule'!#REF!</definedName>
    <definedName name="Interval" localSheetId="17">'[3]Office Work Schedule'!#REF!</definedName>
    <definedName name="Interval" localSheetId="39">'[3]Office Work Schedule'!#REF!</definedName>
    <definedName name="Interval" localSheetId="40">'[3]Office Work Schedule'!#REF!</definedName>
    <definedName name="Interval" localSheetId="96">'[3]Office Work Schedule'!#REF!</definedName>
    <definedName name="Interval" localSheetId="19">'[3]Office Work Schedule'!#REF!</definedName>
    <definedName name="Interval" localSheetId="26">'[3]Office Work Schedule'!#REF!</definedName>
    <definedName name="Interval" localSheetId="41">'[3]Office Work Schedule'!#REF!</definedName>
    <definedName name="Interval" localSheetId="33">'[3]Office Work Schedule'!#REF!</definedName>
    <definedName name="Interval" localSheetId="97">'[3]Office Work Schedule'!#REF!</definedName>
    <definedName name="Interval" localSheetId="27">'[3]Office Work Schedule'!#REF!</definedName>
    <definedName name="Interval" localSheetId="34">'[3]Office Work Schedule'!#REF!</definedName>
    <definedName name="Interval" localSheetId="20">'[3]Office Work Schedule'!#REF!</definedName>
    <definedName name="Interval" localSheetId="21">'[3]Office Work Schedule'!#REF!</definedName>
    <definedName name="Interval" localSheetId="28">'[3]Office Work Schedule'!#REF!</definedName>
    <definedName name="Interval" localSheetId="35">'[3]Office Work Schedule'!#REF!</definedName>
    <definedName name="Interval" localSheetId="81">'[3]Office Work Schedule'!#REF!</definedName>
    <definedName name="Interval" localSheetId="105">'[3]Office Work Schedule'!#REF!</definedName>
    <definedName name="Interval" localSheetId="6">'[3]Office Work Schedule'!#REF!</definedName>
    <definedName name="Interval" localSheetId="15">'[3]Office Work Schedule'!#REF!</definedName>
    <definedName name="Interval" localSheetId="0">'[3]Office Work Schedule'!#REF!</definedName>
    <definedName name="Interval" localSheetId="3">'[3]Office Work Schedule'!#REF!</definedName>
    <definedName name="Interval">'[3]Office Work Schedule'!#REF!</definedName>
    <definedName name="Mapa2" localSheetId="9">'[1]7.7.6'!#REF!</definedName>
    <definedName name="Mapa2" localSheetId="5">'[1]7.7.6'!#REF!</definedName>
    <definedName name="Mapa2" localSheetId="7">'[1]7.7.6'!#REF!</definedName>
    <definedName name="Mapa2" localSheetId="23">'[1]7.7.6'!#REF!</definedName>
    <definedName name="Mapa2" localSheetId="107">'[1]7.7.6'!#REF!</definedName>
    <definedName name="Mapa2" localSheetId="66">'[1]7.7.6'!#REF!</definedName>
    <definedName name="Mapa2" localSheetId="17">'[1]7.7.6'!#REF!</definedName>
    <definedName name="Mapa2" localSheetId="39">'[1]7.7.6'!#REF!</definedName>
    <definedName name="Mapa2" localSheetId="108">'[1]7.7.6'!#REF!</definedName>
    <definedName name="Mapa2" localSheetId="40">'[1]7.7.6'!#REF!</definedName>
    <definedName name="Mapa2" localSheetId="110">'[1]7.7.6'!#REF!</definedName>
    <definedName name="Mapa2" localSheetId="96">'[1]7.7.6'!#REF!</definedName>
    <definedName name="Mapa2" localSheetId="19">'[1]7.7.6'!#REF!</definedName>
    <definedName name="Mapa2" localSheetId="26">'[1]7.7.6'!#REF!</definedName>
    <definedName name="Mapa2" localSheetId="41">'[1]7.7.6'!#REF!</definedName>
    <definedName name="Mapa2" localSheetId="33">'[1]7.7.6'!#REF!</definedName>
    <definedName name="Mapa2" localSheetId="97">'[1]7.7.6'!#REF!</definedName>
    <definedName name="Mapa2" localSheetId="27">'[1]7.7.6'!#REF!</definedName>
    <definedName name="Mapa2" localSheetId="34">'[1]7.7.6'!#REF!</definedName>
    <definedName name="Mapa2" localSheetId="20">'[1]7.7.6'!#REF!</definedName>
    <definedName name="Mapa2" localSheetId="21">'[1]7.7.6'!#REF!</definedName>
    <definedName name="Mapa2" localSheetId="28">'[1]7.7.6'!#REF!</definedName>
    <definedName name="Mapa2" localSheetId="35">'[1]7.7.6'!#REF!</definedName>
    <definedName name="Mapa2" localSheetId="81">'[1]7.7.6'!#REF!</definedName>
    <definedName name="Mapa2" localSheetId="105">'[1]7.7.6'!#REF!</definedName>
    <definedName name="Mapa2" localSheetId="4">'[1]7.7.6'!#REF!</definedName>
    <definedName name="Mapa2" localSheetId="1">'[1]7.7.6'!#REF!</definedName>
    <definedName name="Mapa2" localSheetId="6">'[1]7.7.6'!#REF!</definedName>
    <definedName name="Mapa2" localSheetId="15">'[1]7.7.6'!#REF!</definedName>
    <definedName name="Mapa2" localSheetId="0">'[1]7.7.6'!#REF!</definedName>
    <definedName name="Mapa2" localSheetId="3">'[1]7.7.6'!#REF!</definedName>
    <definedName name="Mapa2">'[1]7.7.6'!#REF!</definedName>
    <definedName name="ocho" localSheetId="9">'[1]7.7.6'!#REF!</definedName>
    <definedName name="ocho" localSheetId="5">'[1]7.7.6'!#REF!</definedName>
    <definedName name="ocho" localSheetId="7">'[1]7.7.6'!#REF!</definedName>
    <definedName name="ocho" localSheetId="44">'[1]7.7.6'!#REF!</definedName>
    <definedName name="ocho" localSheetId="65">'[1]7.7.6'!#REF!</definedName>
    <definedName name="ocho" localSheetId="23">'[1]7.7.6'!#REF!</definedName>
    <definedName name="ocho" localSheetId="88">'[1]7.7.6'!#REF!</definedName>
    <definedName name="ocho" localSheetId="107">'[1]7.7.6'!#REF!</definedName>
    <definedName name="ocho" localSheetId="66">'[1]7.7.6'!#REF!</definedName>
    <definedName name="ocho" localSheetId="17">'[1]7.7.6'!#REF!</definedName>
    <definedName name="ocho" localSheetId="39">'[1]7.7.6'!#REF!</definedName>
    <definedName name="ocho" localSheetId="108">'[1]7.7.6'!#REF!</definedName>
    <definedName name="ocho" localSheetId="18">'[1]7.7.6'!#REF!</definedName>
    <definedName name="ocho" localSheetId="25">'[1]7.7.6'!#REF!</definedName>
    <definedName name="ocho" localSheetId="40">'[1]7.7.6'!#REF!</definedName>
    <definedName name="ocho" localSheetId="32">'[1]7.7.6'!#REF!</definedName>
    <definedName name="ocho" localSheetId="110">'[1]7.7.6'!#REF!</definedName>
    <definedName name="ocho" localSheetId="96">'[1]7.7.6'!#REF!</definedName>
    <definedName name="ocho" localSheetId="19">'[1]7.7.6'!#REF!</definedName>
    <definedName name="ocho" localSheetId="26">'[1]7.7.6'!#REF!</definedName>
    <definedName name="ocho" localSheetId="41">'[1]7.7.6'!#REF!</definedName>
    <definedName name="ocho" localSheetId="33">'[1]7.7.6'!#REF!</definedName>
    <definedName name="ocho" localSheetId="97">'[1]7.7.6'!#REF!</definedName>
    <definedName name="ocho" localSheetId="27">'[1]7.7.6'!#REF!</definedName>
    <definedName name="ocho" localSheetId="34">'[1]7.7.6'!#REF!</definedName>
    <definedName name="ocho" localSheetId="20">'[1]7.7.6'!#REF!</definedName>
    <definedName name="ocho" localSheetId="21">'[1]7.7.6'!#REF!</definedName>
    <definedName name="ocho" localSheetId="28">'[1]7.7.6'!#REF!</definedName>
    <definedName name="ocho" localSheetId="35">'[1]7.7.6'!#REF!</definedName>
    <definedName name="ocho" localSheetId="81">'[1]7.7.6'!#REF!</definedName>
    <definedName name="ocho" localSheetId="105">'[1]7.7.6'!#REF!</definedName>
    <definedName name="ocho" localSheetId="14">'[1]7.7.6'!#REF!</definedName>
    <definedName name="ocho" localSheetId="64">'[1]7.7.6'!#REF!</definedName>
    <definedName name="ocho" localSheetId="1">'[1]7.7.6'!#REF!</definedName>
    <definedName name="ocho" localSheetId="6">'[1]7.7.6'!#REF!</definedName>
    <definedName name="ocho" localSheetId="15">'[1]7.7.6'!#REF!</definedName>
    <definedName name="ocho" localSheetId="0">'[1]7.7.6'!#REF!</definedName>
    <definedName name="ocho" localSheetId="3">'[1]7.7.6'!#REF!</definedName>
    <definedName name="ocho">'[1]7.7.6'!#REF!</definedName>
    <definedName name="Print1">'[1]7.7.6'!$A$1:$AQ$58</definedName>
    <definedName name="Print2" localSheetId="78">'[1]7.7.6'!#REF!</definedName>
    <definedName name="Print2" localSheetId="9">'[1]7.7.6'!#REF!</definedName>
    <definedName name="Print2" localSheetId="5">'[1]7.7.6'!#REF!</definedName>
    <definedName name="Print2" localSheetId="7">'[1]7.7.6'!#REF!</definedName>
    <definedName name="Print2" localSheetId="98">'[1]7.7.6'!#REF!</definedName>
    <definedName name="Print2" localSheetId="55">'[1]7.7.6'!#REF!</definedName>
    <definedName name="Print2" localSheetId="44">'[1]7.7.6'!#REF!</definedName>
    <definedName name="Print2" localSheetId="65">'[1]7.7.6'!#REF!</definedName>
    <definedName name="Print2" localSheetId="23">'[1]7.7.6'!#REF!</definedName>
    <definedName name="Print2" localSheetId="88">'[1]7.7.6'!#REF!</definedName>
    <definedName name="Print2" localSheetId="107">'[1]7.7.6'!#REF!</definedName>
    <definedName name="Print2" localSheetId="66">'[1]7.7.6'!#REF!</definedName>
    <definedName name="Print2" localSheetId="17">'[1]7.7.6'!#REF!</definedName>
    <definedName name="Print2" localSheetId="39">'[1]7.7.6'!#REF!</definedName>
    <definedName name="Print2" localSheetId="56">'[1]7.7.6'!#REF!</definedName>
    <definedName name="Print2" localSheetId="108">'[1]7.7.6'!#REF!</definedName>
    <definedName name="Print2" localSheetId="18">'[1]7.7.6'!#REF!</definedName>
    <definedName name="Print2" localSheetId="25">'[1]7.7.6'!#REF!</definedName>
    <definedName name="Print2" localSheetId="40">'[1]7.7.6'!#REF!</definedName>
    <definedName name="Print2" localSheetId="32">'[1]7.7.6'!#REF!</definedName>
    <definedName name="Print2" localSheetId="110">'[1]7.7.6'!#REF!</definedName>
    <definedName name="Print2" localSheetId="96">'[1]7.7.6'!#REF!</definedName>
    <definedName name="Print2" localSheetId="19">'[1]7.7.6'!#REF!</definedName>
    <definedName name="Print2" localSheetId="26">'[1]7.7.6'!#REF!</definedName>
    <definedName name="Print2" localSheetId="41">'[1]7.7.6'!#REF!</definedName>
    <definedName name="Print2" localSheetId="33">'[1]7.7.6'!#REF!</definedName>
    <definedName name="Print2" localSheetId="97">'[1]7.7.6'!#REF!</definedName>
    <definedName name="Print2" localSheetId="27">'[1]7.7.6'!#REF!</definedName>
    <definedName name="Print2" localSheetId="34">'[1]7.7.6'!#REF!</definedName>
    <definedName name="Print2" localSheetId="20">'[1]7.7.6'!#REF!</definedName>
    <definedName name="Print2" localSheetId="80">'[1]7.7.6'!#REF!</definedName>
    <definedName name="Print2" localSheetId="21">'[1]7.7.6'!#REF!</definedName>
    <definedName name="Print2" localSheetId="28">'[1]7.7.6'!#REF!</definedName>
    <definedName name="Print2" localSheetId="35">'[1]7.7.6'!#REF!</definedName>
    <definedName name="Print2" localSheetId="81">'[1]7.7.6'!#REF!</definedName>
    <definedName name="Print2" localSheetId="105">'[1]7.7.6'!#REF!</definedName>
    <definedName name="Print2" localSheetId="63">'[1]7.7.6'!#REF!</definedName>
    <definedName name="Print2" localSheetId="14">'[1]7.7.6'!#REF!</definedName>
    <definedName name="Print2" localSheetId="64">'[1]7.7.6'!#REF!</definedName>
    <definedName name="Print2" localSheetId="86">'[1]7.7.6'!#REF!</definedName>
    <definedName name="Print2" localSheetId="43">'[1]7.7.6'!#REF!</definedName>
    <definedName name="Print2" localSheetId="1">'[1]7.7.6'!#REF!</definedName>
    <definedName name="Print2" localSheetId="6">'[1]7.7.6'!#REF!</definedName>
    <definedName name="Print2" localSheetId="15">'[1]7.7.6'!#REF!</definedName>
    <definedName name="Print2" localSheetId="62">'[1]7.7.6'!#REF!</definedName>
    <definedName name="Print2" localSheetId="92">'[1]7.7.6'!#REF!</definedName>
    <definedName name="Print2" localSheetId="0">'[1]7.7.6'!#REF!</definedName>
    <definedName name="Print2" localSheetId="3">'[1]7.7.6'!#REF!</definedName>
    <definedName name="Print2" localSheetId="87">'[1]7.7.6'!#REF!</definedName>
    <definedName name="Print2">'[1]7.7.6'!#REF!</definedName>
    <definedName name="Print3" localSheetId="9">'[1]7.7.6'!#REF!</definedName>
    <definedName name="Print3" localSheetId="5">'[1]7.7.6'!#REF!</definedName>
    <definedName name="Print3" localSheetId="7">'[1]7.7.6'!#REF!</definedName>
    <definedName name="Print3" localSheetId="23">'[1]7.7.6'!#REF!</definedName>
    <definedName name="Print3" localSheetId="88">'[1]7.7.6'!#REF!</definedName>
    <definedName name="Print3" localSheetId="107">'[1]7.7.6'!#REF!</definedName>
    <definedName name="Print3" localSheetId="66">'[1]7.7.6'!#REF!</definedName>
    <definedName name="Print3" localSheetId="17">'[1]7.7.6'!#REF!</definedName>
    <definedName name="Print3" localSheetId="39">'[1]7.7.6'!#REF!</definedName>
    <definedName name="Print3" localSheetId="108">'[1]7.7.6'!#REF!</definedName>
    <definedName name="Print3" localSheetId="40">'[1]7.7.6'!#REF!</definedName>
    <definedName name="Print3" localSheetId="110">'[1]7.7.6'!#REF!</definedName>
    <definedName name="Print3" localSheetId="96">'[1]7.7.6'!#REF!</definedName>
    <definedName name="Print3" localSheetId="19">'[1]7.7.6'!#REF!</definedName>
    <definedName name="Print3" localSheetId="26">'[1]7.7.6'!#REF!</definedName>
    <definedName name="Print3" localSheetId="41">'[1]7.7.6'!#REF!</definedName>
    <definedName name="Print3" localSheetId="33">'[1]7.7.6'!#REF!</definedName>
    <definedName name="Print3" localSheetId="97">'[1]7.7.6'!#REF!</definedName>
    <definedName name="Print3" localSheetId="27">'[1]7.7.6'!#REF!</definedName>
    <definedName name="Print3" localSheetId="34">'[1]7.7.6'!#REF!</definedName>
    <definedName name="Print3" localSheetId="20">'[1]7.7.6'!#REF!</definedName>
    <definedName name="Print3" localSheetId="80">'[1]7.7.6'!#REF!</definedName>
    <definedName name="Print3" localSheetId="21">'[1]7.7.6'!#REF!</definedName>
    <definedName name="Print3" localSheetId="28">'[1]7.7.6'!#REF!</definedName>
    <definedName name="Print3" localSheetId="35">'[1]7.7.6'!#REF!</definedName>
    <definedName name="Print3" localSheetId="81">'[1]7.7.6'!#REF!</definedName>
    <definedName name="Print3" localSheetId="105">'[1]7.7.6'!#REF!</definedName>
    <definedName name="Print3" localSheetId="1">'[1]7.7.6'!#REF!</definedName>
    <definedName name="Print3" localSheetId="6">'[1]7.7.6'!#REF!</definedName>
    <definedName name="Print3" localSheetId="15">'[1]7.7.6'!#REF!</definedName>
    <definedName name="Print3" localSheetId="0">'[1]7.7.6'!#REF!</definedName>
    <definedName name="Print3" localSheetId="3">'[1]7.7.6'!#REF!</definedName>
    <definedName name="Print3">'[1]7.7.6'!#REF!</definedName>
    <definedName name="RepFSS">'[1]7.7.6'!$T$1:$Y$57</definedName>
    <definedName name="rPT" localSheetId="17">OFFSET(DD,0,0,COUNTA('[2]Dias Festivos'!$A:$A)-COUNTA('[2]Dias Festivos'!$A$1:OFFSET(DD,-1,0,1,1)),COUNTA('[2]Dias Festivos'!$4:$4))</definedName>
    <definedName name="rPT" localSheetId="80">OFFSET(DD,0,0,COUNTA('[2]Dias Festivos'!$A:$A)-COUNTA('[2]Dias Festivos'!$A$1:OFFSET(DD,-1,0,1,1)),COUNTA('[2]Dias Festivos'!$4:$4))</definedName>
    <definedName name="rPT" localSheetId="21">OFFSET([0]!DD,0,0,COUNTA('[2]Dias Festivos'!$A:$A)-COUNTA('[2]Dias Festivos'!$A$1:OFFSET([0]!DD,-1,0,1,1)),COUNTA('[2]Dias Festivos'!$4:$4))</definedName>
    <definedName name="rPT" localSheetId="28">OFFSET(DD,0,0,COUNTA('[2]Dias Festivos'!$A:$A)-COUNTA('[2]Dias Festivos'!$A$1:OFFSET(DD,-1,0,1,1)),COUNTA('[2]Dias Festivos'!$4:$4))</definedName>
    <definedName name="rPT" localSheetId="35">OFFSET([0]!DD,0,0,COUNTA('[2]Dias Festivos'!$A:$A)-COUNTA('[2]Dias Festivos'!$A$1:OFFSET([0]!DD,-1,0,1,1)),COUNTA('[2]Dias Festivos'!$4:$4))</definedName>
    <definedName name="rPT" localSheetId="105">OFFSET([0]!DD,0,0,COUNTA('[2]Dias Festivos'!$A:$A)-COUNTA('[2]Dias Festivos'!$A$1:OFFSET([0]!DD,-1,0,1,1)),COUNTA('[2]Dias Festivos'!$4:$4))</definedName>
    <definedName name="rPT" localSheetId="2">OFFSET(DD,0,0,COUNTA('[2]Dias Festivos'!$A:$A)-COUNTA('[2]Dias Festivos'!$A$1:OFFSET(DD,-1,0,1,1)),COUNTA('[2]Dias Festivos'!$4:$4))</definedName>
    <definedName name="rPT" localSheetId="0">OFFSET(DD,0,0,COUNTA('[2]Dias Festivos'!$A:$A)-COUNTA('[2]Dias Festivos'!$A$1:OFFSET(DD,-1,0,1,1)),COUNTA('[2]Dias Festivos'!$4:$4))</definedName>
    <definedName name="rPT" localSheetId="3">OFFSET(DD,0,0,COUNTA('[2]Dias Festivos'!$A:$A)-COUNTA('[2]Dias Festivos'!$A$1:OFFSET(DD,-1,0,1,1)),COUNTA('[2]Dias Festivos'!$4:$4))</definedName>
    <definedName name="rPT">OFFSET(DD,0,0,COUNTA('[2]Dias Festivos'!$A:$A)-COUNTA('[2]Dias Festivos'!$A$1:OFFSET(DD,-1,0,1,1)),COUNTA('[2]Dias Festivos'!$4:$4))</definedName>
    <definedName name="s">'[1]7.7.6'!$A$1:$AQ$58</definedName>
    <definedName name="ScheduleStart" localSheetId="9">'[3]Office Work Schedule'!#REF!</definedName>
    <definedName name="ScheduleStart" localSheetId="5">'[3]Office Work Schedule'!#REF!</definedName>
    <definedName name="ScheduleStart" localSheetId="7">'[3]Office Work Schedule'!#REF!</definedName>
    <definedName name="ScheduleStart" localSheetId="23">'[3]Office Work Schedule'!#REF!</definedName>
    <definedName name="ScheduleStart" localSheetId="17">'[3]Office Work Schedule'!#REF!</definedName>
    <definedName name="ScheduleStart" localSheetId="39">'[3]Office Work Schedule'!#REF!</definedName>
    <definedName name="ScheduleStart" localSheetId="40">'[3]Office Work Schedule'!#REF!</definedName>
    <definedName name="ScheduleStart" localSheetId="96">'[3]Office Work Schedule'!#REF!</definedName>
    <definedName name="ScheduleStart" localSheetId="19">'[3]Office Work Schedule'!#REF!</definedName>
    <definedName name="ScheduleStart" localSheetId="26">'[3]Office Work Schedule'!#REF!</definedName>
    <definedName name="ScheduleStart" localSheetId="41">'[3]Office Work Schedule'!#REF!</definedName>
    <definedName name="ScheduleStart" localSheetId="33">'[3]Office Work Schedule'!#REF!</definedName>
    <definedName name="ScheduleStart" localSheetId="97">'[3]Office Work Schedule'!#REF!</definedName>
    <definedName name="ScheduleStart" localSheetId="27">'[3]Office Work Schedule'!#REF!</definedName>
    <definedName name="ScheduleStart" localSheetId="34">'[3]Office Work Schedule'!#REF!</definedName>
    <definedName name="ScheduleStart" localSheetId="20">'[3]Office Work Schedule'!#REF!</definedName>
    <definedName name="ScheduleStart" localSheetId="80">'[3]Office Work Schedule'!#REF!</definedName>
    <definedName name="ScheduleStart" localSheetId="21">'[3]Office Work Schedule'!#REF!</definedName>
    <definedName name="ScheduleStart" localSheetId="28">'[3]Office Work Schedule'!#REF!</definedName>
    <definedName name="ScheduleStart" localSheetId="35">'[3]Office Work Schedule'!#REF!</definedName>
    <definedName name="ScheduleStart" localSheetId="81">'[3]Office Work Schedule'!#REF!</definedName>
    <definedName name="ScheduleStart" localSheetId="105">'[3]Office Work Schedule'!#REF!</definedName>
    <definedName name="ScheduleStart" localSheetId="6">'[3]Office Work Schedule'!#REF!</definedName>
    <definedName name="ScheduleStart" localSheetId="15">'[3]Office Work Schedule'!#REF!</definedName>
    <definedName name="ScheduleStart" localSheetId="2">'[3]Office Work Schedule'!#REF!</definedName>
    <definedName name="ScheduleStart" localSheetId="0">'[3]Office Work Schedule'!#REF!</definedName>
    <definedName name="ScheduleStart" localSheetId="3">'[3]Office Work Schedule'!#REF!</definedName>
    <definedName name="ScheduleStart">'[3]Office Work Schedule'!#REF!</definedName>
    <definedName name="Slicer_ENTIDAD">#N/A</definedName>
    <definedName name="Slicer_Tipo_de_fondo">#N/A</definedName>
    <definedName name="srl" localSheetId="9">'[1]7.7.6'!#REF!</definedName>
    <definedName name="srl" localSheetId="5">'[1]7.7.6'!#REF!</definedName>
    <definedName name="srl" localSheetId="7">'[1]7.7.6'!#REF!</definedName>
    <definedName name="srl" localSheetId="44">'[1]7.7.6'!#REF!</definedName>
    <definedName name="srl" localSheetId="65">'[1]7.7.6'!#REF!</definedName>
    <definedName name="srl" localSheetId="23">'[1]7.7.6'!#REF!</definedName>
    <definedName name="srl" localSheetId="88">'[1]7.7.6'!#REF!</definedName>
    <definedName name="srl" localSheetId="107">'[1]7.7.6'!#REF!</definedName>
    <definedName name="srl" localSheetId="66">'[1]7.7.6'!#REF!</definedName>
    <definedName name="srl" localSheetId="17">'[1]7.7.6'!#REF!</definedName>
    <definedName name="srl" localSheetId="39">'[1]7.7.6'!#REF!</definedName>
    <definedName name="srl" localSheetId="108">'[1]7.7.6'!#REF!</definedName>
    <definedName name="srl" localSheetId="18">'[1]7.7.6'!#REF!</definedName>
    <definedName name="srl" localSheetId="25">'[1]7.7.6'!#REF!</definedName>
    <definedName name="srl" localSheetId="40">'[1]7.7.6'!#REF!</definedName>
    <definedName name="srl" localSheetId="32">'[1]7.7.6'!#REF!</definedName>
    <definedName name="srl" localSheetId="110">'[1]7.7.6'!#REF!</definedName>
    <definedName name="srl" localSheetId="96">'[1]7.7.6'!#REF!</definedName>
    <definedName name="srl" localSheetId="19">'[1]7.7.6'!#REF!</definedName>
    <definedName name="srl" localSheetId="26">'[1]7.7.6'!#REF!</definedName>
    <definedName name="srl" localSheetId="41">'[1]7.7.6'!#REF!</definedName>
    <definedName name="srl" localSheetId="33">'[1]7.7.6'!#REF!</definedName>
    <definedName name="srl" localSheetId="97">'[1]7.7.6'!#REF!</definedName>
    <definedName name="srl" localSheetId="27">'[1]7.7.6'!#REF!</definedName>
    <definedName name="srl" localSheetId="34">'[1]7.7.6'!#REF!</definedName>
    <definedName name="srl" localSheetId="20">'[1]7.7.6'!#REF!</definedName>
    <definedName name="srl" localSheetId="80">'[1]7.7.6'!#REF!</definedName>
    <definedName name="srl" localSheetId="21">'[1]7.7.6'!#REF!</definedName>
    <definedName name="srl" localSheetId="28">'[1]7.7.6'!#REF!</definedName>
    <definedName name="srl" localSheetId="35">'[1]7.7.6'!#REF!</definedName>
    <definedName name="srl" localSheetId="81">'[1]7.7.6'!#REF!</definedName>
    <definedName name="srl" localSheetId="105">'[1]7.7.6'!#REF!</definedName>
    <definedName name="srl" localSheetId="14">'[1]7.7.6'!#REF!</definedName>
    <definedName name="srl" localSheetId="64">'[1]7.7.6'!#REF!</definedName>
    <definedName name="srl" localSheetId="1">'[1]7.7.6'!#REF!</definedName>
    <definedName name="srl" localSheetId="6">'[1]7.7.6'!#REF!</definedName>
    <definedName name="srl" localSheetId="15">'[1]7.7.6'!#REF!</definedName>
    <definedName name="srl" localSheetId="0">'[1]7.7.6'!#REF!</definedName>
    <definedName name="srl" localSheetId="3">'[1]7.7.6'!#REF!</definedName>
    <definedName name="srl">'[1]7.7.6'!#REF!</definedName>
    <definedName name="SVDS" localSheetId="9">'[1]7.7.6'!#REF!</definedName>
    <definedName name="SVDS" localSheetId="5">'[1]7.7.6'!#REF!</definedName>
    <definedName name="SVDS" localSheetId="7">'[1]7.7.6'!#REF!</definedName>
    <definedName name="SVDS" localSheetId="98">'[1]7.7.6'!#REF!</definedName>
    <definedName name="SVDS" localSheetId="44">'[1]7.7.6'!#REF!</definedName>
    <definedName name="SVDS" localSheetId="65">'[1]7.7.6'!#REF!</definedName>
    <definedName name="SVDS" localSheetId="23">'[1]7.7.6'!#REF!</definedName>
    <definedName name="SVDS" localSheetId="88">'[1]7.7.6'!#REF!</definedName>
    <definedName name="SVDS" localSheetId="107">'[1]7.7.6'!#REF!</definedName>
    <definedName name="SVDS" localSheetId="66">'[1]7.7.6'!#REF!</definedName>
    <definedName name="SVDS" localSheetId="17">'[1]7.7.6'!#REF!</definedName>
    <definedName name="SVDS" localSheetId="39">'[1]7.7.6'!#REF!</definedName>
    <definedName name="SVDS" localSheetId="108">'[1]7.7.6'!#REF!</definedName>
    <definedName name="SVDS" localSheetId="18">'[1]7.7.6'!#REF!</definedName>
    <definedName name="SVDS" localSheetId="25">'[1]7.7.6'!#REF!</definedName>
    <definedName name="SVDS" localSheetId="40">'[1]7.7.6'!#REF!</definedName>
    <definedName name="SVDS" localSheetId="32">'[1]7.7.6'!#REF!</definedName>
    <definedName name="SVDS" localSheetId="110">'[1]7.7.6'!#REF!</definedName>
    <definedName name="SVDS" localSheetId="96">'[1]7.7.6'!#REF!</definedName>
    <definedName name="SVDS" localSheetId="19">'[1]7.7.6'!#REF!</definedName>
    <definedName name="SVDS" localSheetId="26">'[1]7.7.6'!#REF!</definedName>
    <definedName name="SVDS" localSheetId="41">'[1]7.7.6'!#REF!</definedName>
    <definedName name="SVDS" localSheetId="33">'[1]7.7.6'!#REF!</definedName>
    <definedName name="SVDS" localSheetId="97">'[1]7.7.6'!#REF!</definedName>
    <definedName name="SVDS" localSheetId="27">'[1]7.7.6'!#REF!</definedName>
    <definedName name="SVDS" localSheetId="34">'[1]7.7.6'!#REF!</definedName>
    <definedName name="SVDS" localSheetId="20">'[1]7.7.6'!#REF!</definedName>
    <definedName name="SVDS" localSheetId="80">'[1]7.7.6'!#REF!</definedName>
    <definedName name="SVDS" localSheetId="21">'[1]7.7.6'!#REF!</definedName>
    <definedName name="SVDS" localSheetId="28">'[1]7.7.6'!#REF!</definedName>
    <definedName name="SVDS" localSheetId="35">'[1]7.7.6'!#REF!</definedName>
    <definedName name="SVDS" localSheetId="81">'[1]7.7.6'!#REF!</definedName>
    <definedName name="SVDS" localSheetId="105">'[1]7.7.6'!#REF!</definedName>
    <definedName name="SVDS" localSheetId="14">'[1]7.7.6'!#REF!</definedName>
    <definedName name="SVDS" localSheetId="64">'[1]7.7.6'!#REF!</definedName>
    <definedName name="SVDS" localSheetId="1">'[1]7.7.6'!#REF!</definedName>
    <definedName name="SVDS" localSheetId="6">'[1]7.7.6'!#REF!</definedName>
    <definedName name="SVDS" localSheetId="15">'[1]7.7.6'!#REF!</definedName>
    <definedName name="SVDS" localSheetId="0">'[1]7.7.6'!#REF!</definedName>
    <definedName name="SVDS" localSheetId="3">'[1]7.7.6'!#REF!</definedName>
    <definedName name="SVDS">'[1]7.7.6'!#REF!</definedName>
    <definedName name="Totales">'[1]7.7.6'!$A$1:$AP$58</definedName>
    <definedName name="Type" localSheetId="9">'[4]Maintenance Work Order'!#REF!</definedName>
    <definedName name="Type" localSheetId="5">'[4]Maintenance Work Order'!#REF!</definedName>
    <definedName name="Type" localSheetId="7">'[4]Maintenance Work Order'!#REF!</definedName>
    <definedName name="Type" localSheetId="23">'[4]Maintenance Work Order'!#REF!</definedName>
    <definedName name="Type" localSheetId="17">'[4]Maintenance Work Order'!#REF!</definedName>
    <definedName name="Type" localSheetId="39">'[4]Maintenance Work Order'!#REF!</definedName>
    <definedName name="Type" localSheetId="40">'[4]Maintenance Work Order'!#REF!</definedName>
    <definedName name="Type" localSheetId="96">'[4]Maintenance Work Order'!#REF!</definedName>
    <definedName name="Type" localSheetId="19">'[4]Maintenance Work Order'!#REF!</definedName>
    <definedName name="Type" localSheetId="26">'[4]Maintenance Work Order'!#REF!</definedName>
    <definedName name="Type" localSheetId="41">'[4]Maintenance Work Order'!#REF!</definedName>
    <definedName name="Type" localSheetId="33">'[4]Maintenance Work Order'!#REF!</definedName>
    <definedName name="Type" localSheetId="97">'[4]Maintenance Work Order'!#REF!</definedName>
    <definedName name="Type" localSheetId="27">'[4]Maintenance Work Order'!#REF!</definedName>
    <definedName name="Type" localSheetId="34">'[4]Maintenance Work Order'!#REF!</definedName>
    <definedName name="Type" localSheetId="20">'[4]Maintenance Work Order'!#REF!</definedName>
    <definedName name="Type" localSheetId="80">'[4]Maintenance Work Order'!#REF!</definedName>
    <definedName name="Type" localSheetId="21">'[4]Maintenance Work Order'!#REF!</definedName>
    <definedName name="Type" localSheetId="28">'[4]Maintenance Work Order'!#REF!</definedName>
    <definedName name="Type" localSheetId="35">'[4]Maintenance Work Order'!#REF!</definedName>
    <definedName name="Type" localSheetId="81">'[4]Maintenance Work Order'!#REF!</definedName>
    <definedName name="Type" localSheetId="105">'[4]Maintenance Work Order'!#REF!</definedName>
    <definedName name="Type" localSheetId="6">'[4]Maintenance Work Order'!#REF!</definedName>
    <definedName name="Type" localSheetId="15">'[4]Maintenance Work Order'!#REF!</definedName>
    <definedName name="Type" localSheetId="2">'[4]Maintenance Work Order'!#REF!</definedName>
    <definedName name="Type" localSheetId="0">'[4]Maintenance Work Order'!#REF!</definedName>
    <definedName name="Type" localSheetId="3">'[4]Maintenance Work Order'!#REF!</definedName>
    <definedName name="Type">'[4]Maintenance Work Order'!#REF!</definedName>
    <definedName name="unnamed" localSheetId="9">#REF!</definedName>
    <definedName name="unnamed" localSheetId="5">#REF!</definedName>
    <definedName name="unnamed" localSheetId="7">#REF!</definedName>
    <definedName name="unnamed" localSheetId="23">#REF!</definedName>
    <definedName name="unnamed" localSheetId="17">#REF!</definedName>
    <definedName name="unnamed" localSheetId="39">#REF!</definedName>
    <definedName name="unnamed" localSheetId="40">#REF!</definedName>
    <definedName name="unnamed" localSheetId="96">#REF!</definedName>
    <definedName name="unnamed" localSheetId="19">#REF!</definedName>
    <definedName name="unnamed" localSheetId="26">#REF!</definedName>
    <definedName name="unnamed" localSheetId="41">#REF!</definedName>
    <definedName name="unnamed" localSheetId="33">#REF!</definedName>
    <definedName name="unnamed" localSheetId="97">#REF!</definedName>
    <definedName name="unnamed" localSheetId="27">#REF!</definedName>
    <definedName name="unnamed" localSheetId="34">#REF!</definedName>
    <definedName name="unnamed" localSheetId="20">#REF!</definedName>
    <definedName name="unnamed" localSheetId="80">#REF!</definedName>
    <definedName name="unnamed" localSheetId="21">#REF!</definedName>
    <definedName name="unnamed" localSheetId="28">#REF!</definedName>
    <definedName name="unnamed" localSheetId="35">#REF!</definedName>
    <definedName name="unnamed" localSheetId="81">#REF!</definedName>
    <definedName name="unnamed" localSheetId="105">#REF!</definedName>
    <definedName name="unnamed" localSheetId="6">#REF!</definedName>
    <definedName name="unnamed" localSheetId="15">#REF!</definedName>
    <definedName name="unnamed" localSheetId="2">#REF!</definedName>
    <definedName name="unnamed" localSheetId="0">#REF!</definedName>
    <definedName name="unnamed" localSheetId="3">#REF!</definedName>
    <definedName name="unnamed">#REF!</definedName>
    <definedName name="Urtea">[2]Calendario!$B$5</definedName>
    <definedName name="Vacaciones" localSheetId="17">OFFSET(VV,1,0,COUNTA([5]Vacaciones!$A:$A)-COUNTA([5]Vacaciones!$A$1:VV),1)</definedName>
    <definedName name="Vacaciones" localSheetId="80">OFFSET(VV,1,0,COUNTA([5]Vacaciones!$A:$A)-COUNTA([5]Vacaciones!$A$1:VV),1)</definedName>
    <definedName name="Vacaciones" localSheetId="21">OFFSET([0]!VV,1,0,COUNTA([5]Vacaciones!$A:$A)-COUNTA([5]Vacaciones!$A$1:[0]!VV),1)</definedName>
    <definedName name="Vacaciones" localSheetId="28">OFFSET(VV,1,0,COUNTA([5]Vacaciones!$A:$A)-COUNTA([5]Vacaciones!$A$1:VV),1)</definedName>
    <definedName name="Vacaciones" localSheetId="35">OFFSET([0]!VV,1,0,COUNTA([5]Vacaciones!$A:$A)-COUNTA([5]Vacaciones!$A$1:[0]!VV),1)</definedName>
    <definedName name="Vacaciones" localSheetId="105">OFFSET([0]!VV,1,0,COUNTA([5]Vacaciones!$A:$A)-COUNTA([5]Vacaciones!$A$1:[0]!VV),1)</definedName>
    <definedName name="Vacaciones" localSheetId="2">OFFSET(VV,1,0,COUNTA([5]Vacaciones!$A:$A)-COUNTA([5]Vacaciones!$A$1:VV),1)</definedName>
    <definedName name="Vacaciones" localSheetId="0">OFFSET(VV,1,0,COUNTA([5]Vacaciones!$A:$A)-COUNTA([5]Vacaciones!$A$1:VV),1)</definedName>
    <definedName name="Vacaciones" localSheetId="3">OFFSET(VV,1,0,COUNTA([5]Vacaciones!$A:$A)-COUNTA([5]Vacaciones!$A$1:VV),1)</definedName>
    <definedName name="Vacaciones">OFFSET(VV,1,0,COUNTA([5]Vacaciones!$A:$A)-COUNTA([5]Vacaciones!$A$1:VV),1)</definedName>
    <definedName name="VV">[5]Vacaciones!$A$4</definedName>
  </definedNames>
  <calcPr calcId="191028"/>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Rango-f3fe59bc-c8f1-4bec-80e6-b344c09d9773" name="Rango" connection="Conexión"/>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7" i="276" l="1"/>
  <c r="D20" i="333"/>
  <c r="E9" i="282" l="1"/>
  <c r="E10" i="282"/>
  <c r="E11" i="282"/>
  <c r="E12" i="282"/>
  <c r="E13" i="282"/>
  <c r="E14" i="282"/>
  <c r="E15" i="282"/>
  <c r="E16" i="282"/>
  <c r="E17" i="282"/>
  <c r="E18" i="282"/>
  <c r="E19" i="282"/>
  <c r="E20" i="282"/>
  <c r="E21" i="282"/>
  <c r="E22" i="282"/>
  <c r="E23" i="282"/>
  <c r="E24" i="282"/>
  <c r="E25" i="282"/>
  <c r="E8" i="282"/>
  <c r="D26" i="282"/>
  <c r="D27" i="282" s="1"/>
  <c r="C26" i="282"/>
  <c r="C27" i="282" s="1"/>
  <c r="B26" i="282"/>
  <c r="F8" i="449"/>
  <c r="F9" i="449"/>
  <c r="F10" i="449"/>
  <c r="F11" i="449"/>
  <c r="F12" i="449"/>
  <c r="F13" i="449"/>
  <c r="F14" i="449"/>
  <c r="F15" i="449"/>
  <c r="F16" i="449"/>
  <c r="F17" i="449"/>
  <c r="F7" i="449"/>
  <c r="E26" i="282" l="1"/>
  <c r="B23" i="381"/>
  <c r="B8" i="374" l="1"/>
  <c r="B9" i="374"/>
  <c r="B10" i="374"/>
  <c r="B11" i="374"/>
  <c r="B12" i="374"/>
  <c r="B13" i="374"/>
  <c r="B14" i="374"/>
  <c r="B15" i="374"/>
  <c r="B16" i="374"/>
  <c r="B17" i="374"/>
  <c r="B18" i="374"/>
  <c r="B19" i="374"/>
  <c r="B20" i="374"/>
  <c r="B21" i="374"/>
  <c r="B22" i="374"/>
  <c r="B7" i="374"/>
  <c r="B6" i="374"/>
  <c r="B10" i="532"/>
  <c r="C9" i="532" s="1"/>
  <c r="D29" i="377"/>
  <c r="C8" i="532" l="1"/>
  <c r="C10" i="532" s="1"/>
  <c r="C55" i="530" l="1"/>
  <c r="E54" i="530"/>
  <c r="D54" i="530"/>
  <c r="C54" i="530"/>
  <c r="E53" i="530"/>
  <c r="D53" i="530"/>
  <c r="C53" i="530"/>
  <c r="E52" i="530"/>
  <c r="D52" i="530"/>
  <c r="C52" i="530"/>
  <c r="E51" i="530"/>
  <c r="D51" i="530"/>
  <c r="C51" i="530"/>
  <c r="E50" i="530"/>
  <c r="D50" i="530"/>
  <c r="C50" i="530"/>
  <c r="E49" i="530"/>
  <c r="D49" i="530"/>
  <c r="C49" i="530"/>
  <c r="E48" i="530"/>
  <c r="D48" i="530"/>
  <c r="C48" i="530"/>
  <c r="E47" i="530"/>
  <c r="D47" i="530"/>
  <c r="C47" i="530"/>
  <c r="E46" i="530"/>
  <c r="D46" i="530"/>
  <c r="C46" i="530"/>
  <c r="E45" i="530"/>
  <c r="D45" i="530"/>
  <c r="C45" i="530"/>
  <c r="E44" i="530"/>
  <c r="D44" i="530"/>
  <c r="C44" i="530"/>
  <c r="E43" i="530"/>
  <c r="D43" i="530"/>
  <c r="C43" i="530"/>
  <c r="E42" i="530"/>
  <c r="D42" i="530"/>
  <c r="C42" i="530"/>
  <c r="E41" i="530"/>
  <c r="D41" i="530"/>
  <c r="C41" i="530"/>
  <c r="E40" i="530"/>
  <c r="D40" i="530"/>
  <c r="C40" i="530"/>
  <c r="E39" i="530"/>
  <c r="D39" i="530"/>
  <c r="C39" i="530"/>
  <c r="E38" i="530"/>
  <c r="D38" i="530"/>
  <c r="C38" i="530"/>
  <c r="E37" i="530"/>
  <c r="D37" i="530"/>
  <c r="C37" i="530"/>
  <c r="F27" i="530"/>
  <c r="D27" i="530"/>
  <c r="E55" i="530" s="1"/>
  <c r="B26" i="530"/>
  <c r="G26" i="530" s="1"/>
  <c r="B25" i="530"/>
  <c r="G25" i="530" s="1"/>
  <c r="B24" i="530"/>
  <c r="G24" i="530" s="1"/>
  <c r="B23" i="530"/>
  <c r="G23" i="530" s="1"/>
  <c r="B22" i="530"/>
  <c r="G22" i="530" s="1"/>
  <c r="B21" i="530"/>
  <c r="G21" i="530" s="1"/>
  <c r="B20" i="530"/>
  <c r="G20" i="530" s="1"/>
  <c r="B19" i="530"/>
  <c r="G19" i="530" s="1"/>
  <c r="B18" i="530"/>
  <c r="E18" i="530" s="1"/>
  <c r="B17" i="530"/>
  <c r="G17" i="530" s="1"/>
  <c r="B16" i="530"/>
  <c r="G16" i="530" s="1"/>
  <c r="B15" i="530"/>
  <c r="G15" i="530" s="1"/>
  <c r="B14" i="530"/>
  <c r="E14" i="530" s="1"/>
  <c r="B13" i="530"/>
  <c r="G13" i="530" s="1"/>
  <c r="B12" i="530"/>
  <c r="G12" i="530" s="1"/>
  <c r="B11" i="530"/>
  <c r="G11" i="530" s="1"/>
  <c r="B10" i="530"/>
  <c r="G10" i="530" s="1"/>
  <c r="B9" i="530"/>
  <c r="A2" i="530"/>
  <c r="E22" i="530" l="1"/>
  <c r="G18" i="530"/>
  <c r="B27" i="530"/>
  <c r="G14" i="530"/>
  <c r="E26" i="530"/>
  <c r="E10" i="530"/>
  <c r="D55" i="530"/>
  <c r="E13" i="530"/>
  <c r="E17" i="530"/>
  <c r="E21" i="530"/>
  <c r="E25" i="530"/>
  <c r="E9" i="530"/>
  <c r="G9" i="530"/>
  <c r="E12" i="530"/>
  <c r="E16" i="530"/>
  <c r="E20" i="530"/>
  <c r="E24" i="530"/>
  <c r="E11" i="530"/>
  <c r="E15" i="530"/>
  <c r="E19" i="530"/>
  <c r="E23" i="530"/>
  <c r="C23" i="530" l="1"/>
  <c r="C13" i="530"/>
  <c r="C16" i="530"/>
  <c r="C22" i="530"/>
  <c r="C12" i="530"/>
  <c r="C26" i="530"/>
  <c r="C20" i="530"/>
  <c r="G27" i="530"/>
  <c r="C18" i="530"/>
  <c r="C11" i="530"/>
  <c r="C27" i="530"/>
  <c r="C19" i="530"/>
  <c r="C15" i="530"/>
  <c r="C10" i="530"/>
  <c r="C25" i="530"/>
  <c r="E27" i="530"/>
  <c r="C9" i="530"/>
  <c r="C21" i="530"/>
  <c r="C24" i="530"/>
  <c r="C17" i="530"/>
  <c r="C14" i="530"/>
  <c r="D45" i="522" l="1"/>
  <c r="D46" i="526"/>
  <c r="C55" i="529" l="1"/>
  <c r="E54" i="529"/>
  <c r="D54" i="529"/>
  <c r="C54" i="529"/>
  <c r="E53" i="529"/>
  <c r="D53" i="529"/>
  <c r="C53" i="529"/>
  <c r="E52" i="529"/>
  <c r="D52" i="529"/>
  <c r="C52" i="529"/>
  <c r="E51" i="529"/>
  <c r="D51" i="529"/>
  <c r="C51" i="529"/>
  <c r="E50" i="529"/>
  <c r="D50" i="529"/>
  <c r="C50" i="529"/>
  <c r="E49" i="529"/>
  <c r="D49" i="529"/>
  <c r="C49" i="529"/>
  <c r="E48" i="529"/>
  <c r="D48" i="529"/>
  <c r="C48" i="529"/>
  <c r="E47" i="529"/>
  <c r="D47" i="529"/>
  <c r="C47" i="529"/>
  <c r="E46" i="529"/>
  <c r="D46" i="529"/>
  <c r="C46" i="529"/>
  <c r="E45" i="529"/>
  <c r="D45" i="529"/>
  <c r="C45" i="529"/>
  <c r="E44" i="529"/>
  <c r="D44" i="529"/>
  <c r="C44" i="529"/>
  <c r="E43" i="529"/>
  <c r="D43" i="529"/>
  <c r="C43" i="529"/>
  <c r="E42" i="529"/>
  <c r="D42" i="529"/>
  <c r="C42" i="529"/>
  <c r="E41" i="529"/>
  <c r="D41" i="529"/>
  <c r="C41" i="529"/>
  <c r="E40" i="529"/>
  <c r="D40" i="529"/>
  <c r="C40" i="529"/>
  <c r="E39" i="529"/>
  <c r="D39" i="529"/>
  <c r="C39" i="529"/>
  <c r="E38" i="529"/>
  <c r="D38" i="529"/>
  <c r="C38" i="529"/>
  <c r="E37" i="529"/>
  <c r="D37" i="529"/>
  <c r="C37" i="529"/>
  <c r="F27" i="529"/>
  <c r="D55" i="529" s="1"/>
  <c r="D27" i="529"/>
  <c r="E55" i="529" s="1"/>
  <c r="B26" i="529"/>
  <c r="G26" i="529" s="1"/>
  <c r="B25" i="529"/>
  <c r="G25" i="529" s="1"/>
  <c r="B24" i="529"/>
  <c r="G24" i="529" s="1"/>
  <c r="B23" i="529"/>
  <c r="G23" i="529" s="1"/>
  <c r="B22" i="529"/>
  <c r="B21" i="529"/>
  <c r="G21" i="529" s="1"/>
  <c r="B20" i="529"/>
  <c r="E20" i="529" s="1"/>
  <c r="B19" i="529"/>
  <c r="G19" i="529" s="1"/>
  <c r="B18" i="529"/>
  <c r="G18" i="529" s="1"/>
  <c r="B17" i="529"/>
  <c r="E17" i="529" s="1"/>
  <c r="B16" i="529"/>
  <c r="E16" i="529" s="1"/>
  <c r="B15" i="529"/>
  <c r="G15" i="529" s="1"/>
  <c r="B14" i="529"/>
  <c r="E14" i="529" s="1"/>
  <c r="B13" i="529"/>
  <c r="E13" i="529" s="1"/>
  <c r="B12" i="529"/>
  <c r="G12" i="529" s="1"/>
  <c r="B11" i="529"/>
  <c r="G11" i="529" s="1"/>
  <c r="B10" i="529"/>
  <c r="G10" i="529" s="1"/>
  <c r="B9" i="529"/>
  <c r="E9" i="529" s="1"/>
  <c r="A2" i="529"/>
  <c r="C55" i="527"/>
  <c r="E54" i="527"/>
  <c r="D54" i="527"/>
  <c r="C54" i="527"/>
  <c r="E53" i="527"/>
  <c r="D53" i="527"/>
  <c r="C53" i="527"/>
  <c r="E52" i="527"/>
  <c r="D52" i="527"/>
  <c r="C52" i="527"/>
  <c r="E51" i="527"/>
  <c r="D51" i="527"/>
  <c r="C51" i="527"/>
  <c r="E50" i="527"/>
  <c r="D50" i="527"/>
  <c r="C50" i="527"/>
  <c r="E49" i="527"/>
  <c r="D49" i="527"/>
  <c r="C49" i="527"/>
  <c r="E48" i="527"/>
  <c r="D48" i="527"/>
  <c r="C48" i="527"/>
  <c r="E47" i="527"/>
  <c r="D47" i="527"/>
  <c r="C47" i="527"/>
  <c r="E46" i="527"/>
  <c r="D46" i="527"/>
  <c r="C46" i="527"/>
  <c r="E45" i="527"/>
  <c r="D45" i="527"/>
  <c r="C45" i="527"/>
  <c r="E44" i="527"/>
  <c r="D44" i="527"/>
  <c r="C44" i="527"/>
  <c r="E43" i="527"/>
  <c r="D43" i="527"/>
  <c r="C43" i="527"/>
  <c r="E42" i="527"/>
  <c r="D42" i="527"/>
  <c r="C42" i="527"/>
  <c r="E41" i="527"/>
  <c r="D41" i="527"/>
  <c r="C41" i="527"/>
  <c r="E40" i="527"/>
  <c r="D40" i="527"/>
  <c r="C40" i="527"/>
  <c r="E39" i="527"/>
  <c r="D39" i="527"/>
  <c r="C39" i="527"/>
  <c r="E38" i="527"/>
  <c r="D38" i="527"/>
  <c r="C38" i="527"/>
  <c r="E37" i="527"/>
  <c r="D37" i="527"/>
  <c r="C37" i="527"/>
  <c r="F27" i="527"/>
  <c r="D27" i="527"/>
  <c r="B26" i="527"/>
  <c r="B25" i="527"/>
  <c r="G25" i="527" s="1"/>
  <c r="B24" i="527"/>
  <c r="G24" i="527" s="1"/>
  <c r="B23" i="527"/>
  <c r="E23" i="527" s="1"/>
  <c r="B22" i="527"/>
  <c r="G22" i="527" s="1"/>
  <c r="B21" i="527"/>
  <c r="E21" i="527" s="1"/>
  <c r="B20" i="527"/>
  <c r="E20" i="527" s="1"/>
  <c r="B19" i="527"/>
  <c r="G19" i="527" s="1"/>
  <c r="B18" i="527"/>
  <c r="E18" i="527" s="1"/>
  <c r="B17" i="527"/>
  <c r="G17" i="527" s="1"/>
  <c r="B16" i="527"/>
  <c r="G16" i="527" s="1"/>
  <c r="B15" i="527"/>
  <c r="G15" i="527" s="1"/>
  <c r="B14" i="527"/>
  <c r="B13" i="527"/>
  <c r="G13" i="527" s="1"/>
  <c r="B12" i="527"/>
  <c r="G12" i="527" s="1"/>
  <c r="B11" i="527"/>
  <c r="G11" i="527" s="1"/>
  <c r="B10" i="527"/>
  <c r="G10" i="527" s="1"/>
  <c r="B9" i="527"/>
  <c r="A2" i="527"/>
  <c r="E45" i="526"/>
  <c r="E27" i="526"/>
  <c r="E25" i="526"/>
  <c r="E24" i="526"/>
  <c r="E23" i="526"/>
  <c r="E17" i="526"/>
  <c r="E13" i="526"/>
  <c r="B36" i="525"/>
  <c r="C31" i="525" s="1"/>
  <c r="A36" i="525"/>
  <c r="B12" i="525"/>
  <c r="C10" i="525" s="1"/>
  <c r="C9" i="525"/>
  <c r="C7" i="525"/>
  <c r="B10" i="523"/>
  <c r="D46" i="522"/>
  <c r="E35" i="522" s="1"/>
  <c r="B34" i="521"/>
  <c r="C28" i="521" s="1"/>
  <c r="C25" i="521"/>
  <c r="B13" i="521"/>
  <c r="C12" i="521" s="1"/>
  <c r="C8" i="521" l="1"/>
  <c r="C10" i="521"/>
  <c r="C7" i="523"/>
  <c r="C8" i="523"/>
  <c r="C9" i="523"/>
  <c r="E55" i="527"/>
  <c r="D55" i="527"/>
  <c r="G18" i="527"/>
  <c r="E25" i="527"/>
  <c r="E9" i="527"/>
  <c r="G9" i="527"/>
  <c r="E13" i="527"/>
  <c r="G20" i="527"/>
  <c r="B27" i="527"/>
  <c r="C20" i="527" s="1"/>
  <c r="E22" i="527"/>
  <c r="C9" i="521"/>
  <c r="C11" i="521"/>
  <c r="E41" i="522"/>
  <c r="E16" i="522"/>
  <c r="E18" i="522"/>
  <c r="E19" i="522"/>
  <c r="E22" i="522"/>
  <c r="E24" i="522"/>
  <c r="E25" i="522"/>
  <c r="E27" i="522"/>
  <c r="E26" i="522"/>
  <c r="E29" i="522"/>
  <c r="E34" i="522"/>
  <c r="E28" i="522"/>
  <c r="E13" i="522"/>
  <c r="E14" i="522"/>
  <c r="E15" i="522"/>
  <c r="E36" i="522"/>
  <c r="E37" i="522"/>
  <c r="E38" i="522"/>
  <c r="E39" i="522"/>
  <c r="E40" i="522"/>
  <c r="E26" i="526"/>
  <c r="E31" i="526"/>
  <c r="E18" i="526"/>
  <c r="E34" i="526"/>
  <c r="E35" i="526"/>
  <c r="E36" i="526"/>
  <c r="E20" i="526"/>
  <c r="E37" i="526"/>
  <c r="E38" i="526"/>
  <c r="E22" i="526"/>
  <c r="E39" i="526"/>
  <c r="C32" i="525"/>
  <c r="C33" i="525"/>
  <c r="C34" i="525"/>
  <c r="C35" i="525"/>
  <c r="C8" i="525"/>
  <c r="C11" i="525"/>
  <c r="E18" i="529"/>
  <c r="E25" i="529"/>
  <c r="E12" i="529"/>
  <c r="G9" i="529"/>
  <c r="B27" i="529"/>
  <c r="C24" i="529" s="1"/>
  <c r="G13" i="529"/>
  <c r="E23" i="529"/>
  <c r="E19" i="529"/>
  <c r="G14" i="529"/>
  <c r="E24" i="529"/>
  <c r="G20" i="529"/>
  <c r="E11" i="529"/>
  <c r="G16" i="529"/>
  <c r="E21" i="529"/>
  <c r="E26" i="529"/>
  <c r="G17" i="529"/>
  <c r="E22" i="529"/>
  <c r="E10" i="529"/>
  <c r="E15" i="529"/>
  <c r="G22" i="529"/>
  <c r="G23" i="527"/>
  <c r="E14" i="527"/>
  <c r="G21" i="527"/>
  <c r="E26" i="527"/>
  <c r="G14" i="527"/>
  <c r="E19" i="527"/>
  <c r="G26" i="527"/>
  <c r="E12" i="527"/>
  <c r="E24" i="527"/>
  <c r="E11" i="527"/>
  <c r="E16" i="527"/>
  <c r="E17" i="527"/>
  <c r="E10" i="527"/>
  <c r="E15" i="527"/>
  <c r="E19" i="526"/>
  <c r="E28" i="526"/>
  <c r="E40" i="526"/>
  <c r="E29" i="526"/>
  <c r="E41" i="526"/>
  <c r="E14" i="526"/>
  <c r="E30" i="526"/>
  <c r="E42" i="526"/>
  <c r="E43" i="526"/>
  <c r="E15" i="526"/>
  <c r="E32" i="526"/>
  <c r="E44" i="526"/>
  <c r="E16" i="526"/>
  <c r="E21" i="526"/>
  <c r="E33" i="526"/>
  <c r="C26" i="525"/>
  <c r="C27" i="525"/>
  <c r="C28" i="525"/>
  <c r="C29" i="525"/>
  <c r="C30" i="525"/>
  <c r="E20" i="522"/>
  <c r="E30" i="522"/>
  <c r="E42" i="522"/>
  <c r="E31" i="522"/>
  <c r="E43" i="522"/>
  <c r="E32" i="522"/>
  <c r="E44" i="522"/>
  <c r="E17" i="522"/>
  <c r="E21" i="522"/>
  <c r="E33" i="522"/>
  <c r="E45" i="522"/>
  <c r="E23" i="522"/>
  <c r="C26" i="521"/>
  <c r="C27" i="521"/>
  <c r="C24" i="521"/>
  <c r="C29" i="521"/>
  <c r="C30" i="521"/>
  <c r="C31" i="521"/>
  <c r="C32" i="521"/>
  <c r="C33" i="521"/>
  <c r="C15" i="527" l="1"/>
  <c r="C9" i="529"/>
  <c r="C10" i="523"/>
  <c r="C23" i="527"/>
  <c r="C24" i="527"/>
  <c r="C10" i="527"/>
  <c r="C27" i="527"/>
  <c r="C21" i="527"/>
  <c r="C12" i="527"/>
  <c r="C16" i="527"/>
  <c r="C13" i="527"/>
  <c r="C19" i="527"/>
  <c r="C17" i="527"/>
  <c r="C9" i="527"/>
  <c r="C13" i="521"/>
  <c r="C11" i="527"/>
  <c r="C25" i="527"/>
  <c r="C18" i="527"/>
  <c r="C26" i="527"/>
  <c r="G27" i="527"/>
  <c r="E27" i="527"/>
  <c r="C14" i="527"/>
  <c r="C22" i="527"/>
  <c r="E46" i="526"/>
  <c r="C36" i="525"/>
  <c r="C12" i="525"/>
  <c r="C15" i="529"/>
  <c r="C14" i="529"/>
  <c r="C22" i="529"/>
  <c r="C21" i="529"/>
  <c r="G27" i="529"/>
  <c r="C25" i="529"/>
  <c r="C19" i="529"/>
  <c r="C10" i="529"/>
  <c r="C18" i="529"/>
  <c r="E27" i="529"/>
  <c r="C17" i="529"/>
  <c r="C16" i="529"/>
  <c r="C23" i="529"/>
  <c r="C26" i="529"/>
  <c r="C11" i="529"/>
  <c r="C20" i="529"/>
  <c r="C13" i="529"/>
  <c r="C12" i="529"/>
  <c r="C27" i="529"/>
  <c r="E46" i="522"/>
  <c r="C34" i="521"/>
  <c r="E39" i="491"/>
  <c r="D39" i="491"/>
  <c r="B23" i="427" s="1"/>
  <c r="B64" i="491" l="1"/>
  <c r="E89" i="491"/>
  <c r="L65" i="491"/>
  <c r="I44" i="491"/>
  <c r="I14" i="491" l="1"/>
  <c r="C126" i="491"/>
  <c r="H114" i="491"/>
  <c r="G114" i="491"/>
  <c r="D7" i="491"/>
  <c r="D126" i="491"/>
  <c r="B109" i="491"/>
  <c r="B110" i="491"/>
  <c r="B111" i="491"/>
  <c r="B112" i="491"/>
  <c r="B113" i="491"/>
  <c r="B114" i="491"/>
  <c r="B115" i="491"/>
  <c r="B116" i="491"/>
  <c r="B117" i="491"/>
  <c r="B118" i="491"/>
  <c r="B119" i="491"/>
  <c r="B120" i="491"/>
  <c r="B121" i="491"/>
  <c r="B122" i="491"/>
  <c r="B123" i="491"/>
  <c r="B124" i="491"/>
  <c r="B125" i="491"/>
  <c r="B108" i="491"/>
  <c r="E18" i="491"/>
  <c r="E19" i="491"/>
  <c r="E20" i="491"/>
  <c r="D20" i="491"/>
  <c r="D19" i="491"/>
  <c r="D18" i="491"/>
  <c r="D46" i="519"/>
  <c r="E44" i="519" s="1"/>
  <c r="B36" i="518"/>
  <c r="C28" i="518" s="1"/>
  <c r="B12" i="518"/>
  <c r="C11" i="518" s="1"/>
  <c r="A36" i="518"/>
  <c r="E15" i="519" l="1"/>
  <c r="E41" i="519"/>
  <c r="B126" i="491"/>
  <c r="C9" i="518"/>
  <c r="C8" i="518"/>
  <c r="E30" i="519"/>
  <c r="E26" i="519"/>
  <c r="E40" i="519"/>
  <c r="E23" i="519"/>
  <c r="E37" i="519"/>
  <c r="E21" i="519"/>
  <c r="E29" i="519"/>
  <c r="E20" i="519"/>
  <c r="E43" i="519"/>
  <c r="E24" i="519"/>
  <c r="E35" i="519"/>
  <c r="E18" i="519"/>
  <c r="E42" i="519"/>
  <c r="E25" i="519"/>
  <c r="E38" i="519"/>
  <c r="E36" i="519"/>
  <c r="E33" i="519"/>
  <c r="E17" i="519"/>
  <c r="E32" i="519"/>
  <c r="E14" i="519"/>
  <c r="E13" i="519"/>
  <c r="E31" i="519"/>
  <c r="E45" i="519"/>
  <c r="E34" i="519"/>
  <c r="E22" i="519"/>
  <c r="E19" i="519"/>
  <c r="E28" i="519"/>
  <c r="E16" i="519"/>
  <c r="E39" i="519"/>
  <c r="E27" i="519"/>
  <c r="C27" i="518"/>
  <c r="C10" i="518"/>
  <c r="C33" i="518"/>
  <c r="C31" i="518"/>
  <c r="C26" i="518"/>
  <c r="C7" i="518"/>
  <c r="C30" i="518"/>
  <c r="C35" i="518"/>
  <c r="C34" i="518"/>
  <c r="C32" i="518"/>
  <c r="C29" i="518"/>
  <c r="E46" i="519" l="1"/>
  <c r="C12" i="518"/>
  <c r="C36" i="518"/>
  <c r="C38" i="517" l="1"/>
  <c r="C39" i="517"/>
  <c r="C40" i="517"/>
  <c r="C41" i="517"/>
  <c r="C42" i="517"/>
  <c r="C43" i="517"/>
  <c r="C44" i="517"/>
  <c r="C45" i="517"/>
  <c r="C46" i="517"/>
  <c r="C47" i="517"/>
  <c r="C48" i="517"/>
  <c r="C49" i="517"/>
  <c r="C50" i="517"/>
  <c r="C51" i="517"/>
  <c r="C52" i="517"/>
  <c r="C53" i="517"/>
  <c r="C54" i="517"/>
  <c r="C55" i="517"/>
  <c r="C37" i="517"/>
  <c r="E38" i="517"/>
  <c r="E39" i="517"/>
  <c r="E40" i="517"/>
  <c r="E41" i="517"/>
  <c r="E42" i="517"/>
  <c r="E43" i="517"/>
  <c r="E44" i="517"/>
  <c r="E45" i="517"/>
  <c r="E46" i="517"/>
  <c r="E47" i="517"/>
  <c r="E48" i="517"/>
  <c r="E49" i="517"/>
  <c r="E50" i="517"/>
  <c r="E51" i="517"/>
  <c r="E52" i="517"/>
  <c r="E53" i="517"/>
  <c r="E54" i="517"/>
  <c r="E37" i="517"/>
  <c r="D38" i="517"/>
  <c r="D39" i="517"/>
  <c r="D40" i="517"/>
  <c r="D41" i="517"/>
  <c r="D42" i="517"/>
  <c r="D43" i="517"/>
  <c r="D44" i="517"/>
  <c r="D45" i="517"/>
  <c r="D46" i="517"/>
  <c r="D47" i="517"/>
  <c r="D48" i="517"/>
  <c r="D49" i="517"/>
  <c r="D50" i="517"/>
  <c r="D51" i="517"/>
  <c r="D52" i="517"/>
  <c r="D53" i="517"/>
  <c r="D54" i="517"/>
  <c r="D37" i="517"/>
  <c r="G37" i="520"/>
  <c r="F37" i="520"/>
  <c r="E37" i="520"/>
  <c r="D37" i="520"/>
  <c r="C37" i="520"/>
  <c r="B37" i="520"/>
  <c r="H36" i="520"/>
  <c r="H35" i="520"/>
  <c r="H34" i="520"/>
  <c r="H33" i="520"/>
  <c r="H32" i="520"/>
  <c r="H31" i="520"/>
  <c r="H30" i="520"/>
  <c r="H29" i="520"/>
  <c r="H28" i="520"/>
  <c r="H27" i="520"/>
  <c r="H26" i="520"/>
  <c r="H25" i="520"/>
  <c r="H24" i="520"/>
  <c r="H23" i="520"/>
  <c r="H22" i="520"/>
  <c r="H21" i="520"/>
  <c r="H20" i="520"/>
  <c r="H19" i="520"/>
  <c r="H18" i="520"/>
  <c r="H17" i="520"/>
  <c r="H16" i="520"/>
  <c r="H15" i="520"/>
  <c r="H14" i="520"/>
  <c r="H13" i="520"/>
  <c r="H12" i="520"/>
  <c r="H11" i="520"/>
  <c r="H10" i="520"/>
  <c r="H9" i="520"/>
  <c r="H8" i="520"/>
  <c r="H7" i="520"/>
  <c r="H6" i="520"/>
  <c r="H5" i="520"/>
  <c r="H37" i="520" l="1"/>
  <c r="I33" i="520"/>
  <c r="I27" i="520"/>
  <c r="I21" i="520"/>
  <c r="I15" i="520"/>
  <c r="I9" i="520"/>
  <c r="I12" i="520"/>
  <c r="I22" i="520"/>
  <c r="I30" i="520"/>
  <c r="I16" i="520"/>
  <c r="I32" i="520"/>
  <c r="I26" i="520"/>
  <c r="I20" i="520"/>
  <c r="I14" i="520"/>
  <c r="I8" i="520"/>
  <c r="I36" i="520"/>
  <c r="I6" i="520"/>
  <c r="I28" i="520"/>
  <c r="I31" i="520"/>
  <c r="I25" i="520"/>
  <c r="I19" i="520"/>
  <c r="I13" i="520"/>
  <c r="I7" i="520"/>
  <c r="I24" i="520"/>
  <c r="I18" i="520"/>
  <c r="I5" i="520"/>
  <c r="I34" i="520"/>
  <c r="I35" i="520"/>
  <c r="I29" i="520"/>
  <c r="I23" i="520"/>
  <c r="I17" i="520"/>
  <c r="I11" i="520"/>
  <c r="I10" i="520"/>
  <c r="I37" i="520" l="1"/>
  <c r="AF24" i="517" l="1"/>
  <c r="F27" i="517"/>
  <c r="D55" i="517" s="1"/>
  <c r="D27" i="517"/>
  <c r="B10" i="517"/>
  <c r="G10" i="517" s="1"/>
  <c r="B11" i="517"/>
  <c r="G11" i="517" s="1"/>
  <c r="B12" i="517"/>
  <c r="E12" i="517" s="1"/>
  <c r="B13" i="517"/>
  <c r="E13" i="517" s="1"/>
  <c r="B14" i="517"/>
  <c r="E14" i="517" s="1"/>
  <c r="B15" i="517"/>
  <c r="E15" i="517" s="1"/>
  <c r="B16" i="517"/>
  <c r="E16" i="517" s="1"/>
  <c r="B17" i="517"/>
  <c r="E17" i="517" s="1"/>
  <c r="B18" i="517"/>
  <c r="G18" i="517" s="1"/>
  <c r="B19" i="517"/>
  <c r="G19" i="517" s="1"/>
  <c r="B20" i="517"/>
  <c r="G20" i="517" s="1"/>
  <c r="B21" i="517"/>
  <c r="G21" i="517" s="1"/>
  <c r="B22" i="517"/>
  <c r="G22" i="517" s="1"/>
  <c r="B23" i="517"/>
  <c r="G23" i="517" s="1"/>
  <c r="B24" i="517"/>
  <c r="E24" i="517" s="1"/>
  <c r="B25" i="517"/>
  <c r="B26" i="517"/>
  <c r="E26" i="517" s="1"/>
  <c r="A2" i="517"/>
  <c r="A2" i="532" s="1"/>
  <c r="AD26" i="517"/>
  <c r="AE12" i="517"/>
  <c r="AE11" i="517"/>
  <c r="AE26" i="517" s="1"/>
  <c r="A2" i="518" l="1"/>
  <c r="A2" i="521"/>
  <c r="A2" i="523"/>
  <c r="A2" i="525"/>
  <c r="E21" i="517"/>
  <c r="E20" i="517"/>
  <c r="E11" i="517"/>
  <c r="E10" i="517"/>
  <c r="AF25" i="517"/>
  <c r="G26" i="517"/>
  <c r="G17" i="517"/>
  <c r="G15" i="517"/>
  <c r="AF14" i="517"/>
  <c r="G14" i="517"/>
  <c r="AF18" i="517"/>
  <c r="E55" i="517"/>
  <c r="AF20" i="517"/>
  <c r="E23" i="517"/>
  <c r="E25" i="517"/>
  <c r="AF19" i="517"/>
  <c r="AF22" i="517"/>
  <c r="E22" i="517"/>
  <c r="G16" i="517"/>
  <c r="E19" i="517"/>
  <c r="G25" i="517"/>
  <c r="G13" i="517"/>
  <c r="E18" i="517"/>
  <c r="G24" i="517"/>
  <c r="G12" i="517"/>
  <c r="AF13" i="517"/>
  <c r="AF21" i="517"/>
  <c r="AF15" i="517"/>
  <c r="AF16" i="517"/>
  <c r="AF23" i="517"/>
  <c r="AF17" i="517"/>
  <c r="B9" i="517"/>
  <c r="C14" i="377"/>
  <c r="C15" i="377"/>
  <c r="C16" i="377"/>
  <c r="C17" i="377"/>
  <c r="C18" i="377"/>
  <c r="C19" i="377"/>
  <c r="C20" i="377"/>
  <c r="C21" i="377"/>
  <c r="C22" i="377"/>
  <c r="C23" i="377"/>
  <c r="C24" i="377"/>
  <c r="C25" i="377"/>
  <c r="C26" i="377"/>
  <c r="C27" i="377"/>
  <c r="C28" i="377"/>
  <c r="C13" i="377"/>
  <c r="E9" i="517" l="1"/>
  <c r="B27" i="517"/>
  <c r="C9" i="517" s="1"/>
  <c r="G9" i="517"/>
  <c r="I7" i="465"/>
  <c r="I8" i="465"/>
  <c r="I9" i="465"/>
  <c r="I10" i="465"/>
  <c r="I11" i="465"/>
  <c r="I12" i="465"/>
  <c r="I13" i="465"/>
  <c r="I14" i="465"/>
  <c r="I6" i="465"/>
  <c r="D7" i="465"/>
  <c r="D8" i="465"/>
  <c r="D9" i="465"/>
  <c r="D10" i="465"/>
  <c r="D11" i="465"/>
  <c r="D12" i="465"/>
  <c r="D13" i="465"/>
  <c r="G15" i="465"/>
  <c r="H15" i="465"/>
  <c r="B14" i="465"/>
  <c r="C14" i="465"/>
  <c r="D14" i="465" l="1"/>
  <c r="I15" i="465"/>
  <c r="C27" i="517"/>
  <c r="C17" i="517"/>
  <c r="C26" i="517"/>
  <c r="C14" i="517"/>
  <c r="C15" i="517"/>
  <c r="C16" i="517"/>
  <c r="G27" i="517"/>
  <c r="C23" i="517"/>
  <c r="C25" i="517"/>
  <c r="C11" i="517"/>
  <c r="C19" i="517"/>
  <c r="C13" i="517"/>
  <c r="C22" i="517"/>
  <c r="C10" i="517"/>
  <c r="C21" i="517"/>
  <c r="E27" i="517"/>
  <c r="C24" i="517"/>
  <c r="C20" i="517"/>
  <c r="C12" i="517"/>
  <c r="C18" i="517"/>
  <c r="C36" i="510"/>
  <c r="D12" i="509"/>
  <c r="D11" i="509"/>
  <c r="D10" i="509"/>
  <c r="D9" i="509"/>
  <c r="D8" i="509"/>
  <c r="D7" i="509"/>
  <c r="D6" i="509"/>
  <c r="B13" i="509"/>
  <c r="D13" i="509" l="1"/>
  <c r="B14" i="283" l="1"/>
  <c r="A2" i="276"/>
  <c r="A2" i="447"/>
  <c r="A2" i="72"/>
  <c r="A2" i="450"/>
  <c r="C7" i="391"/>
  <c r="A2" i="391"/>
  <c r="A2" i="400"/>
  <c r="A2" i="449"/>
  <c r="D9" i="385"/>
  <c r="D10" i="385"/>
  <c r="D11" i="385"/>
  <c r="D12" i="385"/>
  <c r="D16" i="385"/>
  <c r="D17" i="385"/>
  <c r="D18" i="385"/>
  <c r="D19" i="385"/>
  <c r="D20" i="385"/>
  <c r="D21" i="385"/>
  <c r="D22" i="385"/>
  <c r="D23" i="385"/>
  <c r="A24" i="385"/>
  <c r="A29" i="377" l="1"/>
  <c r="I17" i="491" l="1"/>
  <c r="I11" i="491"/>
  <c r="D25" i="224" l="1"/>
  <c r="I21" i="382" l="1"/>
  <c r="H9" i="427" l="1"/>
  <c r="H10" i="427"/>
  <c r="H11" i="427"/>
  <c r="H12" i="427"/>
  <c r="H13" i="427"/>
  <c r="H14" i="427"/>
  <c r="H15" i="427"/>
  <c r="H16" i="427"/>
  <c r="H17" i="427"/>
  <c r="H18" i="427"/>
  <c r="H19" i="427"/>
  <c r="H20" i="427"/>
  <c r="H21" i="427"/>
  <c r="H22" i="427"/>
  <c r="H23" i="427"/>
  <c r="H8" i="427"/>
  <c r="I9" i="427" l="1"/>
  <c r="J9" i="427"/>
  <c r="I10" i="427"/>
  <c r="J10" i="427"/>
  <c r="I11" i="427"/>
  <c r="J11" i="427"/>
  <c r="I12" i="427"/>
  <c r="J12" i="427"/>
  <c r="I13" i="427"/>
  <c r="J13" i="427"/>
  <c r="I14" i="427"/>
  <c r="J14" i="427"/>
  <c r="I15" i="427"/>
  <c r="J15" i="427"/>
  <c r="I16" i="427"/>
  <c r="J16" i="427"/>
  <c r="I17" i="427"/>
  <c r="J17" i="427"/>
  <c r="I18" i="427"/>
  <c r="J18" i="427"/>
  <c r="I19" i="427"/>
  <c r="J19" i="427"/>
  <c r="I20" i="427"/>
  <c r="J20" i="427"/>
  <c r="I21" i="427"/>
  <c r="J21" i="427"/>
  <c r="I22" i="427"/>
  <c r="J22" i="427"/>
  <c r="J8" i="427"/>
  <c r="I8" i="427"/>
  <c r="K8" i="427" s="1"/>
  <c r="L8" i="427" l="1"/>
  <c r="B15" i="486"/>
  <c r="D5" i="450" l="1"/>
  <c r="D25" i="222" l="1"/>
  <c r="F25" i="222" s="1"/>
  <c r="J24" i="217"/>
  <c r="N84" i="491"/>
  <c r="B94" i="491"/>
  <c r="B96" i="491" s="1"/>
  <c r="H6" i="465"/>
  <c r="D8" i="222"/>
  <c r="E8" i="222" s="1"/>
  <c r="D9" i="222"/>
  <c r="D10" i="222"/>
  <c r="E10" i="222" s="1"/>
  <c r="D11" i="222"/>
  <c r="D12" i="222"/>
  <c r="E12" i="222" s="1"/>
  <c r="D13" i="222"/>
  <c r="E13" i="222" s="1"/>
  <c r="D14" i="222"/>
  <c r="E14" i="222" s="1"/>
  <c r="D15" i="222"/>
  <c r="E15" i="222" s="1"/>
  <c r="D16" i="222"/>
  <c r="F16" i="222" s="1"/>
  <c r="D17" i="222"/>
  <c r="E17" i="222" s="1"/>
  <c r="D18" i="222"/>
  <c r="E18" i="222" s="1"/>
  <c r="D19" i="222"/>
  <c r="E19" i="222" s="1"/>
  <c r="D20" i="222"/>
  <c r="E20" i="222" s="1"/>
  <c r="D21" i="222"/>
  <c r="D22" i="222"/>
  <c r="F22" i="222" s="1"/>
  <c r="D23" i="222"/>
  <c r="E23" i="222" s="1"/>
  <c r="D24" i="222"/>
  <c r="F24" i="222" s="1"/>
  <c r="E9" i="222"/>
  <c r="F9" i="222"/>
  <c r="E11" i="222"/>
  <c r="F11" i="222"/>
  <c r="F14" i="222"/>
  <c r="E21" i="222"/>
  <c r="F21" i="222"/>
  <c r="H7" i="78"/>
  <c r="H8" i="78"/>
  <c r="H9" i="78"/>
  <c r="H10" i="78"/>
  <c r="H11" i="78"/>
  <c r="H12" i="78"/>
  <c r="H13" i="78"/>
  <c r="H14" i="78"/>
  <c r="H15" i="78"/>
  <c r="H16" i="78"/>
  <c r="H17" i="78"/>
  <c r="H18" i="78"/>
  <c r="H19" i="78"/>
  <c r="H20" i="78"/>
  <c r="H21" i="78"/>
  <c r="H22" i="78"/>
  <c r="H23" i="78"/>
  <c r="C25" i="395"/>
  <c r="E11" i="29"/>
  <c r="E12" i="29"/>
  <c r="E13" i="29"/>
  <c r="E14" i="29"/>
  <c r="E15" i="29"/>
  <c r="E10" i="29"/>
  <c r="E9" i="29"/>
  <c r="E8" i="29"/>
  <c r="E7" i="29"/>
  <c r="F98" i="491"/>
  <c r="H92" i="491"/>
  <c r="H94" i="491" s="1"/>
  <c r="E74" i="491"/>
  <c r="E88" i="491" s="1"/>
  <c r="E97" i="491" s="1"/>
  <c r="E24" i="222" l="1"/>
  <c r="F23" i="222"/>
  <c r="F8" i="222"/>
  <c r="F20" i="222"/>
  <c r="F15" i="222"/>
  <c r="E16" i="222"/>
  <c r="F10" i="222"/>
  <c r="E22" i="222"/>
  <c r="F13" i="222"/>
  <c r="E25" i="222"/>
  <c r="F19" i="222"/>
  <c r="F18" i="222"/>
  <c r="F12" i="222"/>
  <c r="F17" i="222"/>
  <c r="E103" i="491" l="1"/>
  <c r="E22" i="491"/>
  <c r="C26" i="491"/>
  <c r="B25" i="215" l="1"/>
  <c r="C25" i="215"/>
  <c r="A2" i="282"/>
  <c r="B16" i="29"/>
  <c r="C16" i="29"/>
  <c r="D16" i="29"/>
  <c r="E16" i="29"/>
  <c r="F7" i="29"/>
  <c r="F8" i="29"/>
  <c r="F9" i="29"/>
  <c r="F10" i="29"/>
  <c r="F11" i="29"/>
  <c r="F12" i="29"/>
  <c r="F13" i="29"/>
  <c r="F14" i="29"/>
  <c r="F15" i="29"/>
  <c r="D7" i="391"/>
  <c r="E11" i="400"/>
  <c r="E12" i="400"/>
  <c r="E13" i="400"/>
  <c r="E14" i="400"/>
  <c r="E15" i="400"/>
  <c r="E16" i="400"/>
  <c r="E17" i="400"/>
  <c r="E10" i="400"/>
  <c r="E9" i="400"/>
  <c r="E8" i="400"/>
  <c r="E7" i="400"/>
  <c r="B18" i="400"/>
  <c r="B18" i="449"/>
  <c r="J8" i="449"/>
  <c r="J9" i="449"/>
  <c r="J10" i="449"/>
  <c r="J11" i="449"/>
  <c r="J12" i="449"/>
  <c r="J13" i="449"/>
  <c r="J14" i="449"/>
  <c r="J15" i="449"/>
  <c r="J16" i="449"/>
  <c r="J17" i="449"/>
  <c r="C17" i="276" l="1"/>
  <c r="F16" i="29"/>
  <c r="C23" i="374" l="1"/>
  <c r="D6" i="374"/>
  <c r="D7" i="374"/>
  <c r="D8" i="374"/>
  <c r="D9" i="374"/>
  <c r="D10" i="374"/>
  <c r="D11" i="374"/>
  <c r="D12" i="374"/>
  <c r="D13" i="374"/>
  <c r="D14" i="374"/>
  <c r="D15" i="374"/>
  <c r="D17" i="374"/>
  <c r="D18" i="374"/>
  <c r="D19" i="374"/>
  <c r="D20" i="374"/>
  <c r="D22" i="374"/>
  <c r="H25" i="226" l="1"/>
  <c r="D7" i="459"/>
  <c r="D8" i="459"/>
  <c r="D9" i="459"/>
  <c r="D10" i="459"/>
  <c r="A25" i="226"/>
  <c r="A25" i="224"/>
  <c r="A25" i="222"/>
  <c r="A24" i="217"/>
  <c r="A25" i="215"/>
  <c r="A2" i="308"/>
  <c r="F24" i="78"/>
  <c r="D24" i="78"/>
  <c r="B24" i="78"/>
  <c r="A24" i="78"/>
  <c r="C43" i="394"/>
  <c r="B25" i="395" s="1"/>
  <c r="B43" i="394"/>
  <c r="A14" i="283"/>
  <c r="D22" i="444"/>
  <c r="E8" i="444"/>
  <c r="F8" i="444" s="1"/>
  <c r="E9" i="444"/>
  <c r="F9" i="444" s="1"/>
  <c r="E10" i="444"/>
  <c r="F10" i="444" s="1"/>
  <c r="E11" i="444"/>
  <c r="F11" i="444" s="1"/>
  <c r="E12" i="444"/>
  <c r="F12" i="444" s="1"/>
  <c r="E13" i="444"/>
  <c r="F13" i="444" s="1"/>
  <c r="E14" i="444"/>
  <c r="F14" i="444" s="1"/>
  <c r="E15" i="444"/>
  <c r="F15" i="444" s="1"/>
  <c r="E16" i="444"/>
  <c r="F16" i="444" s="1"/>
  <c r="E17" i="444"/>
  <c r="F17" i="444" s="1"/>
  <c r="E18" i="444"/>
  <c r="F18" i="444" s="1"/>
  <c r="E19" i="444"/>
  <c r="F19" i="444" s="1"/>
  <c r="E20" i="444"/>
  <c r="F20" i="444" s="1"/>
  <c r="E21" i="444"/>
  <c r="F21" i="444" s="1"/>
  <c r="E7" i="444"/>
  <c r="B17" i="276"/>
  <c r="B16" i="447"/>
  <c r="A17" i="72"/>
  <c r="A16" i="447" s="1"/>
  <c r="D21" i="450"/>
  <c r="C21" i="450" s="1"/>
  <c r="D20" i="450"/>
  <c r="C20" i="450" s="1"/>
  <c r="D19" i="450"/>
  <c r="C19" i="450" s="1"/>
  <c r="D18" i="450"/>
  <c r="C18" i="450" s="1"/>
  <c r="D17" i="450"/>
  <c r="C17" i="450" s="1"/>
  <c r="D16" i="450"/>
  <c r="C16" i="450" s="1"/>
  <c r="D15" i="450"/>
  <c r="C15" i="450" s="1"/>
  <c r="D14" i="450"/>
  <c r="C14" i="450" s="1"/>
  <c r="D13" i="450"/>
  <c r="C13" i="450" s="1"/>
  <c r="D12" i="450"/>
  <c r="C12" i="450" s="1"/>
  <c r="D11" i="450"/>
  <c r="C11" i="450" s="1"/>
  <c r="D10" i="450"/>
  <c r="C10" i="450" s="1"/>
  <c r="D9" i="450"/>
  <c r="C9" i="450" s="1"/>
  <c r="D8" i="450"/>
  <c r="C8" i="450" s="1"/>
  <c r="D7" i="450"/>
  <c r="C7" i="450" s="1"/>
  <c r="D6" i="450"/>
  <c r="C6" i="450" s="1"/>
  <c r="D22" i="450"/>
  <c r="C22" i="450" s="1"/>
  <c r="D23" i="450"/>
  <c r="C23" i="450" s="1"/>
  <c r="D24" i="450"/>
  <c r="C24" i="450" s="1"/>
  <c r="D25" i="450"/>
  <c r="C25" i="450" s="1"/>
  <c r="D26" i="450"/>
  <c r="C26" i="450" s="1"/>
  <c r="D27" i="450"/>
  <c r="C27" i="450" s="1"/>
  <c r="D28" i="450"/>
  <c r="C28" i="450" s="1"/>
  <c r="D29" i="450"/>
  <c r="C29" i="450" s="1"/>
  <c r="C10" i="391"/>
  <c r="D10" i="391" s="1"/>
  <c r="C9" i="391"/>
  <c r="D9" i="391" s="1"/>
  <c r="C8" i="391"/>
  <c r="D8" i="391" s="1"/>
  <c r="H24" i="78" l="1"/>
  <c r="D11" i="391"/>
  <c r="D25" i="395"/>
  <c r="E22" i="444"/>
  <c r="F7" i="444"/>
  <c r="A17" i="400" l="1"/>
  <c r="A17" i="449"/>
  <c r="A22" i="389"/>
  <c r="A21" i="382"/>
  <c r="A2" i="381"/>
  <c r="A23" i="381"/>
  <c r="B23" i="380"/>
  <c r="A24" i="407"/>
  <c r="B28" i="435"/>
  <c r="B27" i="342"/>
  <c r="A22" i="434"/>
  <c r="A23" i="402"/>
  <c r="A23" i="427"/>
  <c r="A23" i="489"/>
  <c r="A23" i="333"/>
  <c r="B7" i="336"/>
  <c r="I24" i="335"/>
  <c r="H24" i="335"/>
  <c r="G24" i="335"/>
  <c r="D24" i="335"/>
  <c r="C24" i="335"/>
  <c r="B24" i="335"/>
  <c r="A24" i="335"/>
  <c r="H24" i="226" l="1"/>
  <c r="B26" i="224"/>
  <c r="E24" i="224"/>
  <c r="F24" i="224"/>
  <c r="D24" i="215"/>
  <c r="G25" i="282"/>
  <c r="C23" i="78"/>
  <c r="E23" i="78"/>
  <c r="G23" i="78"/>
  <c r="E13" i="283"/>
  <c r="C13" i="283"/>
  <c r="C11" i="391" l="1"/>
  <c r="E24" i="215"/>
  <c r="F24" i="215"/>
  <c r="F25" i="282"/>
  <c r="C16" i="72" l="1"/>
  <c r="B16" i="72"/>
  <c r="D16" i="72"/>
  <c r="E16" i="72" s="1"/>
  <c r="D30" i="450"/>
  <c r="E30" i="450"/>
  <c r="B11" i="391"/>
  <c r="E20" i="389"/>
  <c r="E21" i="389"/>
  <c r="B21" i="384"/>
  <c r="A20" i="384"/>
  <c r="B20" i="384"/>
  <c r="C20" i="384"/>
  <c r="D20" i="384"/>
  <c r="E20" i="384"/>
  <c r="F20" i="384"/>
  <c r="G20" i="384"/>
  <c r="H20" i="384"/>
  <c r="J20" i="384"/>
  <c r="K20" i="384"/>
  <c r="L20" i="384"/>
  <c r="M20" i="384"/>
  <c r="E22" i="380"/>
  <c r="H22" i="380"/>
  <c r="N20" i="384" l="1"/>
  <c r="I20" i="384"/>
  <c r="D23" i="407"/>
  <c r="B28" i="377"/>
  <c r="E27" i="435"/>
  <c r="H27" i="435"/>
  <c r="E26" i="342"/>
  <c r="F26" i="342" s="1"/>
  <c r="H26" i="342"/>
  <c r="F21" i="434"/>
  <c r="K21" i="434"/>
  <c r="C22" i="402"/>
  <c r="F22" i="402"/>
  <c r="G22" i="402" s="1"/>
  <c r="O21" i="427"/>
  <c r="M22" i="427"/>
  <c r="F22" i="489"/>
  <c r="G22" i="489"/>
  <c r="H22" i="489"/>
  <c r="G26" i="342" l="1"/>
  <c r="N22" i="427"/>
  <c r="L22" i="427"/>
  <c r="L21" i="427"/>
  <c r="N21" i="427"/>
  <c r="P21" i="427"/>
  <c r="H22" i="402"/>
  <c r="I22" i="402"/>
  <c r="I27" i="435"/>
  <c r="L21" i="434"/>
  <c r="K22" i="427"/>
  <c r="E22" i="333"/>
  <c r="D22" i="333"/>
  <c r="O22" i="427" l="1"/>
  <c r="P22" i="427"/>
  <c r="B17" i="72" l="1"/>
  <c r="E12" i="389"/>
  <c r="E13" i="389"/>
  <c r="E14" i="389"/>
  <c r="E15" i="389"/>
  <c r="E16" i="389"/>
  <c r="E17" i="389"/>
  <c r="E18" i="389"/>
  <c r="E19" i="389"/>
  <c r="D12" i="389"/>
  <c r="D13" i="389"/>
  <c r="D14" i="389"/>
  <c r="D15" i="389"/>
  <c r="D16" i="389"/>
  <c r="D17" i="389"/>
  <c r="D18" i="389"/>
  <c r="D19" i="389"/>
  <c r="D20" i="389"/>
  <c r="B24" i="385" l="1"/>
  <c r="C23" i="333" l="1"/>
  <c r="C18" i="491" l="1"/>
  <c r="J36" i="491" l="1"/>
  <c r="J43" i="491"/>
  <c r="J37" i="491"/>
  <c r="J38" i="491"/>
  <c r="J40" i="491"/>
  <c r="J41" i="491"/>
  <c r="J42" i="491"/>
  <c r="J35" i="491"/>
  <c r="J39" i="491"/>
  <c r="J21" i="384"/>
  <c r="K21" i="384"/>
  <c r="L21" i="384"/>
  <c r="M21" i="384"/>
  <c r="C21" i="384"/>
  <c r="D21" i="384"/>
  <c r="E21" i="384"/>
  <c r="F21" i="384"/>
  <c r="G21" i="384"/>
  <c r="H21" i="384"/>
  <c r="I21" i="384" l="1"/>
  <c r="N21" i="384"/>
  <c r="N21" i="382" l="1"/>
  <c r="B21" i="383" l="1"/>
  <c r="C21" i="383"/>
  <c r="D21" i="383"/>
  <c r="E21" i="383"/>
  <c r="F21" i="383"/>
  <c r="G21" i="383"/>
  <c r="H21" i="383"/>
  <c r="J21" i="383"/>
  <c r="K21" i="383"/>
  <c r="L21" i="383"/>
  <c r="M21" i="383"/>
  <c r="AZ95" i="505" l="1"/>
  <c r="AZ94" i="505"/>
  <c r="AZ93" i="505"/>
  <c r="AZ86" i="505"/>
  <c r="O52" i="505"/>
  <c r="Q51" i="505"/>
  <c r="P51" i="505"/>
  <c r="R50" i="505"/>
  <c r="R49" i="505"/>
  <c r="S40" i="505"/>
  <c r="R32" i="505"/>
  <c r="Q32" i="505"/>
  <c r="P32" i="505"/>
  <c r="R31" i="505"/>
  <c r="Q31" i="505"/>
  <c r="P31" i="505"/>
  <c r="R51" i="505" l="1"/>
  <c r="S42" i="505"/>
  <c r="R33" i="505"/>
  <c r="P33" i="505"/>
  <c r="Q33" i="505"/>
  <c r="S31" i="505"/>
  <c r="S32" i="505"/>
  <c r="S33" i="505" l="1"/>
  <c r="T31" i="505" s="1"/>
  <c r="P57" i="505" s="1"/>
  <c r="C17" i="72"/>
  <c r="T32" i="505" l="1"/>
  <c r="Q57" i="505" s="1"/>
  <c r="B30" i="491" l="1"/>
  <c r="H8" i="491" l="1"/>
  <c r="C21" i="491" s="1"/>
  <c r="C4" i="491" l="1"/>
  <c r="E85" i="491" l="1"/>
  <c r="F50" i="491" l="1"/>
  <c r="F47" i="491" l="1"/>
  <c r="E19" i="489" l="1"/>
  <c r="J44" i="491" l="1"/>
  <c r="H100" i="491" l="1"/>
  <c r="M104" i="491"/>
  <c r="M105" i="491" s="1"/>
  <c r="E95" i="491"/>
  <c r="E105" i="491" s="1"/>
  <c r="H96" i="491"/>
  <c r="E66" i="491"/>
  <c r="E65" i="491"/>
  <c r="E64" i="491"/>
  <c r="E63" i="491"/>
  <c r="M65" i="491"/>
  <c r="E62" i="491"/>
  <c r="E61" i="491"/>
  <c r="E60" i="491"/>
  <c r="E59" i="491"/>
  <c r="E58" i="491"/>
  <c r="E57" i="491"/>
  <c r="E56" i="491"/>
  <c r="E55" i="491"/>
  <c r="E54" i="491"/>
  <c r="E53" i="491"/>
  <c r="M55" i="491"/>
  <c r="L55" i="491"/>
  <c r="E52" i="491"/>
  <c r="E51" i="491"/>
  <c r="G50" i="491"/>
  <c r="D45" i="491"/>
  <c r="B45" i="491"/>
  <c r="C24" i="407" s="1"/>
  <c r="C23" i="427"/>
  <c r="C38" i="491"/>
  <c r="C37" i="491"/>
  <c r="E30" i="491"/>
  <c r="E23" i="427" s="1"/>
  <c r="D30" i="491"/>
  <c r="D23" i="427" s="1"/>
  <c r="I31" i="491"/>
  <c r="C28" i="491"/>
  <c r="C27" i="491"/>
  <c r="C19" i="491"/>
  <c r="D14" i="491"/>
  <c r="H115" i="491" s="1"/>
  <c r="B14" i="491"/>
  <c r="C22" i="389"/>
  <c r="J20" i="450" l="1"/>
  <c r="J28" i="491"/>
  <c r="J30" i="491"/>
  <c r="J22" i="491"/>
  <c r="J23" i="491"/>
  <c r="J24" i="491"/>
  <c r="J25" i="491"/>
  <c r="J26" i="491"/>
  <c r="J27" i="491"/>
  <c r="J29" i="491"/>
  <c r="J21" i="491"/>
  <c r="J23" i="427"/>
  <c r="I23" i="427"/>
  <c r="H74" i="491"/>
  <c r="M74" i="491" s="1"/>
  <c r="K45" i="491"/>
  <c r="B24" i="407"/>
  <c r="B23" i="374" s="1"/>
  <c r="B22" i="389"/>
  <c r="E22" i="389" s="1"/>
  <c r="C24" i="385"/>
  <c r="D24" i="385" s="1"/>
  <c r="D22" i="389"/>
  <c r="C20" i="491"/>
  <c r="C22" i="491" s="1"/>
  <c r="D127" i="491" s="1"/>
  <c r="P8" i="505"/>
  <c r="G47" i="491"/>
  <c r="J31" i="491"/>
  <c r="C30" i="491"/>
  <c r="C39" i="491"/>
  <c r="E50" i="491"/>
  <c r="F14" i="491"/>
  <c r="N62" i="491" s="1"/>
  <c r="L66" i="491"/>
  <c r="I32" i="491"/>
  <c r="D22" i="491"/>
  <c r="G67" i="491" l="1"/>
  <c r="B23" i="333"/>
  <c r="D23" i="374"/>
  <c r="D4" i="491"/>
  <c r="F15" i="491"/>
  <c r="M66" i="491"/>
  <c r="D23" i="333" l="1"/>
  <c r="P4" i="505" s="1"/>
  <c r="P6" i="505"/>
  <c r="A23" i="384"/>
  <c r="F30" i="450" l="1"/>
  <c r="B12" i="490" l="1"/>
  <c r="C10" i="490" l="1"/>
  <c r="C11" i="490"/>
  <c r="C12" i="490"/>
  <c r="C9" i="490"/>
  <c r="C8" i="490"/>
  <c r="C7" i="490"/>
  <c r="M31" i="283"/>
  <c r="C26" i="226" l="1"/>
  <c r="D26" i="226"/>
  <c r="E26" i="226"/>
  <c r="F26" i="226"/>
  <c r="B26" i="226"/>
  <c r="H23" i="226"/>
  <c r="A23" i="226"/>
  <c r="D23" i="224"/>
  <c r="F23" i="224" s="1"/>
  <c r="J23" i="217"/>
  <c r="A2" i="217"/>
  <c r="D23" i="215"/>
  <c r="A2" i="215"/>
  <c r="F23" i="215" l="1"/>
  <c r="E23" i="224"/>
  <c r="L23" i="217"/>
  <c r="Q23" i="217"/>
  <c r="K23" i="217"/>
  <c r="M23" i="217"/>
  <c r="O23" i="217"/>
  <c r="R23" i="217"/>
  <c r="N23" i="217"/>
  <c r="P23" i="217"/>
  <c r="E23" i="215"/>
  <c r="A26" i="282"/>
  <c r="F23" i="282"/>
  <c r="F24" i="282"/>
  <c r="G21" i="78"/>
  <c r="G22" i="78"/>
  <c r="E21" i="78"/>
  <c r="E22" i="78"/>
  <c r="C22" i="78"/>
  <c r="A2" i="78"/>
  <c r="A2" i="490"/>
  <c r="A2" i="395"/>
  <c r="E10" i="283"/>
  <c r="E11" i="283"/>
  <c r="E12" i="283"/>
  <c r="C11" i="283"/>
  <c r="C12" i="283"/>
  <c r="C22" i="444"/>
  <c r="A2" i="444"/>
  <c r="B14" i="447"/>
  <c r="C15" i="72"/>
  <c r="B15" i="72"/>
  <c r="D15" i="72"/>
  <c r="A2" i="177"/>
  <c r="A2" i="179"/>
  <c r="E15" i="72" l="1"/>
  <c r="E14" i="283"/>
  <c r="G24" i="282"/>
  <c r="C5" i="450"/>
  <c r="G23" i="282"/>
  <c r="K18" i="29" l="1"/>
  <c r="A2" i="389" l="1"/>
  <c r="F10" i="386"/>
  <c r="F11" i="386"/>
  <c r="F12" i="386"/>
  <c r="F13" i="386"/>
  <c r="F14" i="386"/>
  <c r="F15" i="386"/>
  <c r="F16" i="386"/>
  <c r="F17" i="386"/>
  <c r="F18" i="386"/>
  <c r="F19" i="386"/>
  <c r="F20" i="386"/>
  <c r="F21" i="386"/>
  <c r="F22" i="386"/>
  <c r="F23" i="386"/>
  <c r="F24" i="386"/>
  <c r="F9" i="386"/>
  <c r="D10" i="386"/>
  <c r="D11" i="386"/>
  <c r="D12" i="386"/>
  <c r="D13" i="386"/>
  <c r="D14" i="386"/>
  <c r="D15" i="386"/>
  <c r="D16" i="386"/>
  <c r="D17" i="386"/>
  <c r="D18" i="386"/>
  <c r="D19" i="386"/>
  <c r="D20" i="386"/>
  <c r="D21" i="386"/>
  <c r="D22" i="386"/>
  <c r="D23" i="386"/>
  <c r="D24" i="386"/>
  <c r="D9" i="386"/>
  <c r="A2" i="386"/>
  <c r="A2" i="385"/>
  <c r="B19" i="384"/>
  <c r="C19" i="384"/>
  <c r="D19" i="384"/>
  <c r="E19" i="384"/>
  <c r="F19" i="384"/>
  <c r="G19" i="384"/>
  <c r="H19" i="384"/>
  <c r="J19" i="384"/>
  <c r="K19" i="384"/>
  <c r="L19" i="384"/>
  <c r="M19" i="384"/>
  <c r="I12" i="383"/>
  <c r="I13" i="383"/>
  <c r="I14" i="383"/>
  <c r="I15" i="383"/>
  <c r="I16" i="383"/>
  <c r="I17" i="383"/>
  <c r="I18" i="383"/>
  <c r="I20" i="383"/>
  <c r="N15" i="383"/>
  <c r="N16" i="383"/>
  <c r="N17" i="383"/>
  <c r="N18" i="383"/>
  <c r="N20" i="383"/>
  <c r="A2" i="382"/>
  <c r="A2" i="383" s="1"/>
  <c r="A2" i="384" s="1"/>
  <c r="A21" i="384"/>
  <c r="A2" i="335"/>
  <c r="A2" i="336"/>
  <c r="A2" i="489"/>
  <c r="A2" i="333" s="1"/>
  <c r="A2" i="434"/>
  <c r="A2" i="402" s="1"/>
  <c r="B2" i="435"/>
  <c r="B2" i="342" s="1"/>
  <c r="B2" i="380"/>
  <c r="G23" i="380"/>
  <c r="F23" i="380"/>
  <c r="D23" i="380"/>
  <c r="C23" i="380"/>
  <c r="E21" i="380"/>
  <c r="H21" i="380"/>
  <c r="A2" i="273"/>
  <c r="B7" i="273"/>
  <c r="B8" i="273"/>
  <c r="B9" i="273"/>
  <c r="B10" i="273"/>
  <c r="B11" i="273"/>
  <c r="B12" i="273"/>
  <c r="B13" i="273"/>
  <c r="B14" i="273"/>
  <c r="B6" i="273"/>
  <c r="B8" i="272"/>
  <c r="B9" i="272"/>
  <c r="B10" i="272"/>
  <c r="B11" i="272"/>
  <c r="B12" i="272"/>
  <c r="B13" i="272"/>
  <c r="B14" i="272"/>
  <c r="B15" i="272"/>
  <c r="B16" i="272"/>
  <c r="B7" i="272"/>
  <c r="A2" i="272"/>
  <c r="A2" i="374"/>
  <c r="D21" i="374"/>
  <c r="A2" i="407"/>
  <c r="D22" i="407"/>
  <c r="A2" i="377"/>
  <c r="H29" i="377"/>
  <c r="G29" i="377"/>
  <c r="F29" i="377"/>
  <c r="E29" i="377"/>
  <c r="B26" i="377"/>
  <c r="B27" i="377"/>
  <c r="B25" i="377"/>
  <c r="C29" i="377" l="1"/>
  <c r="B29" i="377"/>
  <c r="N19" i="384"/>
  <c r="I19" i="384"/>
  <c r="O17" i="383"/>
  <c r="O16" i="383"/>
  <c r="O18" i="383"/>
  <c r="O15" i="383"/>
  <c r="B17" i="272"/>
  <c r="O20" i="383"/>
  <c r="G28" i="435"/>
  <c r="F28" i="435"/>
  <c r="D28" i="435"/>
  <c r="C28" i="435"/>
  <c r="H12" i="435"/>
  <c r="H13" i="435"/>
  <c r="H14" i="435"/>
  <c r="H15" i="435"/>
  <c r="H16" i="435"/>
  <c r="H17" i="435"/>
  <c r="H18" i="435"/>
  <c r="H19" i="435"/>
  <c r="H20" i="435"/>
  <c r="H21" i="435"/>
  <c r="H22" i="435"/>
  <c r="H23" i="435"/>
  <c r="H24" i="435"/>
  <c r="H25" i="435"/>
  <c r="H26" i="435"/>
  <c r="E12" i="435"/>
  <c r="E13" i="435"/>
  <c r="E14" i="435"/>
  <c r="I14" i="435" s="1"/>
  <c r="E15" i="435"/>
  <c r="E16" i="435"/>
  <c r="E17" i="435"/>
  <c r="I17" i="435" s="1"/>
  <c r="E18" i="435"/>
  <c r="E19" i="435"/>
  <c r="E20" i="435"/>
  <c r="E21" i="435"/>
  <c r="E22" i="435"/>
  <c r="E23" i="435"/>
  <c r="E24" i="435"/>
  <c r="E25" i="435"/>
  <c r="I25" i="435" s="1"/>
  <c r="E26" i="435"/>
  <c r="E11" i="435"/>
  <c r="H24" i="342"/>
  <c r="H25" i="342"/>
  <c r="H23" i="342"/>
  <c r="D27" i="342"/>
  <c r="C27" i="342"/>
  <c r="F25" i="342"/>
  <c r="G25" i="342"/>
  <c r="F14" i="434"/>
  <c r="F15" i="434"/>
  <c r="F16" i="434"/>
  <c r="F17" i="434"/>
  <c r="F18" i="434"/>
  <c r="F19" i="434"/>
  <c r="F20" i="434"/>
  <c r="K16" i="434"/>
  <c r="K17" i="434"/>
  <c r="K18" i="434"/>
  <c r="K19" i="434"/>
  <c r="K20" i="434"/>
  <c r="I22" i="434"/>
  <c r="H22" i="434"/>
  <c r="G22" i="434"/>
  <c r="D22" i="434"/>
  <c r="C22" i="434"/>
  <c r="B22" i="434"/>
  <c r="E23" i="402"/>
  <c r="D23" i="402"/>
  <c r="B23" i="402"/>
  <c r="C18" i="402"/>
  <c r="C19" i="402"/>
  <c r="C20" i="402"/>
  <c r="C21" i="402"/>
  <c r="F21" i="402"/>
  <c r="G21" i="402" s="1"/>
  <c r="G21" i="489"/>
  <c r="H21" i="489"/>
  <c r="M21" i="427"/>
  <c r="F21" i="489"/>
  <c r="E21" i="333"/>
  <c r="D21" i="333"/>
  <c r="D8" i="336"/>
  <c r="D9" i="336"/>
  <c r="D10" i="336"/>
  <c r="D11" i="336"/>
  <c r="D12" i="336"/>
  <c r="D13" i="336"/>
  <c r="D14" i="336"/>
  <c r="D15" i="336"/>
  <c r="D7" i="336"/>
  <c r="B8" i="336"/>
  <c r="B9" i="336"/>
  <c r="B10" i="336"/>
  <c r="B11" i="336"/>
  <c r="B12" i="336"/>
  <c r="B13" i="336"/>
  <c r="B14" i="336"/>
  <c r="B15" i="336"/>
  <c r="F22" i="335"/>
  <c r="K22" i="335"/>
  <c r="J22" i="335" s="1"/>
  <c r="C23" i="489"/>
  <c r="I21" i="435" l="1"/>
  <c r="L17" i="434"/>
  <c r="I24" i="435"/>
  <c r="I13" i="435"/>
  <c r="I23" i="435"/>
  <c r="I18" i="435"/>
  <c r="E27" i="342"/>
  <c r="L46" i="522" s="1"/>
  <c r="H21" i="402"/>
  <c r="I21" i="402"/>
  <c r="I20" i="402"/>
  <c r="I19" i="402"/>
  <c r="I18" i="402"/>
  <c r="L18" i="434"/>
  <c r="L16" i="434"/>
  <c r="I12" i="435"/>
  <c r="I26" i="435"/>
  <c r="I22" i="435"/>
  <c r="I20" i="435"/>
  <c r="I19" i="435"/>
  <c r="I16" i="435"/>
  <c r="I15" i="435"/>
  <c r="L20" i="434"/>
  <c r="L19" i="434"/>
  <c r="H27" i="342"/>
  <c r="L22" i="335"/>
  <c r="F22" i="434"/>
  <c r="K22" i="434"/>
  <c r="H28" i="435"/>
  <c r="D23" i="489"/>
  <c r="D24" i="407"/>
  <c r="E28" i="435"/>
  <c r="B23" i="489"/>
  <c r="C23" i="402"/>
  <c r="F23" i="402"/>
  <c r="G23" i="402" s="1"/>
  <c r="I23" i="402" l="1"/>
  <c r="H23" i="402"/>
  <c r="L22" i="434"/>
  <c r="I28" i="435"/>
  <c r="H20" i="489" l="1"/>
  <c r="G20" i="489"/>
  <c r="F20" i="489"/>
  <c r="H19" i="489"/>
  <c r="E18" i="489"/>
  <c r="H18" i="489" s="1"/>
  <c r="E17" i="489"/>
  <c r="G17" i="489" s="1"/>
  <c r="E16" i="489"/>
  <c r="H16" i="489" s="1"/>
  <c r="E15" i="489"/>
  <c r="H15" i="489" s="1"/>
  <c r="E14" i="489"/>
  <c r="H14" i="489" s="1"/>
  <c r="E13" i="489"/>
  <c r="H13" i="489" s="1"/>
  <c r="E11" i="489"/>
  <c r="G11" i="489" s="1"/>
  <c r="E7" i="489"/>
  <c r="F7" i="489" s="1"/>
  <c r="E6" i="489"/>
  <c r="F14" i="489" l="1"/>
  <c r="F17" i="489"/>
  <c r="H17" i="489"/>
  <c r="F13" i="489"/>
  <c r="G13" i="489"/>
  <c r="F19" i="489"/>
  <c r="G19" i="489"/>
  <c r="F16" i="489"/>
  <c r="G16" i="489"/>
  <c r="G7" i="489"/>
  <c r="H6" i="489"/>
  <c r="G6" i="489"/>
  <c r="F6" i="489"/>
  <c r="F11" i="489"/>
  <c r="H11" i="489"/>
  <c r="G14" i="489"/>
  <c r="E12" i="489"/>
  <c r="G12" i="489" s="1"/>
  <c r="F15" i="489"/>
  <c r="F18" i="489"/>
  <c r="E10" i="489"/>
  <c r="G15" i="489"/>
  <c r="G18" i="489"/>
  <c r="H7" i="489"/>
  <c r="E23" i="489"/>
  <c r="E8" i="489"/>
  <c r="G8" i="489" s="1"/>
  <c r="E9" i="489"/>
  <c r="D8" i="215"/>
  <c r="D9" i="215"/>
  <c r="D10" i="215"/>
  <c r="D11" i="215"/>
  <c r="D12" i="215"/>
  <c r="D13" i="215"/>
  <c r="D14" i="215"/>
  <c r="D15" i="215"/>
  <c r="D16" i="215"/>
  <c r="D17" i="215"/>
  <c r="D18" i="215"/>
  <c r="D19" i="215"/>
  <c r="D20" i="215"/>
  <c r="D21" i="215"/>
  <c r="D22" i="215"/>
  <c r="D25" i="215"/>
  <c r="D7" i="215"/>
  <c r="F23" i="489" l="1"/>
  <c r="H23" i="489"/>
  <c r="H10" i="489"/>
  <c r="F10" i="489"/>
  <c r="G23" i="489"/>
  <c r="F8" i="489"/>
  <c r="H8" i="489"/>
  <c r="H9" i="489"/>
  <c r="F9" i="489"/>
  <c r="H12" i="489"/>
  <c r="F12" i="489"/>
  <c r="G9" i="489"/>
  <c r="G10" i="489"/>
  <c r="C18" i="449" l="1"/>
  <c r="D18" i="449"/>
  <c r="E18" i="449"/>
  <c r="G18" i="449"/>
  <c r="H18" i="449"/>
  <c r="I18" i="449"/>
  <c r="D9" i="395" l="1"/>
  <c r="D10" i="395"/>
  <c r="D11" i="395"/>
  <c r="D12" i="395"/>
  <c r="D13" i="395"/>
  <c r="D14" i="395"/>
  <c r="D15" i="395"/>
  <c r="D16" i="395"/>
  <c r="D17" i="395"/>
  <c r="D18" i="395"/>
  <c r="D19" i="395"/>
  <c r="D20" i="395"/>
  <c r="D21" i="395"/>
  <c r="D22" i="395"/>
  <c r="B11" i="179" l="1"/>
  <c r="B6" i="177" l="1"/>
  <c r="B12" i="177" s="1"/>
  <c r="C10" i="179"/>
  <c r="C8" i="179"/>
  <c r="C9" i="179"/>
  <c r="C11" i="177" l="1"/>
  <c r="C7" i="177"/>
  <c r="C8" i="177"/>
  <c r="C10" i="177"/>
  <c r="C9" i="177"/>
  <c r="F7" i="384"/>
  <c r="F8" i="384"/>
  <c r="F9" i="384"/>
  <c r="F10" i="384"/>
  <c r="F11" i="384"/>
  <c r="F12" i="384"/>
  <c r="F13" i="384"/>
  <c r="F14" i="384"/>
  <c r="F15" i="384"/>
  <c r="F16" i="384"/>
  <c r="F17" i="384"/>
  <c r="F18" i="384"/>
  <c r="F6" i="384"/>
  <c r="E7" i="384"/>
  <c r="E8" i="384"/>
  <c r="E9" i="384"/>
  <c r="E10" i="384"/>
  <c r="E11" i="384"/>
  <c r="E12" i="384"/>
  <c r="E13" i="384"/>
  <c r="E14" i="384"/>
  <c r="E15" i="384"/>
  <c r="E16" i="384"/>
  <c r="E17" i="384"/>
  <c r="E18" i="384"/>
  <c r="E6" i="384"/>
  <c r="M7" i="384"/>
  <c r="M8" i="384"/>
  <c r="M9" i="384"/>
  <c r="M10" i="384"/>
  <c r="M11" i="384"/>
  <c r="M12" i="384"/>
  <c r="M13" i="384"/>
  <c r="M14" i="384"/>
  <c r="M15" i="384"/>
  <c r="M16" i="384"/>
  <c r="M17" i="384"/>
  <c r="M18" i="384"/>
  <c r="M6" i="384"/>
  <c r="L7" i="384"/>
  <c r="L8" i="384"/>
  <c r="L9" i="384"/>
  <c r="L10" i="384"/>
  <c r="L11" i="384"/>
  <c r="L12" i="384"/>
  <c r="L13" i="384"/>
  <c r="L14" i="384"/>
  <c r="L15" i="384"/>
  <c r="L16" i="384"/>
  <c r="L17" i="384"/>
  <c r="L18" i="384"/>
  <c r="L6" i="384"/>
  <c r="K7" i="384"/>
  <c r="K8" i="384"/>
  <c r="K9" i="384"/>
  <c r="K10" i="384"/>
  <c r="K11" i="384"/>
  <c r="K12" i="384"/>
  <c r="K13" i="384"/>
  <c r="K14" i="384"/>
  <c r="K15" i="384"/>
  <c r="K16" i="384"/>
  <c r="K17" i="384"/>
  <c r="K18" i="384"/>
  <c r="K6" i="384"/>
  <c r="J7" i="384"/>
  <c r="J8" i="384"/>
  <c r="J9" i="384"/>
  <c r="J10" i="384"/>
  <c r="J11" i="384"/>
  <c r="J12" i="384"/>
  <c r="J13" i="384"/>
  <c r="J14" i="384"/>
  <c r="J15" i="384"/>
  <c r="J16" i="384"/>
  <c r="J17" i="384"/>
  <c r="J18" i="384"/>
  <c r="J6" i="384"/>
  <c r="H7" i="384"/>
  <c r="H8" i="384"/>
  <c r="H9" i="384"/>
  <c r="H10" i="384"/>
  <c r="H11" i="384"/>
  <c r="H12" i="384"/>
  <c r="H13" i="384"/>
  <c r="H14" i="384"/>
  <c r="H15" i="384"/>
  <c r="H16" i="384"/>
  <c r="H17" i="384"/>
  <c r="H18" i="384"/>
  <c r="H6" i="384"/>
  <c r="H22" i="384" s="1"/>
  <c r="G7" i="384"/>
  <c r="G8" i="384"/>
  <c r="G9" i="384"/>
  <c r="G10" i="384"/>
  <c r="G11" i="384"/>
  <c r="G12" i="384"/>
  <c r="G13" i="384"/>
  <c r="G14" i="384"/>
  <c r="G15" i="384"/>
  <c r="G16" i="384"/>
  <c r="G17" i="384"/>
  <c r="G18" i="384"/>
  <c r="G6" i="384"/>
  <c r="D7" i="384"/>
  <c r="D8" i="384"/>
  <c r="D9" i="384"/>
  <c r="D10" i="384"/>
  <c r="D11" i="384"/>
  <c r="D12" i="384"/>
  <c r="D13" i="384"/>
  <c r="D14" i="384"/>
  <c r="D15" i="384"/>
  <c r="D16" i="384"/>
  <c r="D17" i="384"/>
  <c r="D18" i="384"/>
  <c r="D6" i="384"/>
  <c r="B7" i="384"/>
  <c r="B8" i="384"/>
  <c r="B9" i="384"/>
  <c r="B10" i="384"/>
  <c r="B11" i="384"/>
  <c r="B12" i="384"/>
  <c r="B13" i="384"/>
  <c r="B14" i="384"/>
  <c r="B15" i="384"/>
  <c r="B16" i="384"/>
  <c r="B17" i="384"/>
  <c r="B18" i="384"/>
  <c r="C7" i="384"/>
  <c r="C8" i="384"/>
  <c r="C9" i="384"/>
  <c r="C10" i="384"/>
  <c r="C11" i="384"/>
  <c r="C12" i="384"/>
  <c r="C13" i="384"/>
  <c r="C14" i="384"/>
  <c r="C15" i="384"/>
  <c r="C16" i="384"/>
  <c r="C17" i="384"/>
  <c r="C18" i="384"/>
  <c r="C6" i="384"/>
  <c r="B6" i="384"/>
  <c r="J22" i="384" l="1"/>
  <c r="K22" i="384"/>
  <c r="L22" i="384"/>
  <c r="M22" i="384"/>
  <c r="F22" i="384"/>
  <c r="B22" i="384"/>
  <c r="E22" i="384"/>
  <c r="C22" i="384"/>
  <c r="D22" i="384"/>
  <c r="G22" i="384"/>
  <c r="N16" i="384"/>
  <c r="N18" i="384"/>
  <c r="N17" i="384"/>
  <c r="I18" i="384"/>
  <c r="N15" i="384"/>
  <c r="N14" i="384"/>
  <c r="N13" i="384"/>
  <c r="I17" i="384"/>
  <c r="I16" i="384"/>
  <c r="I15" i="384"/>
  <c r="I14" i="384"/>
  <c r="I13" i="384"/>
  <c r="H21" i="226"/>
  <c r="H20" i="226"/>
  <c r="H19" i="226"/>
  <c r="H18" i="226"/>
  <c r="H17" i="226"/>
  <c r="H16" i="226"/>
  <c r="H15" i="226"/>
  <c r="H14" i="226"/>
  <c r="H13" i="226"/>
  <c r="H12" i="226"/>
  <c r="H11" i="226"/>
  <c r="H10" i="226"/>
  <c r="H9" i="226"/>
  <c r="H8" i="226"/>
  <c r="G7" i="226"/>
  <c r="G26" i="226" s="1"/>
  <c r="C26" i="224"/>
  <c r="D22" i="224"/>
  <c r="F22" i="224" s="1"/>
  <c r="D21" i="224"/>
  <c r="F21" i="224" s="1"/>
  <c r="D20" i="224"/>
  <c r="F20" i="224" s="1"/>
  <c r="D19" i="224"/>
  <c r="E19" i="224" s="1"/>
  <c r="D18" i="224"/>
  <c r="F18" i="224" s="1"/>
  <c r="D17" i="224"/>
  <c r="F17" i="224" s="1"/>
  <c r="D16" i="224"/>
  <c r="F16" i="224" s="1"/>
  <c r="D15" i="224"/>
  <c r="E15" i="224" s="1"/>
  <c r="D14" i="224"/>
  <c r="F14" i="224" s="1"/>
  <c r="D13" i="224"/>
  <c r="F13" i="224" s="1"/>
  <c r="D12" i="224"/>
  <c r="F12" i="224" s="1"/>
  <c r="D11" i="224"/>
  <c r="E11" i="224" s="1"/>
  <c r="D10" i="224"/>
  <c r="F10" i="224" s="1"/>
  <c r="D9" i="224"/>
  <c r="F9" i="224" s="1"/>
  <c r="D8" i="224"/>
  <c r="F8" i="224" s="1"/>
  <c r="D7" i="224"/>
  <c r="E7" i="224" s="1"/>
  <c r="C26" i="222"/>
  <c r="B26" i="222"/>
  <c r="D7" i="222"/>
  <c r="I25" i="217"/>
  <c r="H25" i="217"/>
  <c r="G25" i="217"/>
  <c r="F25" i="217"/>
  <c r="E25" i="217"/>
  <c r="D25" i="217"/>
  <c r="C25" i="217"/>
  <c r="B25" i="217"/>
  <c r="J21" i="217"/>
  <c r="M21" i="217" s="1"/>
  <c r="J20" i="217"/>
  <c r="K20" i="217" s="1"/>
  <c r="J19" i="217"/>
  <c r="J18" i="217"/>
  <c r="J17" i="217"/>
  <c r="Q17" i="217" s="1"/>
  <c r="J16" i="217"/>
  <c r="O16" i="217" s="1"/>
  <c r="J15" i="217"/>
  <c r="M15" i="217" s="1"/>
  <c r="J14" i="217"/>
  <c r="J13" i="217"/>
  <c r="P13" i="217" s="1"/>
  <c r="J12" i="217"/>
  <c r="J11" i="217"/>
  <c r="Q11" i="217" s="1"/>
  <c r="J10" i="217"/>
  <c r="O10" i="217" s="1"/>
  <c r="J9" i="217"/>
  <c r="J8" i="217"/>
  <c r="J7" i="217"/>
  <c r="P7" i="217" s="1"/>
  <c r="A2" i="222"/>
  <c r="A2" i="224" s="1"/>
  <c r="A2" i="226" s="1"/>
  <c r="C26" i="215"/>
  <c r="B26" i="215"/>
  <c r="I7" i="396"/>
  <c r="H7" i="396"/>
  <c r="G7" i="396"/>
  <c r="F7" i="396"/>
  <c r="E7" i="396"/>
  <c r="D7" i="396"/>
  <c r="C7" i="396"/>
  <c r="B7" i="396"/>
  <c r="J6" i="396"/>
  <c r="J5" i="396"/>
  <c r="J4" i="396"/>
  <c r="I7" i="397"/>
  <c r="H7" i="397"/>
  <c r="G7" i="397"/>
  <c r="F7" i="397"/>
  <c r="E7" i="397"/>
  <c r="D7" i="397"/>
  <c r="C7" i="397"/>
  <c r="B7" i="397"/>
  <c r="D25" i="78"/>
  <c r="B25" i="78"/>
  <c r="C20" i="78"/>
  <c r="E19" i="78"/>
  <c r="C18" i="78"/>
  <c r="G18" i="78"/>
  <c r="E18" i="78"/>
  <c r="G17" i="78"/>
  <c r="G16" i="78"/>
  <c r="E16" i="78"/>
  <c r="C16" i="78"/>
  <c r="E15" i="78"/>
  <c r="G14" i="78"/>
  <c r="E14" i="78"/>
  <c r="C14" i="78"/>
  <c r="G13" i="78"/>
  <c r="E13" i="78"/>
  <c r="C13" i="78"/>
  <c r="G12" i="78"/>
  <c r="C12" i="78"/>
  <c r="G11" i="78"/>
  <c r="E11" i="78"/>
  <c r="C11" i="78"/>
  <c r="G10" i="78"/>
  <c r="E10" i="78"/>
  <c r="C10" i="78"/>
  <c r="G9" i="78"/>
  <c r="E9" i="78"/>
  <c r="E8" i="78"/>
  <c r="G8" i="78"/>
  <c r="C8" i="78"/>
  <c r="G7" i="78"/>
  <c r="H6" i="78"/>
  <c r="G6" i="78" s="1"/>
  <c r="E6" i="78"/>
  <c r="C6" i="78"/>
  <c r="D8" i="395"/>
  <c r="C10" i="283"/>
  <c r="E9" i="283"/>
  <c r="B8" i="283"/>
  <c r="E7" i="283"/>
  <c r="B22" i="444"/>
  <c r="B13" i="447"/>
  <c r="B12" i="447"/>
  <c r="B11" i="447"/>
  <c r="B10" i="447"/>
  <c r="B9" i="447"/>
  <c r="B8" i="447"/>
  <c r="B7" i="447"/>
  <c r="B6" i="447"/>
  <c r="D18" i="72"/>
  <c r="D17" i="72"/>
  <c r="D14" i="72"/>
  <c r="B14" i="72"/>
  <c r="D13" i="72"/>
  <c r="B13" i="72"/>
  <c r="D12" i="72"/>
  <c r="C12" i="72"/>
  <c r="B12" i="72"/>
  <c r="D11" i="72"/>
  <c r="C11" i="72"/>
  <c r="B11" i="72"/>
  <c r="D10" i="72"/>
  <c r="C10" i="72"/>
  <c r="B10" i="72"/>
  <c r="D9" i="72"/>
  <c r="C9" i="72"/>
  <c r="B9" i="72"/>
  <c r="D8" i="72"/>
  <c r="C8" i="72"/>
  <c r="B8" i="72"/>
  <c r="D7" i="72"/>
  <c r="C7" i="72"/>
  <c r="B7" i="72"/>
  <c r="D18" i="400"/>
  <c r="C18" i="400"/>
  <c r="J7" i="449"/>
  <c r="C11" i="389"/>
  <c r="C10" i="389"/>
  <c r="C9" i="389"/>
  <c r="C8" i="389"/>
  <c r="C7" i="389"/>
  <c r="C6" i="389"/>
  <c r="C5" i="389"/>
  <c r="D5" i="389" s="1"/>
  <c r="AH26" i="386"/>
  <c r="AJ25" i="386"/>
  <c r="AJ24" i="386"/>
  <c r="AJ23" i="386"/>
  <c r="D51" i="386"/>
  <c r="AJ22" i="386"/>
  <c r="AJ21" i="386"/>
  <c r="D49" i="386"/>
  <c r="E49" i="386"/>
  <c r="AJ20" i="386"/>
  <c r="E48" i="386"/>
  <c r="AJ19" i="386"/>
  <c r="D47" i="386"/>
  <c r="E47" i="386"/>
  <c r="AJ18" i="386"/>
  <c r="D46" i="386"/>
  <c r="AJ17" i="386"/>
  <c r="D45" i="386"/>
  <c r="AJ16" i="386"/>
  <c r="D44" i="386"/>
  <c r="AJ15" i="386"/>
  <c r="D43" i="386"/>
  <c r="AJ14" i="386"/>
  <c r="D42" i="386"/>
  <c r="E42" i="386"/>
  <c r="AJ13" i="386"/>
  <c r="E41" i="386"/>
  <c r="AI12" i="386"/>
  <c r="D40" i="386"/>
  <c r="E40" i="386"/>
  <c r="AI11" i="386"/>
  <c r="AI26" i="386" s="1"/>
  <c r="D39" i="386"/>
  <c r="D38" i="386"/>
  <c r="D8" i="385"/>
  <c r="I11" i="384"/>
  <c r="I10" i="384"/>
  <c r="I9" i="384"/>
  <c r="I8" i="384"/>
  <c r="N14" i="383"/>
  <c r="O14" i="383" s="1"/>
  <c r="N13" i="383"/>
  <c r="O13" i="383" s="1"/>
  <c r="N12" i="383"/>
  <c r="O12" i="383" s="1"/>
  <c r="N11" i="383"/>
  <c r="I11" i="383"/>
  <c r="N10" i="383"/>
  <c r="I10" i="383"/>
  <c r="N9" i="383"/>
  <c r="I9" i="383"/>
  <c r="N8" i="383"/>
  <c r="I8" i="383"/>
  <c r="N7" i="383"/>
  <c r="I7" i="383"/>
  <c r="O7" i="383" s="1"/>
  <c r="N6" i="383"/>
  <c r="I6" i="383"/>
  <c r="N5" i="383"/>
  <c r="I5" i="383"/>
  <c r="M22" i="382"/>
  <c r="L22" i="382"/>
  <c r="K22" i="382"/>
  <c r="J22" i="382"/>
  <c r="H22" i="382"/>
  <c r="G22" i="382"/>
  <c r="F22" i="382"/>
  <c r="E22" i="382"/>
  <c r="D22" i="382"/>
  <c r="C22" i="382"/>
  <c r="B22" i="382"/>
  <c r="N17" i="382"/>
  <c r="I17" i="382"/>
  <c r="N16" i="382"/>
  <c r="I16" i="382"/>
  <c r="N15" i="382"/>
  <c r="I15" i="382"/>
  <c r="N14" i="382"/>
  <c r="I14" i="382"/>
  <c r="N13" i="382"/>
  <c r="I13" i="382"/>
  <c r="N12" i="382"/>
  <c r="I12" i="382"/>
  <c r="N11" i="382"/>
  <c r="I11" i="382"/>
  <c r="N10" i="382"/>
  <c r="I10" i="382"/>
  <c r="N9" i="382"/>
  <c r="I9" i="382"/>
  <c r="N8" i="382"/>
  <c r="I8" i="382"/>
  <c r="N7" i="382"/>
  <c r="I7" i="382"/>
  <c r="N6" i="382"/>
  <c r="I6" i="382"/>
  <c r="E20" i="380"/>
  <c r="H19" i="380"/>
  <c r="E19" i="380"/>
  <c r="H18" i="380"/>
  <c r="E18" i="380"/>
  <c r="H17" i="380"/>
  <c r="E17" i="380"/>
  <c r="H16" i="380"/>
  <c r="E16" i="380"/>
  <c r="H15" i="380"/>
  <c r="E15" i="380"/>
  <c r="H14" i="380"/>
  <c r="E14" i="380"/>
  <c r="H13" i="380"/>
  <c r="E13" i="380"/>
  <c r="H12" i="380"/>
  <c r="E12" i="380"/>
  <c r="H11" i="380"/>
  <c r="E11" i="380"/>
  <c r="H10" i="380"/>
  <c r="E10" i="380"/>
  <c r="H9" i="380"/>
  <c r="E9" i="380"/>
  <c r="H8" i="380"/>
  <c r="E8" i="380"/>
  <c r="H7" i="380"/>
  <c r="E7" i="380"/>
  <c r="H6" i="380"/>
  <c r="E6" i="380"/>
  <c r="D16" i="374"/>
  <c r="D20" i="407"/>
  <c r="D19" i="407"/>
  <c r="D18" i="407"/>
  <c r="D17" i="407"/>
  <c r="D16" i="407"/>
  <c r="D15" i="407"/>
  <c r="D14" i="407"/>
  <c r="D13" i="407"/>
  <c r="D12" i="407"/>
  <c r="D11" i="407"/>
  <c r="D10" i="407"/>
  <c r="D9" i="407"/>
  <c r="D8" i="407"/>
  <c r="D7" i="407"/>
  <c r="B23" i="377"/>
  <c r="B22" i="377"/>
  <c r="B21" i="377"/>
  <c r="B20" i="377"/>
  <c r="B19" i="377"/>
  <c r="B18" i="377"/>
  <c r="B17" i="377"/>
  <c r="B16" i="377"/>
  <c r="B15" i="377"/>
  <c r="B14" i="377"/>
  <c r="B13" i="377"/>
  <c r="H11" i="435"/>
  <c r="I11" i="435" s="1"/>
  <c r="E24" i="342"/>
  <c r="E23" i="342"/>
  <c r="H22" i="342"/>
  <c r="E22" i="342"/>
  <c r="H21" i="342"/>
  <c r="E21" i="342"/>
  <c r="H20" i="342"/>
  <c r="E20" i="342"/>
  <c r="H19" i="342"/>
  <c r="E19" i="342"/>
  <c r="H18" i="342"/>
  <c r="E18" i="342"/>
  <c r="H17" i="342"/>
  <c r="E17" i="342"/>
  <c r="H16" i="342"/>
  <c r="E16" i="342"/>
  <c r="H15" i="342"/>
  <c r="E15" i="342"/>
  <c r="H14" i="342"/>
  <c r="E14" i="342"/>
  <c r="H13" i="342"/>
  <c r="E13" i="342"/>
  <c r="H12" i="342"/>
  <c r="E12" i="342"/>
  <c r="H11" i="342"/>
  <c r="E11" i="342"/>
  <c r="H10" i="342"/>
  <c r="E10" i="342"/>
  <c r="J18" i="434"/>
  <c r="E18" i="434"/>
  <c r="J17" i="434"/>
  <c r="E17" i="434"/>
  <c r="J16" i="434"/>
  <c r="E16" i="434"/>
  <c r="K15" i="434"/>
  <c r="J15" i="434"/>
  <c r="L15" i="434"/>
  <c r="E15" i="434"/>
  <c r="K14" i="434"/>
  <c r="L14" i="434" s="1"/>
  <c r="J14" i="434"/>
  <c r="E14" i="434"/>
  <c r="K13" i="434"/>
  <c r="J13" i="434"/>
  <c r="F13" i="434"/>
  <c r="E13" i="434"/>
  <c r="K12" i="434"/>
  <c r="J12" i="434"/>
  <c r="F12" i="434"/>
  <c r="L12" i="434" s="1"/>
  <c r="E12" i="434"/>
  <c r="K11" i="434"/>
  <c r="J11" i="434"/>
  <c r="F11" i="434"/>
  <c r="E11" i="434"/>
  <c r="K10" i="434"/>
  <c r="J10" i="434"/>
  <c r="F10" i="434"/>
  <c r="E10" i="434"/>
  <c r="K9" i="434"/>
  <c r="J9" i="434"/>
  <c r="F9" i="434"/>
  <c r="L9" i="434" s="1"/>
  <c r="E9" i="434"/>
  <c r="K8" i="434"/>
  <c r="J8" i="434"/>
  <c r="F8" i="434"/>
  <c r="E8" i="434"/>
  <c r="K7" i="434"/>
  <c r="J7" i="434"/>
  <c r="F7" i="434"/>
  <c r="L7" i="434" s="1"/>
  <c r="E7" i="434"/>
  <c r="K6" i="434"/>
  <c r="J6" i="434"/>
  <c r="F6" i="434"/>
  <c r="E6" i="434"/>
  <c r="K5" i="434"/>
  <c r="J5" i="434"/>
  <c r="F5" i="434"/>
  <c r="E5" i="434"/>
  <c r="C143" i="402"/>
  <c r="F20" i="402"/>
  <c r="F19" i="402"/>
  <c r="F18" i="402"/>
  <c r="F17" i="402"/>
  <c r="G17" i="402" s="1"/>
  <c r="C17" i="402"/>
  <c r="F16" i="402"/>
  <c r="G16" i="402" s="1"/>
  <c r="C16" i="402"/>
  <c r="F15" i="402"/>
  <c r="G15" i="402" s="1"/>
  <c r="C15" i="402"/>
  <c r="F14" i="402"/>
  <c r="G14" i="402" s="1"/>
  <c r="C14" i="402"/>
  <c r="F13" i="402"/>
  <c r="G13" i="402" s="1"/>
  <c r="C13" i="402"/>
  <c r="F12" i="402"/>
  <c r="G12" i="402" s="1"/>
  <c r="C12" i="402"/>
  <c r="F11" i="402"/>
  <c r="G11" i="402" s="1"/>
  <c r="C11" i="402"/>
  <c r="F10" i="402"/>
  <c r="G10" i="402" s="1"/>
  <c r="C10" i="402"/>
  <c r="F9" i="402"/>
  <c r="G9" i="402" s="1"/>
  <c r="C9" i="402"/>
  <c r="F8" i="402"/>
  <c r="G8" i="402" s="1"/>
  <c r="C8" i="402"/>
  <c r="F7" i="402"/>
  <c r="G7" i="402" s="1"/>
  <c r="C7" i="402"/>
  <c r="F6" i="402"/>
  <c r="G6" i="402" s="1"/>
  <c r="C6" i="402"/>
  <c r="M19" i="427"/>
  <c r="M18" i="427"/>
  <c r="M17" i="427"/>
  <c r="M16" i="427"/>
  <c r="M15" i="427"/>
  <c r="M14" i="427"/>
  <c r="M13" i="427"/>
  <c r="M12" i="427"/>
  <c r="M11" i="427"/>
  <c r="M10" i="427"/>
  <c r="M9" i="427"/>
  <c r="M8" i="427"/>
  <c r="J7" i="427"/>
  <c r="I7" i="427"/>
  <c r="J6" i="427"/>
  <c r="I6" i="427"/>
  <c r="I5" i="427"/>
  <c r="K5" i="427" s="1"/>
  <c r="E20" i="333"/>
  <c r="E19" i="333"/>
  <c r="D19" i="333"/>
  <c r="E18" i="333"/>
  <c r="D18" i="333"/>
  <c r="D17" i="333"/>
  <c r="D15" i="333"/>
  <c r="K24" i="335"/>
  <c r="K21" i="335"/>
  <c r="J21" i="335" s="1"/>
  <c r="F21" i="335"/>
  <c r="K20" i="335"/>
  <c r="J20" i="335" s="1"/>
  <c r="F20" i="335"/>
  <c r="K19" i="335"/>
  <c r="J19" i="335" s="1"/>
  <c r="F19" i="335"/>
  <c r="K18" i="335"/>
  <c r="J18" i="335" s="1"/>
  <c r="F18" i="335"/>
  <c r="K17" i="335"/>
  <c r="J17" i="335" s="1"/>
  <c r="F17" i="335"/>
  <c r="K16" i="335"/>
  <c r="J16" i="335" s="1"/>
  <c r="F16" i="335"/>
  <c r="K15" i="335"/>
  <c r="J15" i="335" s="1"/>
  <c r="F15" i="335"/>
  <c r="K14" i="335"/>
  <c r="J14" i="335" s="1"/>
  <c r="F14" i="335"/>
  <c r="K13" i="335"/>
  <c r="J13" i="335" s="1"/>
  <c r="F13" i="335"/>
  <c r="K12" i="335"/>
  <c r="J12" i="335" s="1"/>
  <c r="F12" i="335"/>
  <c r="K11" i="335"/>
  <c r="J11" i="335" s="1"/>
  <c r="F11" i="335"/>
  <c r="K10" i="335"/>
  <c r="J10" i="335" s="1"/>
  <c r="F10" i="335"/>
  <c r="K9" i="335"/>
  <c r="J9" i="335" s="1"/>
  <c r="F9" i="335"/>
  <c r="K8" i="335"/>
  <c r="J8" i="335" s="1"/>
  <c r="F8" i="335"/>
  <c r="K7" i="335"/>
  <c r="J7" i="335" s="1"/>
  <c r="F7" i="335"/>
  <c r="D40" i="474"/>
  <c r="D4" i="474"/>
  <c r="L13" i="434" l="1"/>
  <c r="J7" i="396"/>
  <c r="E11" i="72"/>
  <c r="E14" i="72"/>
  <c r="E13" i="72"/>
  <c r="K6" i="427"/>
  <c r="E12" i="72"/>
  <c r="C30" i="450"/>
  <c r="N9" i="427"/>
  <c r="L9" i="427"/>
  <c r="N10" i="427"/>
  <c r="L10" i="427"/>
  <c r="N11" i="427"/>
  <c r="L11" i="427"/>
  <c r="N12" i="427"/>
  <c r="L12" i="427"/>
  <c r="N13" i="427"/>
  <c r="L13" i="427"/>
  <c r="N14" i="427"/>
  <c r="L14" i="427"/>
  <c r="N15" i="427"/>
  <c r="L15" i="427"/>
  <c r="N16" i="427"/>
  <c r="L16" i="427"/>
  <c r="N17" i="427"/>
  <c r="L17" i="427"/>
  <c r="N18" i="427"/>
  <c r="L18" i="427"/>
  <c r="N19" i="427"/>
  <c r="L19" i="427"/>
  <c r="N20" i="427"/>
  <c r="L20" i="427"/>
  <c r="H7" i="402"/>
  <c r="I7" i="402"/>
  <c r="H8" i="402"/>
  <c r="I8" i="402"/>
  <c r="H9" i="402"/>
  <c r="I9" i="402"/>
  <c r="H10" i="402"/>
  <c r="I10" i="402"/>
  <c r="H11" i="402"/>
  <c r="I11" i="402"/>
  <c r="H12" i="402"/>
  <c r="I12" i="402"/>
  <c r="H13" i="402"/>
  <c r="I13" i="402"/>
  <c r="H14" i="402"/>
  <c r="I14" i="402"/>
  <c r="H15" i="402"/>
  <c r="I15" i="402"/>
  <c r="H16" i="402"/>
  <c r="I16" i="402"/>
  <c r="H17" i="402"/>
  <c r="I17" i="402"/>
  <c r="G18" i="402"/>
  <c r="H18" i="402"/>
  <c r="G19" i="402"/>
  <c r="H19" i="402"/>
  <c r="G20" i="402"/>
  <c r="H20" i="402"/>
  <c r="O11" i="383"/>
  <c r="E6" i="389"/>
  <c r="D6" i="389"/>
  <c r="D7" i="389"/>
  <c r="E7" i="389"/>
  <c r="D8" i="389"/>
  <c r="E8" i="389"/>
  <c r="D9" i="389"/>
  <c r="E9" i="389"/>
  <c r="D10" i="389"/>
  <c r="E10" i="389"/>
  <c r="E11" i="389"/>
  <c r="D11" i="389"/>
  <c r="E10" i="72"/>
  <c r="C7" i="78"/>
  <c r="G15" i="78"/>
  <c r="G19" i="78"/>
  <c r="E7" i="78"/>
  <c r="E12" i="78"/>
  <c r="C17" i="78"/>
  <c r="E7" i="72"/>
  <c r="E17" i="78"/>
  <c r="L6" i="434"/>
  <c r="L10" i="434"/>
  <c r="C9" i="78"/>
  <c r="E8" i="72"/>
  <c r="E9" i="72"/>
  <c r="K7" i="427"/>
  <c r="C15" i="78"/>
  <c r="C19" i="78"/>
  <c r="O9" i="383"/>
  <c r="I21" i="383"/>
  <c r="N21" i="383"/>
  <c r="L5" i="434"/>
  <c r="L8" i="434"/>
  <c r="L11" i="434"/>
  <c r="L20" i="335"/>
  <c r="L21" i="335"/>
  <c r="N8" i="427"/>
  <c r="G20" i="78"/>
  <c r="E20" i="78"/>
  <c r="N24" i="217"/>
  <c r="L7" i="335"/>
  <c r="L8" i="335"/>
  <c r="L9" i="335"/>
  <c r="L10" i="335"/>
  <c r="L11" i="335"/>
  <c r="L12" i="335"/>
  <c r="C13" i="385"/>
  <c r="D13" i="385" s="1"/>
  <c r="L13" i="335"/>
  <c r="C14" i="385"/>
  <c r="L14" i="335"/>
  <c r="L15" i="335"/>
  <c r="L16" i="335"/>
  <c r="L17" i="335"/>
  <c r="L18" i="335"/>
  <c r="L19" i="335"/>
  <c r="D13" i="333"/>
  <c r="E15" i="333"/>
  <c r="E14" i="333"/>
  <c r="D14" i="333"/>
  <c r="E17" i="333"/>
  <c r="E16" i="333"/>
  <c r="D16" i="333"/>
  <c r="P8" i="427"/>
  <c r="O8" i="427"/>
  <c r="K9" i="427"/>
  <c r="K10" i="427"/>
  <c r="K11" i="427"/>
  <c r="K12" i="427"/>
  <c r="K13" i="427"/>
  <c r="K14" i="427"/>
  <c r="K15" i="427"/>
  <c r="K16" i="427"/>
  <c r="K17" i="427"/>
  <c r="K18" i="427"/>
  <c r="K19" i="427"/>
  <c r="K20" i="427"/>
  <c r="I6" i="402"/>
  <c r="H6" i="402"/>
  <c r="G10" i="342"/>
  <c r="F10" i="342"/>
  <c r="G11" i="342"/>
  <c r="F11" i="342"/>
  <c r="G12" i="342"/>
  <c r="F12" i="342"/>
  <c r="G13" i="342"/>
  <c r="F13" i="342"/>
  <c r="G14" i="342"/>
  <c r="F14" i="342"/>
  <c r="G15" i="342"/>
  <c r="F15" i="342"/>
  <c r="G16" i="342"/>
  <c r="F16" i="342"/>
  <c r="G17" i="342"/>
  <c r="F17" i="342"/>
  <c r="G18" i="342"/>
  <c r="F18" i="342"/>
  <c r="G19" i="342"/>
  <c r="F19" i="342"/>
  <c r="G20" i="342"/>
  <c r="F20" i="342"/>
  <c r="G21" i="342"/>
  <c r="F21" i="342"/>
  <c r="G22" i="342"/>
  <c r="F22" i="342"/>
  <c r="G23" i="342"/>
  <c r="F23" i="342"/>
  <c r="G24" i="342"/>
  <c r="F24" i="342"/>
  <c r="O6" i="382"/>
  <c r="O7" i="382"/>
  <c r="O8" i="382"/>
  <c r="O9" i="382"/>
  <c r="O10" i="382"/>
  <c r="O11" i="382"/>
  <c r="O12" i="382"/>
  <c r="O13" i="382"/>
  <c r="O14" i="382"/>
  <c r="O15" i="382"/>
  <c r="O16" i="382"/>
  <c r="O17" i="382"/>
  <c r="I22" i="382"/>
  <c r="N22" i="382"/>
  <c r="O6" i="383"/>
  <c r="E5" i="389"/>
  <c r="E18" i="400"/>
  <c r="C9" i="283"/>
  <c r="E8" i="283"/>
  <c r="C8" i="283"/>
  <c r="G8" i="282"/>
  <c r="F8" i="282"/>
  <c r="G9" i="282"/>
  <c r="F9" i="282"/>
  <c r="G10" i="282"/>
  <c r="F10" i="282"/>
  <c r="G11" i="282"/>
  <c r="F11" i="282"/>
  <c r="G12" i="282"/>
  <c r="F12" i="282"/>
  <c r="G13" i="282"/>
  <c r="F13" i="282"/>
  <c r="G14" i="282"/>
  <c r="F14" i="282"/>
  <c r="G15" i="282"/>
  <c r="F15" i="282"/>
  <c r="G16" i="282"/>
  <c r="F16" i="282"/>
  <c r="G17" i="282"/>
  <c r="F17" i="282"/>
  <c r="G18" i="282"/>
  <c r="F18" i="282"/>
  <c r="G19" i="282"/>
  <c r="F19" i="282"/>
  <c r="G20" i="282"/>
  <c r="F20" i="282"/>
  <c r="G21" i="282"/>
  <c r="F21" i="282"/>
  <c r="G22" i="282"/>
  <c r="F22" i="282"/>
  <c r="F7" i="215"/>
  <c r="E7" i="215"/>
  <c r="F8" i="215"/>
  <c r="E8" i="215"/>
  <c r="F9" i="215"/>
  <c r="E9" i="215"/>
  <c r="F10" i="215"/>
  <c r="E10" i="215"/>
  <c r="F11" i="215"/>
  <c r="E11" i="215"/>
  <c r="F12" i="215"/>
  <c r="E12" i="215"/>
  <c r="F13" i="215"/>
  <c r="E13" i="215"/>
  <c r="F14" i="215"/>
  <c r="E14" i="215"/>
  <c r="F15" i="215"/>
  <c r="E15" i="215"/>
  <c r="F16" i="215"/>
  <c r="E16" i="215"/>
  <c r="F17" i="215"/>
  <c r="E17" i="215"/>
  <c r="F18" i="215"/>
  <c r="E18" i="215"/>
  <c r="F19" i="215"/>
  <c r="E19" i="215"/>
  <c r="F20" i="215"/>
  <c r="E20" i="215"/>
  <c r="F21" i="215"/>
  <c r="E21" i="215"/>
  <c r="D26" i="215"/>
  <c r="K8" i="217"/>
  <c r="R8" i="217"/>
  <c r="M9" i="217"/>
  <c r="P9" i="217"/>
  <c r="K14" i="217"/>
  <c r="R14" i="217"/>
  <c r="B20" i="386"/>
  <c r="G20" i="386" s="1"/>
  <c r="H23" i="380"/>
  <c r="A20" i="383"/>
  <c r="E9" i="224"/>
  <c r="O14" i="217"/>
  <c r="R9" i="217"/>
  <c r="P15" i="217"/>
  <c r="L11" i="217"/>
  <c r="R11" i="217"/>
  <c r="M17" i="217"/>
  <c r="O8" i="217"/>
  <c r="F25" i="215"/>
  <c r="B17" i="447"/>
  <c r="J18" i="449"/>
  <c r="C18" i="72"/>
  <c r="B15" i="273"/>
  <c r="B22" i="386"/>
  <c r="G22" i="386" s="1"/>
  <c r="B11" i="386"/>
  <c r="G11" i="386" s="1"/>
  <c r="F22" i="444"/>
  <c r="F25" i="78"/>
  <c r="B13" i="386"/>
  <c r="G13" i="386" s="1"/>
  <c r="D48" i="386"/>
  <c r="J22" i="434"/>
  <c r="F24" i="335"/>
  <c r="C7" i="179"/>
  <c r="C11" i="179" s="1"/>
  <c r="C6" i="177"/>
  <c r="C12" i="177" s="1"/>
  <c r="B18" i="72"/>
  <c r="E17" i="72"/>
  <c r="F18" i="449"/>
  <c r="I12" i="384"/>
  <c r="O10" i="383"/>
  <c r="I7" i="384"/>
  <c r="O8" i="383"/>
  <c r="N10" i="384"/>
  <c r="N12" i="384"/>
  <c r="N9" i="384"/>
  <c r="N6" i="384"/>
  <c r="N7" i="384"/>
  <c r="N11" i="384"/>
  <c r="N8" i="384"/>
  <c r="O21" i="382"/>
  <c r="O5" i="383"/>
  <c r="I6" i="384"/>
  <c r="D16" i="336"/>
  <c r="B16" i="336"/>
  <c r="D50" i="386"/>
  <c r="B18" i="386"/>
  <c r="E18" i="386" s="1"/>
  <c r="D41" i="386"/>
  <c r="F25" i="386"/>
  <c r="D37" i="386"/>
  <c r="B9" i="386"/>
  <c r="G9" i="386" s="1"/>
  <c r="B24" i="386"/>
  <c r="G24" i="386" s="1"/>
  <c r="E51" i="386"/>
  <c r="B23" i="386"/>
  <c r="G23" i="386" s="1"/>
  <c r="E50" i="386"/>
  <c r="B21" i="386"/>
  <c r="G21" i="386" s="1"/>
  <c r="B19" i="386"/>
  <c r="G19" i="386" s="1"/>
  <c r="E46" i="386"/>
  <c r="B17" i="386"/>
  <c r="G17" i="386" s="1"/>
  <c r="E45" i="386"/>
  <c r="E44" i="386"/>
  <c r="B16" i="386"/>
  <c r="G16" i="386" s="1"/>
  <c r="E43" i="386"/>
  <c r="B15" i="386"/>
  <c r="G15" i="386" s="1"/>
  <c r="B14" i="386"/>
  <c r="G14" i="386" s="1"/>
  <c r="B12" i="386"/>
  <c r="G12" i="386" s="1"/>
  <c r="E39" i="386"/>
  <c r="E38" i="386"/>
  <c r="B10" i="386"/>
  <c r="G10" i="386" s="1"/>
  <c r="E37" i="386"/>
  <c r="D25" i="386"/>
  <c r="J24" i="335"/>
  <c r="M23" i="427"/>
  <c r="E22" i="434"/>
  <c r="H7" i="226"/>
  <c r="H26" i="226" s="1"/>
  <c r="F7" i="224"/>
  <c r="F15" i="224"/>
  <c r="E17" i="224"/>
  <c r="E21" i="224"/>
  <c r="E13" i="224"/>
  <c r="F11" i="224"/>
  <c r="F19" i="224"/>
  <c r="E8" i="224"/>
  <c r="E12" i="224"/>
  <c r="E16" i="224"/>
  <c r="E20" i="224"/>
  <c r="E25" i="224"/>
  <c r="F25" i="224"/>
  <c r="D26" i="224"/>
  <c r="E26" i="224" s="1"/>
  <c r="E10" i="224"/>
  <c r="E14" i="224"/>
  <c r="E18" i="224"/>
  <c r="E22" i="224"/>
  <c r="D26" i="222"/>
  <c r="E7" i="222"/>
  <c r="F7" i="222"/>
  <c r="N18" i="217"/>
  <c r="N21" i="217"/>
  <c r="N9" i="217"/>
  <c r="N12" i="217"/>
  <c r="N15" i="217"/>
  <c r="O18" i="217"/>
  <c r="O21" i="217"/>
  <c r="O9" i="217"/>
  <c r="O12" i="217"/>
  <c r="O15" i="217"/>
  <c r="P21" i="217"/>
  <c r="L8" i="217"/>
  <c r="L14" i="217"/>
  <c r="P16" i="217"/>
  <c r="M20" i="217"/>
  <c r="M8" i="217"/>
  <c r="P10" i="217"/>
  <c r="M14" i="217"/>
  <c r="N20" i="217"/>
  <c r="L20" i="217"/>
  <c r="N8" i="217"/>
  <c r="N14" i="217"/>
  <c r="L17" i="217"/>
  <c r="O20" i="217"/>
  <c r="P20" i="217"/>
  <c r="P8" i="217"/>
  <c r="M11" i="217"/>
  <c r="P14" i="217"/>
  <c r="R17" i="217"/>
  <c r="R20" i="217"/>
  <c r="O24" i="217"/>
  <c r="P24" i="217"/>
  <c r="J29" i="217"/>
  <c r="L7" i="217"/>
  <c r="R10" i="217"/>
  <c r="L13" i="217"/>
  <c r="R16" i="217"/>
  <c r="L19" i="217"/>
  <c r="Q24" i="217"/>
  <c r="J30" i="217"/>
  <c r="M7" i="217"/>
  <c r="Q9" i="217"/>
  <c r="K12" i="217"/>
  <c r="M13" i="217"/>
  <c r="Q15" i="217"/>
  <c r="K18" i="217"/>
  <c r="M19" i="217"/>
  <c r="Q21" i="217"/>
  <c r="R24" i="217"/>
  <c r="J25" i="217"/>
  <c r="J31" i="217"/>
  <c r="Q10" i="217"/>
  <c r="K13" i="217"/>
  <c r="Q16" i="217"/>
  <c r="K19" i="217"/>
  <c r="N7" i="217"/>
  <c r="L12" i="217"/>
  <c r="N13" i="217"/>
  <c r="R15" i="217"/>
  <c r="L18" i="217"/>
  <c r="N19" i="217"/>
  <c r="R21" i="217"/>
  <c r="J32" i="217"/>
  <c r="K7" i="217"/>
  <c r="O7" i="217"/>
  <c r="Q8" i="217"/>
  <c r="K11" i="217"/>
  <c r="M12" i="217"/>
  <c r="O13" i="217"/>
  <c r="Q14" i="217"/>
  <c r="K17" i="217"/>
  <c r="M18" i="217"/>
  <c r="O19" i="217"/>
  <c r="Q20" i="217"/>
  <c r="J33" i="217"/>
  <c r="P19" i="217"/>
  <c r="Q7" i="217"/>
  <c r="K10" i="217"/>
  <c r="Q13" i="217"/>
  <c r="K16" i="217"/>
  <c r="Q19" i="217"/>
  <c r="J36" i="217"/>
  <c r="R7" i="217"/>
  <c r="L10" i="217"/>
  <c r="N11" i="217"/>
  <c r="P12" i="217"/>
  <c r="R13" i="217"/>
  <c r="L16" i="217"/>
  <c r="N17" i="217"/>
  <c r="P18" i="217"/>
  <c r="R19" i="217"/>
  <c r="K24" i="217"/>
  <c r="J34" i="217"/>
  <c r="K9" i="217"/>
  <c r="M10" i="217"/>
  <c r="O11" i="217"/>
  <c r="Q12" i="217"/>
  <c r="K15" i="217"/>
  <c r="M16" i="217"/>
  <c r="O17" i="217"/>
  <c r="Q18" i="217"/>
  <c r="K21" i="217"/>
  <c r="L24" i="217"/>
  <c r="L9" i="217"/>
  <c r="N10" i="217"/>
  <c r="P11" i="217"/>
  <c r="R12" i="217"/>
  <c r="L15" i="217"/>
  <c r="N16" i="217"/>
  <c r="P17" i="217"/>
  <c r="R18" i="217"/>
  <c r="L21" i="217"/>
  <c r="M24" i="217"/>
  <c r="E25" i="215"/>
  <c r="E23" i="380"/>
  <c r="D14" i="385" l="1"/>
  <c r="D15" i="385"/>
  <c r="I22" i="384"/>
  <c r="U24" i="380"/>
  <c r="L24" i="335"/>
  <c r="K23" i="427"/>
  <c r="N22" i="384"/>
  <c r="P20" i="427"/>
  <c r="O20" i="427"/>
  <c r="P19" i="427"/>
  <c r="O19" i="427"/>
  <c r="P18" i="427"/>
  <c r="O18" i="427"/>
  <c r="P17" i="427"/>
  <c r="O17" i="427"/>
  <c r="P16" i="427"/>
  <c r="O16" i="427"/>
  <c r="P15" i="427"/>
  <c r="O15" i="427"/>
  <c r="P14" i="427"/>
  <c r="O14" i="427"/>
  <c r="P13" i="427"/>
  <c r="O13" i="427"/>
  <c r="P12" i="427"/>
  <c r="O12" i="427"/>
  <c r="P11" i="427"/>
  <c r="O11" i="427"/>
  <c r="P10" i="427"/>
  <c r="O10" i="427"/>
  <c r="P9" i="427"/>
  <c r="O9" i="427"/>
  <c r="N23" i="427"/>
  <c r="L23" i="427"/>
  <c r="D23" i="389"/>
  <c r="E23" i="389"/>
  <c r="O21" i="383"/>
  <c r="P7" i="505"/>
  <c r="C7" i="273"/>
  <c r="E13" i="336"/>
  <c r="E26" i="215"/>
  <c r="G27" i="342"/>
  <c r="F27" i="342"/>
  <c r="G24" i="78"/>
  <c r="E24" i="78"/>
  <c r="C18" i="276"/>
  <c r="E20" i="386"/>
  <c r="O22" i="382"/>
  <c r="F26" i="215"/>
  <c r="D6" i="333"/>
  <c r="C14" i="273"/>
  <c r="E11" i="386"/>
  <c r="F26" i="222"/>
  <c r="C6" i="273"/>
  <c r="C9" i="273"/>
  <c r="C10" i="273"/>
  <c r="C11" i="273"/>
  <c r="C13" i="273"/>
  <c r="C12" i="273"/>
  <c r="C8" i="273"/>
  <c r="E22" i="386"/>
  <c r="G18" i="386"/>
  <c r="E14" i="386"/>
  <c r="E13" i="386"/>
  <c r="E9" i="386"/>
  <c r="H25" i="78"/>
  <c r="C24" i="78"/>
  <c r="C15" i="272"/>
  <c r="C9" i="272"/>
  <c r="C14" i="272"/>
  <c r="C13" i="272"/>
  <c r="C8" i="272"/>
  <c r="C12" i="272"/>
  <c r="C7" i="272"/>
  <c r="C11" i="272"/>
  <c r="C16" i="272"/>
  <c r="C10" i="272"/>
  <c r="E23" i="386"/>
  <c r="E18" i="72"/>
  <c r="E7" i="336"/>
  <c r="E15" i="336"/>
  <c r="E11" i="336"/>
  <c r="E8" i="336"/>
  <c r="E12" i="336"/>
  <c r="E10" i="336"/>
  <c r="E14" i="336"/>
  <c r="E9" i="336"/>
  <c r="C14" i="336"/>
  <c r="C11" i="336"/>
  <c r="C8" i="336"/>
  <c r="C13" i="336"/>
  <c r="C10" i="336"/>
  <c r="C15" i="336"/>
  <c r="C12" i="336"/>
  <c r="C9" i="336"/>
  <c r="C7" i="336"/>
  <c r="E17" i="386"/>
  <c r="E16" i="386"/>
  <c r="E15" i="386"/>
  <c r="E10" i="386"/>
  <c r="E24" i="386"/>
  <c r="E21" i="386"/>
  <c r="E19" i="386"/>
  <c r="E12" i="386"/>
  <c r="B25" i="386"/>
  <c r="K28" i="435"/>
  <c r="F27" i="226"/>
  <c r="E27" i="226"/>
  <c r="B27" i="226"/>
  <c r="D27" i="226"/>
  <c r="C27" i="226"/>
  <c r="G27" i="226"/>
  <c r="H27" i="226"/>
  <c r="F26" i="224"/>
  <c r="E26" i="222"/>
  <c r="O25" i="217"/>
  <c r="N25" i="217"/>
  <c r="M25" i="217"/>
  <c r="R25" i="217"/>
  <c r="J38" i="217"/>
  <c r="P25" i="217"/>
  <c r="Q25" i="217"/>
  <c r="L25" i="217"/>
  <c r="K25" i="217"/>
  <c r="C9" i="386" l="1"/>
  <c r="P23" i="427"/>
  <c r="O23" i="427"/>
  <c r="B24" i="381"/>
  <c r="R23" i="381"/>
  <c r="E7" i="333"/>
  <c r="D7" i="333"/>
  <c r="E8" i="333"/>
  <c r="D8" i="333"/>
  <c r="E9" i="333"/>
  <c r="D9" i="333"/>
  <c r="E10" i="333"/>
  <c r="D10" i="333"/>
  <c r="E11" i="333"/>
  <c r="D11" i="333"/>
  <c r="E12" i="333"/>
  <c r="D12" i="333"/>
  <c r="E13" i="333"/>
  <c r="C15" i="273"/>
  <c r="E25" i="78"/>
  <c r="G25" i="78"/>
  <c r="C25" i="78"/>
  <c r="E16" i="336"/>
  <c r="C16" i="336"/>
  <c r="G25" i="386"/>
  <c r="C12" i="386"/>
  <c r="C19" i="386"/>
  <c r="C13" i="386"/>
  <c r="C23" i="386"/>
  <c r="C21" i="386"/>
  <c r="C18" i="386"/>
  <c r="C16" i="386"/>
  <c r="C24" i="386"/>
  <c r="C11" i="386"/>
  <c r="C15" i="386"/>
  <c r="C22" i="386"/>
  <c r="C10" i="386"/>
  <c r="C14" i="386"/>
  <c r="C20" i="386"/>
  <c r="C17" i="386"/>
  <c r="E25" i="386"/>
  <c r="C25" i="386" l="1"/>
  <c r="C8" i="486" l="1"/>
  <c r="C13" i="486"/>
  <c r="C14" i="486"/>
  <c r="C12" i="486"/>
  <c r="C15" i="486"/>
  <c r="C11" i="486"/>
  <c r="C9" i="486"/>
  <c r="C10" i="486"/>
  <c r="C7" i="486"/>
  <c r="B27" i="282" l="1"/>
  <c r="G26" i="282"/>
  <c r="G27" i="282" s="1"/>
  <c r="H7" i="282" l="1"/>
  <c r="E27" i="282"/>
  <c r="F26" i="282"/>
  <c r="F27" i="282" s="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name="Conexión" type="104" refreshedVersion="0" background="1">
    <extLst>
      <ext xmlns:x15="http://schemas.microsoft.com/office/spreadsheetml/2010/11/main" uri="{DE250136-89BD-433C-8126-D09CA5730AF9}">
        <x15:connection id="Rango-f3fe59bc-c8f1-4bec-80e6-b344c09d9773"/>
      </ext>
    </extLst>
  </connection>
  <connection id="2" xr16:uid="{00000000-0015-0000-FFFF-FFFF01000000}" keepAlive="1" name="ThisWorkbookDataModel" description="Modelo de datos" type="5" refreshedVersion="5"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<sst xmlns="http://schemas.openxmlformats.org/spreadsheetml/2006/main" count="18528" uniqueCount="1179">
  <si>
    <t>Hoja de 
Aprobación</t>
  </si>
  <si>
    <t xml:space="preserve"> </t>
  </si>
  <si>
    <t>SISTEMA DOMINICANO DE SEGURIDAD SOCIAL (SDSS)</t>
  </si>
  <si>
    <t xml:space="preserve"> PUBLICACIONES ESTADÍSTICAS</t>
  </si>
  <si>
    <t>No.</t>
  </si>
  <si>
    <t xml:space="preserve">Boletín e Indicadores Mensuales Estadísticos </t>
  </si>
  <si>
    <t xml:space="preserve">Fechas Apróximada de Publicación </t>
  </si>
  <si>
    <t>% Estimado de Publicado</t>
  </si>
  <si>
    <r>
      <t>·</t>
    </r>
    <r>
      <rPr>
        <sz val="7"/>
        <rFont val="Times New Roman"/>
        <family val="1"/>
      </rPr>
      <t xml:space="preserve">         </t>
    </r>
    <r>
      <rPr>
        <sz val="12"/>
        <rFont val="Calibri"/>
        <family val="2"/>
        <scheme val="minor"/>
      </rPr>
      <t>Boletín estadístico mes de noviembre</t>
    </r>
  </si>
  <si>
    <t xml:space="preserve"> Del 1 al 9 Febrero</t>
  </si>
  <si>
    <r>
      <t>·</t>
    </r>
    <r>
      <rPr>
        <sz val="7"/>
        <rFont val="Times New Roman"/>
        <family val="1"/>
      </rPr>
      <t xml:space="preserve">         </t>
    </r>
    <r>
      <rPr>
        <sz val="12"/>
        <rFont val="Calibri"/>
        <family val="2"/>
        <scheme val="minor"/>
      </rPr>
      <t>Indicadores Estadísticos Mes de Noviembre</t>
    </r>
  </si>
  <si>
    <r>
      <t>·</t>
    </r>
    <r>
      <rPr>
        <sz val="7"/>
        <rFont val="Times New Roman"/>
        <family val="1"/>
      </rPr>
      <t xml:space="preserve">         </t>
    </r>
    <r>
      <rPr>
        <sz val="12"/>
        <rFont val="Calibri"/>
        <family val="2"/>
        <scheme val="minor"/>
      </rPr>
      <t>Estadísticas en formato abierto (XLS, CVD, ODS)</t>
    </r>
  </si>
  <si>
    <r>
      <t>·</t>
    </r>
    <r>
      <rPr>
        <sz val="7"/>
        <rFont val="Times New Roman"/>
        <family val="1"/>
      </rPr>
      <t xml:space="preserve">         </t>
    </r>
    <r>
      <rPr>
        <sz val="12"/>
        <rFont val="Calibri"/>
        <family val="2"/>
        <scheme val="minor"/>
      </rPr>
      <t>Boletín estadístico mes de diciembre</t>
    </r>
  </si>
  <si>
    <t>Del 1al 9 Marzo</t>
  </si>
  <si>
    <r>
      <t>·</t>
    </r>
    <r>
      <rPr>
        <sz val="7"/>
        <rFont val="Times New Roman"/>
        <family val="1"/>
      </rPr>
      <t xml:space="preserve">         </t>
    </r>
    <r>
      <rPr>
        <sz val="12"/>
        <rFont val="Calibri"/>
        <family val="2"/>
        <scheme val="minor"/>
      </rPr>
      <t>Indicadores Estadísticos Mes de diciembre</t>
    </r>
  </si>
  <si>
    <r>
      <t>·</t>
    </r>
    <r>
      <rPr>
        <sz val="7"/>
        <color rgb="FFC00000"/>
        <rFont val="Times New Roman"/>
        <family val="1"/>
      </rPr>
      <t xml:space="preserve">         </t>
    </r>
    <r>
      <rPr>
        <b/>
        <sz val="12"/>
        <color rgb="FFC00000"/>
        <rFont val="Calibri"/>
        <family val="2"/>
        <scheme val="minor"/>
      </rPr>
      <t xml:space="preserve">Boletín trimestral Mes de octubre – Diciembre </t>
    </r>
  </si>
  <si>
    <r>
      <t>·</t>
    </r>
    <r>
      <rPr>
        <sz val="7"/>
        <rFont val="Times New Roman"/>
        <family val="1"/>
      </rPr>
      <t xml:space="preserve">         </t>
    </r>
    <r>
      <rPr>
        <sz val="12"/>
        <rFont val="Calibri"/>
        <family val="2"/>
        <scheme val="minor"/>
      </rPr>
      <t>Boletín estadístico mes de enero</t>
    </r>
  </si>
  <si>
    <t>Del 1al 9 Abril</t>
  </si>
  <si>
    <r>
      <t>·</t>
    </r>
    <r>
      <rPr>
        <sz val="7"/>
        <rFont val="Times New Roman"/>
        <family val="1"/>
      </rPr>
      <t xml:space="preserve">         </t>
    </r>
    <r>
      <rPr>
        <sz val="12"/>
        <rFont val="Calibri"/>
        <family val="2"/>
        <scheme val="minor"/>
      </rPr>
      <t>Indicadores Estadísticos Mes de enero</t>
    </r>
  </si>
  <si>
    <r>
      <t>·</t>
    </r>
    <r>
      <rPr>
        <sz val="7"/>
        <rFont val="Times New Roman"/>
        <family val="1"/>
      </rPr>
      <t xml:space="preserve">         </t>
    </r>
    <r>
      <rPr>
        <sz val="12"/>
        <rFont val="Calibri"/>
        <family val="2"/>
        <scheme val="minor"/>
      </rPr>
      <t>Boletín estadístico mes de febrero</t>
    </r>
  </si>
  <si>
    <t>Del 1al 9 Mayo</t>
  </si>
  <si>
    <r>
      <t>·</t>
    </r>
    <r>
      <rPr>
        <sz val="7"/>
        <rFont val="Times New Roman"/>
        <family val="1"/>
      </rPr>
      <t xml:space="preserve">         </t>
    </r>
    <r>
      <rPr>
        <sz val="12"/>
        <rFont val="Calibri"/>
        <family val="2"/>
        <scheme val="minor"/>
      </rPr>
      <t>Indicadores Estadísticos Mes de febrero</t>
    </r>
  </si>
  <si>
    <r>
      <t>·</t>
    </r>
    <r>
      <rPr>
        <sz val="7"/>
        <rFont val="Times New Roman"/>
        <family val="1"/>
      </rPr>
      <t xml:space="preserve">         </t>
    </r>
    <r>
      <rPr>
        <sz val="12"/>
        <rFont val="Calibri"/>
        <family val="2"/>
        <scheme val="minor"/>
      </rPr>
      <t>Boletín estadístico mes de marzo</t>
    </r>
  </si>
  <si>
    <t>Del 1al 9 Junio</t>
  </si>
  <si>
    <r>
      <t>·</t>
    </r>
    <r>
      <rPr>
        <sz val="7"/>
        <rFont val="Times New Roman"/>
        <family val="1"/>
      </rPr>
      <t xml:space="preserve">         </t>
    </r>
    <r>
      <rPr>
        <sz val="12"/>
        <rFont val="Calibri"/>
        <family val="2"/>
        <scheme val="minor"/>
      </rPr>
      <t>Indicadores Estadísticos Mes de marzo</t>
    </r>
  </si>
  <si>
    <r>
      <t>·</t>
    </r>
    <r>
      <rPr>
        <sz val="7"/>
        <color rgb="FFC00000"/>
        <rFont val="Times New Roman"/>
        <family val="1"/>
      </rPr>
      <t xml:space="preserve">         </t>
    </r>
    <r>
      <rPr>
        <b/>
        <sz val="12"/>
        <color rgb="FFC00000"/>
        <rFont val="Calibri"/>
        <family val="2"/>
        <scheme val="minor"/>
      </rPr>
      <t>Boletín trimestral Mes de Enero-marzo</t>
    </r>
  </si>
  <si>
    <r>
      <t>·</t>
    </r>
    <r>
      <rPr>
        <sz val="7"/>
        <rFont val="Times New Roman"/>
        <family val="1"/>
      </rPr>
      <t xml:space="preserve">         </t>
    </r>
    <r>
      <rPr>
        <sz val="12"/>
        <rFont val="Calibri"/>
        <family val="2"/>
        <scheme val="minor"/>
      </rPr>
      <t xml:space="preserve">Boletín estadístico mes de abril </t>
    </r>
  </si>
  <si>
    <t>Del 1al 9 Julio</t>
  </si>
  <si>
    <r>
      <t>·</t>
    </r>
    <r>
      <rPr>
        <sz val="7"/>
        <rFont val="Times New Roman"/>
        <family val="1"/>
      </rPr>
      <t xml:space="preserve">         </t>
    </r>
    <r>
      <rPr>
        <sz val="12"/>
        <rFont val="Calibri"/>
        <family val="2"/>
        <scheme val="minor"/>
      </rPr>
      <t>Indicadores BEstadísticos Mes de abril</t>
    </r>
  </si>
  <si>
    <r>
      <t>·</t>
    </r>
    <r>
      <rPr>
        <sz val="7"/>
        <color theme="1"/>
        <rFont val="Times New Roman"/>
        <family val="1"/>
      </rPr>
      <t xml:space="preserve">         </t>
    </r>
    <r>
      <rPr>
        <sz val="12"/>
        <color theme="1"/>
        <rFont val="Calibri"/>
        <family val="2"/>
        <scheme val="minor"/>
      </rPr>
      <t>Boletín estadístico mes de mayo</t>
    </r>
  </si>
  <si>
    <t>Del 1al 9 Agosto</t>
  </si>
  <si>
    <r>
      <t>·</t>
    </r>
    <r>
      <rPr>
        <sz val="7"/>
        <color theme="1"/>
        <rFont val="Times New Roman"/>
        <family val="1"/>
      </rPr>
      <t xml:space="preserve">         </t>
    </r>
    <r>
      <rPr>
        <sz val="12"/>
        <color theme="1"/>
        <rFont val="Calibri"/>
        <family val="2"/>
        <scheme val="minor"/>
      </rPr>
      <t>Indicadores Estadísticos Mes de mayo</t>
    </r>
  </si>
  <si>
    <r>
      <t>·</t>
    </r>
    <r>
      <rPr>
        <sz val="7"/>
        <color theme="1"/>
        <rFont val="Times New Roman"/>
        <family val="1"/>
      </rPr>
      <t xml:space="preserve">         </t>
    </r>
    <r>
      <rPr>
        <sz val="12"/>
        <color theme="1"/>
        <rFont val="Calibri"/>
        <family val="2"/>
        <scheme val="minor"/>
      </rPr>
      <t>Estadísticas en formato abierto (XLS, CVD, ODS)</t>
    </r>
  </si>
  <si>
    <r>
      <t>·</t>
    </r>
    <r>
      <rPr>
        <sz val="7"/>
        <color theme="1"/>
        <rFont val="Times New Roman"/>
        <family val="1"/>
      </rPr>
      <t xml:space="preserve">         </t>
    </r>
    <r>
      <rPr>
        <sz val="12"/>
        <color theme="1"/>
        <rFont val="Calibri"/>
        <family val="2"/>
        <scheme val="minor"/>
      </rPr>
      <t>Boletín estadístico mes de junio</t>
    </r>
  </si>
  <si>
    <t>Del 1al 9 Septiembre</t>
  </si>
  <si>
    <r>
      <t>·</t>
    </r>
    <r>
      <rPr>
        <sz val="7"/>
        <color theme="1"/>
        <rFont val="Times New Roman"/>
        <family val="1"/>
      </rPr>
      <t xml:space="preserve">         </t>
    </r>
    <r>
      <rPr>
        <sz val="12"/>
        <color theme="1"/>
        <rFont val="Calibri"/>
        <family val="2"/>
        <scheme val="minor"/>
      </rPr>
      <t xml:space="preserve">Indicadores Estadísticos Mes de junio </t>
    </r>
  </si>
  <si>
    <r>
      <t>·</t>
    </r>
    <r>
      <rPr>
        <sz val="7"/>
        <color rgb="FFC00000"/>
        <rFont val="Times New Roman"/>
        <family val="1"/>
      </rPr>
      <t xml:space="preserve">         </t>
    </r>
    <r>
      <rPr>
        <b/>
        <sz val="12"/>
        <color rgb="FFC00000"/>
        <rFont val="Calibri"/>
        <family val="2"/>
        <scheme val="minor"/>
      </rPr>
      <t>Boletín trimestral Mes de Abril -Junio</t>
    </r>
  </si>
  <si>
    <r>
      <t>·</t>
    </r>
    <r>
      <rPr>
        <sz val="7"/>
        <color theme="1"/>
        <rFont val="Times New Roman"/>
        <family val="1"/>
      </rPr>
      <t xml:space="preserve">         </t>
    </r>
    <r>
      <rPr>
        <sz val="12"/>
        <color theme="1"/>
        <rFont val="Calibri"/>
        <family val="2"/>
        <scheme val="minor"/>
      </rPr>
      <t>Boletín estadístico mes de julio</t>
    </r>
  </si>
  <si>
    <t>Del 1al 9 Octubre</t>
  </si>
  <si>
    <r>
      <t>·</t>
    </r>
    <r>
      <rPr>
        <sz val="7"/>
        <color theme="1"/>
        <rFont val="Times New Roman"/>
        <family val="1"/>
      </rPr>
      <t xml:space="preserve">         </t>
    </r>
    <r>
      <rPr>
        <sz val="12"/>
        <color theme="1"/>
        <rFont val="Calibri"/>
        <family val="2"/>
        <scheme val="minor"/>
      </rPr>
      <t>Indicadores Estadísticos Mes de julio</t>
    </r>
  </si>
  <si>
    <r>
      <t>·</t>
    </r>
    <r>
      <rPr>
        <sz val="7"/>
        <color theme="1"/>
        <rFont val="Times New Roman"/>
        <family val="1"/>
      </rPr>
      <t xml:space="preserve">         </t>
    </r>
    <r>
      <rPr>
        <sz val="12"/>
        <color theme="1"/>
        <rFont val="Calibri"/>
        <family val="2"/>
        <scheme val="minor"/>
      </rPr>
      <t>Boletín estadístico mes de agosto</t>
    </r>
  </si>
  <si>
    <t>Del 1al 9 Noviembre</t>
  </si>
  <si>
    <r>
      <t>·</t>
    </r>
    <r>
      <rPr>
        <sz val="7"/>
        <color theme="1"/>
        <rFont val="Times New Roman"/>
        <family val="1"/>
      </rPr>
      <t xml:space="preserve">         </t>
    </r>
    <r>
      <rPr>
        <sz val="12"/>
        <color theme="1"/>
        <rFont val="Calibri"/>
        <family val="2"/>
        <scheme val="minor"/>
      </rPr>
      <t>Indicadores Estadísticos Mes de Agosto</t>
    </r>
  </si>
  <si>
    <r>
      <t>·</t>
    </r>
    <r>
      <rPr>
        <sz val="7"/>
        <color theme="1"/>
        <rFont val="Times New Roman"/>
        <family val="1"/>
      </rPr>
      <t xml:space="preserve">         </t>
    </r>
    <r>
      <rPr>
        <sz val="12"/>
        <color theme="1"/>
        <rFont val="Calibri"/>
        <family val="2"/>
        <scheme val="minor"/>
      </rPr>
      <t>Boletín estadístico mes de septiembre</t>
    </r>
  </si>
  <si>
    <t xml:space="preserve">Del 1al 9  Diciembre  </t>
  </si>
  <si>
    <r>
      <t>·</t>
    </r>
    <r>
      <rPr>
        <sz val="7"/>
        <color theme="1"/>
        <rFont val="Times New Roman"/>
        <family val="1"/>
      </rPr>
      <t xml:space="preserve">         </t>
    </r>
    <r>
      <rPr>
        <sz val="12"/>
        <color theme="1"/>
        <rFont val="Calibri"/>
        <family val="2"/>
        <scheme val="minor"/>
      </rPr>
      <t>Indicadores Estadísticos Mes de Septiembre</t>
    </r>
  </si>
  <si>
    <r>
      <t>·</t>
    </r>
    <r>
      <rPr>
        <sz val="7"/>
        <rFont val="Times New Roman"/>
        <family val="1"/>
      </rPr>
      <t xml:space="preserve">         </t>
    </r>
    <r>
      <rPr>
        <sz val="12"/>
        <rFont val="Calibri"/>
        <family val="2"/>
        <scheme val="minor"/>
      </rPr>
      <t xml:space="preserve">Boletín estadístico mes de octubre </t>
    </r>
  </si>
  <si>
    <t>Del 1al 9 Enero</t>
  </si>
  <si>
    <r>
      <t>·</t>
    </r>
    <r>
      <rPr>
        <sz val="7"/>
        <rFont val="Times New Roman"/>
        <family val="1"/>
      </rPr>
      <t xml:space="preserve">         </t>
    </r>
    <r>
      <rPr>
        <sz val="12"/>
        <rFont val="Calibri"/>
        <family val="2"/>
        <scheme val="minor"/>
      </rPr>
      <t xml:space="preserve">Indicadores Estadísticos Mes de Octubre </t>
    </r>
  </si>
  <si>
    <r>
      <t>·</t>
    </r>
    <r>
      <rPr>
        <sz val="7"/>
        <color rgb="FFC00000"/>
        <rFont val="Times New Roman"/>
        <family val="1"/>
      </rPr>
      <t xml:space="preserve">         </t>
    </r>
    <r>
      <rPr>
        <b/>
        <sz val="12"/>
        <color rgb="FFC00000"/>
        <rFont val="Calibri"/>
        <family val="2"/>
        <scheme val="minor"/>
      </rPr>
      <t xml:space="preserve">Boletín trimestral Mes de Julio -Septiembre  </t>
    </r>
  </si>
  <si>
    <t>TABLA RESUMEN_AGOSTO 2025</t>
  </si>
  <si>
    <t>Período:  Diciembre 2009 - Agosto 2025</t>
  </si>
  <si>
    <t>Período:  Diciembre 2007 - Agosto 2025</t>
  </si>
  <si>
    <t>Capita</t>
  </si>
  <si>
    <t>Afiliados</t>
  </si>
  <si>
    <t>Período: Agosto 2025</t>
  </si>
  <si>
    <t>Población</t>
  </si>
  <si>
    <t>Período:  Diciembre 2008 - Agosto 2025</t>
  </si>
  <si>
    <t xml:space="preserve">Planes Especiales de Salud para Pensionados y Jubilados </t>
  </si>
  <si>
    <t>Ago.25</t>
  </si>
  <si>
    <t>Meses</t>
  </si>
  <si>
    <t>ARL</t>
  </si>
  <si>
    <t>AT</t>
  </si>
  <si>
    <t>EP</t>
  </si>
  <si>
    <t>Total</t>
  </si>
  <si>
    <t>Total Planes Especiales de Salud para Pensionados y Jubilados</t>
  </si>
  <si>
    <t xml:space="preserve">Ministerio de Hacienda </t>
  </si>
  <si>
    <t>Del Sector Salud (SS)</t>
  </si>
  <si>
    <t>De Fuerzas Armadas (FFAA)</t>
  </si>
  <si>
    <t>De Policía Nacional (PN)</t>
  </si>
  <si>
    <t>Ago. 2025</t>
  </si>
  <si>
    <t>Año</t>
  </si>
  <si>
    <t>Decreto No. 342-09</t>
  </si>
  <si>
    <t>Decreto No.18-19</t>
  </si>
  <si>
    <t>Decreto 
No. 371-16</t>
  </si>
  <si>
    <t>Decreto 
No. 159-17</t>
  </si>
  <si>
    <t>Res. SISALRIL No. 207-2016</t>
  </si>
  <si>
    <t>Período:  Diciembre 2010 - Agosto 2025</t>
  </si>
  <si>
    <t>2025</t>
  </si>
  <si>
    <t>Empresas</t>
  </si>
  <si>
    <t>Empleados</t>
  </si>
  <si>
    <t>Riesgos laborales</t>
  </si>
  <si>
    <t>Agosto 2025</t>
  </si>
  <si>
    <t>Privada</t>
  </si>
  <si>
    <t xml:space="preserve">Masculino </t>
  </si>
  <si>
    <t>Pensionados</t>
  </si>
  <si>
    <t>Hombres</t>
  </si>
  <si>
    <t>Mujeres</t>
  </si>
  <si>
    <t>Fijo</t>
  </si>
  <si>
    <t>Publica</t>
  </si>
  <si>
    <t xml:space="preserve">Femenino </t>
  </si>
  <si>
    <t>Período: 2020 - Agosto 2025</t>
  </si>
  <si>
    <t>Centralizada</t>
  </si>
  <si>
    <t>Período:  Diciembre 2003 - Agosto 2025</t>
  </si>
  <si>
    <t>Pendiente a Clasificar</t>
  </si>
  <si>
    <t>Pensionados/Empresas</t>
  </si>
  <si>
    <t xml:space="preserve">Publicas </t>
  </si>
  <si>
    <t>Privadas</t>
  </si>
  <si>
    <t>Autogestionadas</t>
  </si>
  <si>
    <t>Ene-Ago 2025</t>
  </si>
  <si>
    <t>Total de empresas</t>
  </si>
  <si>
    <t>Total de empleados</t>
  </si>
  <si>
    <t>Período:  Diciembre 2015 - Agosto 2025</t>
  </si>
  <si>
    <t>Seguro Familiar de Salud (SFS)</t>
  </si>
  <si>
    <t>Pensionados/ Regimen de Financiamiento</t>
  </si>
  <si>
    <t>Titutar</t>
  </si>
  <si>
    <t>Dependientes</t>
  </si>
  <si>
    <t>Período: 2024 - Agosto 2025</t>
  </si>
  <si>
    <t>Afil. SISALRIL RC</t>
  </si>
  <si>
    <t>Hombres  RC</t>
  </si>
  <si>
    <t>Mujeres RC</t>
  </si>
  <si>
    <t>Período: 2022 - Agosto 2025</t>
  </si>
  <si>
    <t>Titulares</t>
  </si>
  <si>
    <t>Monto Dispersado (Millones)</t>
  </si>
  <si>
    <t>Dependientes directos</t>
  </si>
  <si>
    <t>Dependientes adicionales</t>
  </si>
  <si>
    <t>Edad</t>
  </si>
  <si>
    <t>Cotizantes</t>
  </si>
  <si>
    <t>%</t>
  </si>
  <si>
    <t>Hasta 19</t>
  </si>
  <si>
    <t>20-24</t>
  </si>
  <si>
    <t>25-29</t>
  </si>
  <si>
    <t>Regimen Contributivo</t>
  </si>
  <si>
    <t>30-34</t>
  </si>
  <si>
    <t>35-39</t>
  </si>
  <si>
    <t>40-44</t>
  </si>
  <si>
    <t>45-49</t>
  </si>
  <si>
    <t>50-54</t>
  </si>
  <si>
    <t>55-59</t>
  </si>
  <si>
    <t>60 y más</t>
  </si>
  <si>
    <t>TOTAL</t>
  </si>
  <si>
    <t xml:space="preserve">Cantidad de Salarios Mínimos  </t>
  </si>
  <si>
    <t>Regimen Subsidiado</t>
  </si>
  <si>
    <t>0-1</t>
  </si>
  <si>
    <t>Afi. SISALRIL  RS</t>
  </si>
  <si>
    <t>Hombres RS</t>
  </si>
  <si>
    <t>Mujeres RS</t>
  </si>
  <si>
    <t>1-2</t>
  </si>
  <si>
    <t>2-3</t>
  </si>
  <si>
    <t xml:space="preserve">Dependientes </t>
  </si>
  <si>
    <t>3-4</t>
  </si>
  <si>
    <t>4-6</t>
  </si>
  <si>
    <t>6-8</t>
  </si>
  <si>
    <t>SIPEN</t>
  </si>
  <si>
    <t>8-10</t>
  </si>
  <si>
    <t>10-15</t>
  </si>
  <si>
    <t>Masculino</t>
  </si>
  <si>
    <t>15 y más</t>
  </si>
  <si>
    <t>Femenino</t>
  </si>
  <si>
    <t>Rentabilidad SVDS</t>
  </si>
  <si>
    <t xml:space="preserve"> Afiliados SRL por Grupos de Edad según Sexo del Afiliado. </t>
  </si>
  <si>
    <t>Nominal CCI</t>
  </si>
  <si>
    <t xml:space="preserve"> TOTAL </t>
  </si>
  <si>
    <t>% promedio del sistema</t>
  </si>
  <si>
    <t>IPC</t>
  </si>
  <si>
    <t xml:space="preserve">15-19   </t>
  </si>
  <si>
    <t>SISALRIL</t>
  </si>
  <si>
    <t xml:space="preserve">20-24   </t>
  </si>
  <si>
    <t xml:space="preserve"> Rango de Número de Empleados.</t>
  </si>
  <si>
    <t>Traspasos</t>
  </si>
  <si>
    <t xml:space="preserve">25-29   </t>
  </si>
  <si>
    <t xml:space="preserve">30-34   </t>
  </si>
  <si>
    <t>Mes</t>
  </si>
  <si>
    <t xml:space="preserve"> Empleados</t>
  </si>
  <si>
    <t>Empresa</t>
  </si>
  <si>
    <t xml:space="preserve">Empleados </t>
  </si>
  <si>
    <t>Pensiones SVDS</t>
  </si>
  <si>
    <t xml:space="preserve">35-39   </t>
  </si>
  <si>
    <r>
      <t xml:space="preserve">Discapacidad </t>
    </r>
    <r>
      <rPr>
        <b/>
        <sz val="24"/>
        <color rgb="FFFF0000"/>
        <rFont val="Calibri"/>
        <family val="2"/>
        <scheme val="minor"/>
      </rPr>
      <t>Enero-Agosto 2025</t>
    </r>
  </si>
  <si>
    <t xml:space="preserve">40-44   </t>
  </si>
  <si>
    <t xml:space="preserve">   01 y 05    </t>
  </si>
  <si>
    <r>
      <t xml:space="preserve">Sobrevivencia </t>
    </r>
    <r>
      <rPr>
        <b/>
        <sz val="24"/>
        <color rgb="FFFF0000"/>
        <rFont val="Calibri"/>
        <family val="2"/>
        <scheme val="minor"/>
      </rPr>
      <t>Enero-Agosto 2025</t>
    </r>
  </si>
  <si>
    <t xml:space="preserve">45-49   </t>
  </si>
  <si>
    <t xml:space="preserve">   06 y 10    </t>
  </si>
  <si>
    <r>
      <t xml:space="preserve">Retiro Programado </t>
    </r>
    <r>
      <rPr>
        <b/>
        <sz val="24"/>
        <color rgb="FFFF0000"/>
        <rFont val="Calibri"/>
        <family val="2"/>
        <scheme val="minor"/>
      </rPr>
      <t>Enero-Agosto 2025</t>
    </r>
  </si>
  <si>
    <t xml:space="preserve">50-54   </t>
  </si>
  <si>
    <t xml:space="preserve">   11 y 20    </t>
  </si>
  <si>
    <t>Pensiones Solidadrias</t>
  </si>
  <si>
    <t xml:space="preserve">55-59   </t>
  </si>
  <si>
    <t xml:space="preserve">   21 y 50    </t>
  </si>
  <si>
    <t xml:space="preserve">Pension </t>
  </si>
  <si>
    <t xml:space="preserve">60-64   </t>
  </si>
  <si>
    <t xml:space="preserve">   51 y 100   </t>
  </si>
  <si>
    <t>Fondo estimado</t>
  </si>
  <si>
    <t xml:space="preserve">65-69   </t>
  </si>
  <si>
    <t xml:space="preserve">  101 y 500   </t>
  </si>
  <si>
    <t xml:space="preserve">Patrimonio </t>
  </si>
  <si>
    <t xml:space="preserve">70-74   </t>
  </si>
  <si>
    <t xml:space="preserve">  501 y 1000  </t>
  </si>
  <si>
    <t>PIB 2023 **</t>
  </si>
  <si>
    <t xml:space="preserve">75-79   </t>
  </si>
  <si>
    <t xml:space="preserve"> 1001 y 10000 </t>
  </si>
  <si>
    <t xml:space="preserve">80-84   </t>
  </si>
  <si>
    <t xml:space="preserve">Mas de 10000  </t>
  </si>
  <si>
    <t>85 y Mas</t>
  </si>
  <si>
    <t>No Espec.</t>
  </si>
  <si>
    <t>Banco Central RD 2025</t>
  </si>
  <si>
    <t>ENFT formal</t>
  </si>
  <si>
    <t>ENFT informal</t>
  </si>
  <si>
    <t>Población en Edad de Trabajar (PET)</t>
  </si>
  <si>
    <t>Fuerza de Trabajo PEA</t>
  </si>
  <si>
    <t>PEA- Hombre</t>
  </si>
  <si>
    <t>PEA- Mujer</t>
  </si>
  <si>
    <t>Dispersado ARS</t>
  </si>
  <si>
    <t>SVDS-DISPERSION</t>
  </si>
  <si>
    <t xml:space="preserve">SVDS_Pago por Entidades </t>
  </si>
  <si>
    <t>ARS</t>
  </si>
  <si>
    <t xml:space="preserve"> CCI</t>
  </si>
  <si>
    <t xml:space="preserve">AFP Popular </t>
  </si>
  <si>
    <t>Primera ARS de Humano</t>
  </si>
  <si>
    <t>Reparto</t>
  </si>
  <si>
    <t>Scotia Crecer AFP</t>
  </si>
  <si>
    <t>SENASA RC</t>
  </si>
  <si>
    <t>TSS-INABIMA</t>
  </si>
  <si>
    <t>AFP Siembra</t>
  </si>
  <si>
    <t>MAPFRE Salud ARS (Palic Salud)</t>
  </si>
  <si>
    <t>Seguro Vida</t>
  </si>
  <si>
    <t>AFP Reservas</t>
  </si>
  <si>
    <t>Universal</t>
  </si>
  <si>
    <t>Autoseguro IDSS</t>
  </si>
  <si>
    <t>Fondo INABIMA</t>
  </si>
  <si>
    <t>SEMMA</t>
  </si>
  <si>
    <t>Comisión AFP</t>
  </si>
  <si>
    <t>Ministerio de Hacienda</t>
  </si>
  <si>
    <t>Futuro</t>
  </si>
  <si>
    <t>Comisión SIPEN</t>
  </si>
  <si>
    <t>AFP Atlántico</t>
  </si>
  <si>
    <t>Salud Segura</t>
  </si>
  <si>
    <t xml:space="preserve"> FSS</t>
  </si>
  <si>
    <t>Comisión TSS</t>
  </si>
  <si>
    <t>Serv. de Igualas Méd. Dr. Abel G.</t>
  </si>
  <si>
    <t>Dr. Yunen</t>
  </si>
  <si>
    <t>Comisión DIDA</t>
  </si>
  <si>
    <t>AFP JMMB BDI, SA</t>
  </si>
  <si>
    <t>Renacer</t>
  </si>
  <si>
    <t>AFP Romana</t>
  </si>
  <si>
    <t xml:space="preserve">Monumental </t>
  </si>
  <si>
    <t>Asoc. de Profesionales de la Salud</t>
  </si>
  <si>
    <t>Patrimonio por Fondo</t>
  </si>
  <si>
    <t>Autoseguro (IDSS)</t>
  </si>
  <si>
    <t>Grupo Med. Asociado</t>
  </si>
  <si>
    <t>Fondos</t>
  </si>
  <si>
    <t>SFS-DISPERSION</t>
  </si>
  <si>
    <t>Fondo BC</t>
  </si>
  <si>
    <t>Adm. Serv. Médicos Amor y Paz</t>
  </si>
  <si>
    <t>Cuentas de Capitalización Individual</t>
  </si>
  <si>
    <t>Cuidado de la Salud + ADA</t>
  </si>
  <si>
    <t>Fondo BR</t>
  </si>
  <si>
    <t>Reservas</t>
  </si>
  <si>
    <t>Fondo de 
Solidaridad Social</t>
  </si>
  <si>
    <t xml:space="preserve">FONAMAT </t>
  </si>
  <si>
    <t>AFP LEON</t>
  </si>
  <si>
    <t>METASALUD</t>
  </si>
  <si>
    <t>Fondos de Reparto Individualizado*</t>
  </si>
  <si>
    <t xml:space="preserve">Subsidios </t>
  </si>
  <si>
    <t>AFP CARIBALICO</t>
  </si>
  <si>
    <t>Serv. Dominicano de Salud</t>
  </si>
  <si>
    <t>Fondos Complementarios</t>
  </si>
  <si>
    <t>Comisión SISALRIL</t>
  </si>
  <si>
    <t>Totales Generales</t>
  </si>
  <si>
    <t>CMD</t>
  </si>
  <si>
    <t>INABIMA</t>
  </si>
  <si>
    <t>Estancias Infantiles (EI)</t>
  </si>
  <si>
    <t>La Colonial</t>
  </si>
  <si>
    <t>Pago de CONDEI</t>
  </si>
  <si>
    <t>ASISTANET (Constitución)</t>
  </si>
  <si>
    <t>Totales</t>
  </si>
  <si>
    <t xml:space="preserve">Plan Salud </t>
  </si>
  <si>
    <t>SRL-DISPERSION</t>
  </si>
  <si>
    <t>FFAA</t>
  </si>
  <si>
    <t xml:space="preserve"> Prestaciones de Beneficios</t>
  </si>
  <si>
    <t>ISSPOL</t>
  </si>
  <si>
    <t>SFS-Pensionados Hacienda</t>
  </si>
  <si>
    <t>IGMAM</t>
  </si>
  <si>
    <t>SFS-Pensionados Policia Nacional</t>
  </si>
  <si>
    <t>Fondos de Solidaridad FSS (SRL)</t>
  </si>
  <si>
    <t>SEMUNASED</t>
  </si>
  <si>
    <t>SFS-Pensionados S. Salud</t>
  </si>
  <si>
    <t>Galeno</t>
  </si>
  <si>
    <t>SFS-Pensionados FFAA</t>
  </si>
  <si>
    <t xml:space="preserve">BMI </t>
  </si>
  <si>
    <t>SFS-Pensionados Estado</t>
  </si>
  <si>
    <t>UCEMED</t>
  </si>
  <si>
    <t>Plamedin</t>
  </si>
  <si>
    <t xml:space="preserve"> Afiliados SFS por Grupos de Edad según Sexo del Afiliado. </t>
  </si>
  <si>
    <t>0-4</t>
  </si>
  <si>
    <t xml:space="preserve">  cateroria de riesgos SRL</t>
  </si>
  <si>
    <t>5-9</t>
  </si>
  <si>
    <t xml:space="preserve">Categoria  </t>
  </si>
  <si>
    <t>10-14</t>
  </si>
  <si>
    <t>I</t>
  </si>
  <si>
    <t>15-19</t>
  </si>
  <si>
    <t>II</t>
  </si>
  <si>
    <t>III</t>
  </si>
  <si>
    <t>IV</t>
  </si>
  <si>
    <t>60-64</t>
  </si>
  <si>
    <t>65-69</t>
  </si>
  <si>
    <t>70-74</t>
  </si>
  <si>
    <t>75-79</t>
  </si>
  <si>
    <t>80-84</t>
  </si>
  <si>
    <t>85 y mas</t>
  </si>
  <si>
    <t>VIII.1 Ocup. formal'!Área_de_impresión</t>
  </si>
  <si>
    <t>I. Definiciones y Estructura del Sistema Dominicano de Seguridad Social (SDSS)</t>
  </si>
  <si>
    <t xml:space="preserve">Organizaicon del Sistema Dominicanao de Seguridad Social (SDSS) </t>
  </si>
  <si>
    <t>Gobernanza del Consejo de la Seguriad Social</t>
  </si>
  <si>
    <t>Regímenes y Seguros del SDSS</t>
  </si>
  <si>
    <t>Regímenes y Beneficiios del SDSS</t>
  </si>
  <si>
    <t>Ley 87-01. Linea de Tiempo SDSS</t>
  </si>
  <si>
    <t>Articulos de la Ley Importantes</t>
  </si>
  <si>
    <t>II. Estadísticas Afiliación del Sistema Dominicano de Seguridad Social</t>
  </si>
  <si>
    <t>II.1  Estadísticas Afiliación del Seguro Familiar de Salud (SFS)</t>
  </si>
  <si>
    <t>Análisis de Afiliación del SFS</t>
  </si>
  <si>
    <t>Evolución de Afiliación del SFS a la Población Nacional</t>
  </si>
  <si>
    <t>Afiliación  al Seguro Familiar de Salud por Regímenes de Financiamiento</t>
  </si>
  <si>
    <t xml:space="preserve">Evolución de la Afiliación al Seguro Familiar de Salud por Sexo </t>
  </si>
  <si>
    <t>Ditribución de la Afiliación al SFS por Grupo de Edad y Género</t>
  </si>
  <si>
    <t>Ditribución de la Afiliación al SFS por Región Geográfica y de Salud</t>
  </si>
  <si>
    <t>Población Afiliada en el Seguro Familiar de Salud y en Planes  Especiales de Salud para Pensionados
y Jubilados por Provincia</t>
  </si>
  <si>
    <t>II.2 Estadísticas Afiliación del Seguro Familiar de Salud (SFS) del Régimen Contributivo (RC)</t>
  </si>
  <si>
    <t>Análisis de Afiliación del SFS-RC</t>
  </si>
  <si>
    <t>Afiliación  Anual  por Tipo al  SFS del  RC</t>
  </si>
  <si>
    <t>Afiliados al Seguro Familiar de  Salud del Régimen Contributivo por Sexo y Tipo de Afiliación</t>
  </si>
  <si>
    <t>Ditribución de la Afiliación al SFS-RC por Región Geográfica y de Salud</t>
  </si>
  <si>
    <t>II.3 Estadísticas Afiliación del Seguro Familiar de Salud (SFS) del Régimen Subsidiado (RS)</t>
  </si>
  <si>
    <t>Análisis de Afiliación del SFS-RS</t>
  </si>
  <si>
    <t>Afiliación  Anual  por Tipo al  SFS del  RS</t>
  </si>
  <si>
    <t>Afiliados al Seguro Familiar de  Salud del Régimen Subsidiado por Sexo y Tipo de Afiliación</t>
  </si>
  <si>
    <t>Ditribución de la Afiliación al SFS-RS por Región Geográfica y de Salud</t>
  </si>
  <si>
    <t xml:space="preserve">II.4 Afiliación del Régimen Especial Transitorio (RET) Salud de Pensionados. </t>
  </si>
  <si>
    <t>Análisis de Afiliación de los Pensionados</t>
  </si>
  <si>
    <t xml:space="preserve">Afiliación de los Regímenes Especiales de Salud para Pensionados del SFS </t>
  </si>
  <si>
    <t>Ditribución de la Afiliación por Régimen de Financiamiento y por Tipo de Afiliado</t>
  </si>
  <si>
    <t>Ditribución de la Afiliación por Régimen de Financiamiento y Categoria de ARS</t>
  </si>
  <si>
    <t>II.5 Estadísticas Afiliación al Seguro de Vejez, Discapacidad y Sobrevivencia (SVDS)</t>
  </si>
  <si>
    <t>Análisis de Afiliación del SVDS</t>
  </si>
  <si>
    <t>Cantidad de Afiliados y Cotizantes Anual al SVDS del RC</t>
  </si>
  <si>
    <t>Comparación anual del número de Afiliados Cotizantes con la Población Ocupada Formal</t>
  </si>
  <si>
    <t>Cotizantes del SVDS RC por Rango de Edad</t>
  </si>
  <si>
    <t>Cotizantes del SVDS RC por Cantidad de Salario Mínimo Cotizable</t>
  </si>
  <si>
    <t>Traspasos Totales por Año</t>
  </si>
  <si>
    <t>Traspasos Recibidos en Entidades de CCI/ Reparto</t>
  </si>
  <si>
    <t>Traspasos Cedidos en Entidades de CCI / Reparto</t>
  </si>
  <si>
    <t>Traspasos Netos en  Entidades de CCI (Reparto)</t>
  </si>
  <si>
    <t>II.6  Estadísticas de Afiliación al Seguro de Riesgos Laborales</t>
  </si>
  <si>
    <t>Análisis de la Afiliación del SRL</t>
  </si>
  <si>
    <t>Empresas y Empleados Afiliados Activos al SDSS por Sector</t>
  </si>
  <si>
    <t>Empresas Afiliadas Activas al SDSS, por Cantidad de Empleados Registrados en TSS</t>
  </si>
  <si>
    <t>Comparativo Afiliación al SRL en Relación a la Población Ocupada en el Sector Formal</t>
  </si>
  <si>
    <t>Afiliación al SRL por Grupo de Edad y Género</t>
  </si>
  <si>
    <t>Accidentabilidad Laboral de los Afiliados al SRL</t>
  </si>
  <si>
    <t>III. Estadísticas Ingreso y Egreso del Sistema Dominicano de Seguridad Social</t>
  </si>
  <si>
    <t>III.1 Ingreso y Egreso del SDSS</t>
  </si>
  <si>
    <t>Análisis de Ingresos y Egresos del SDSS</t>
  </si>
  <si>
    <t>Ingreso y egreso Anuales del SDSS</t>
  </si>
  <si>
    <t>Recaudo del RC del SDSS por Origen por Sector Económico</t>
  </si>
  <si>
    <t>III.2 Ingreso y Egreso por Seguros</t>
  </si>
  <si>
    <t>Análisis de Ingresos y Egresos por Seguros</t>
  </si>
  <si>
    <t>IV.I.2  Análisis de Ingresos y Egresos del SDSS</t>
  </si>
  <si>
    <t>Fondos Pagados Anualmente por Cuentas al SFS del RC</t>
  </si>
  <si>
    <t>Fondos Pagados a las Administradora de Riesgos de Salud (ARS) del SFS del RC</t>
  </si>
  <si>
    <t>Distribución de las Inversiones de la  Cuenta Cuidado de la Salud por Instrumento</t>
  </si>
  <si>
    <t xml:space="preserve">Distribución de las Inversiones del SFS  y  SVDS del RC </t>
  </si>
  <si>
    <t>Aporte  del Gobierno Central y Pago a SENASA</t>
  </si>
  <si>
    <t>Pagos Anuales del  Seguro Familiar de Salud de los Pensionados De los Regímenes Especiales</t>
  </si>
  <si>
    <t>III.3  Ingreso y Egreso del SVDS</t>
  </si>
  <si>
    <t>Análisis de Ingresos y Egresos del SVDS</t>
  </si>
  <si>
    <t>Dispersión Histórica del SVDS</t>
  </si>
  <si>
    <t>Pago Anual al SVDS por Cuentas del SVDS</t>
  </si>
  <si>
    <t>Pagos a Entidades del Seguro de Vejez, Discapacidad y Sobrevivencia</t>
  </si>
  <si>
    <t>Patrimonio de los Fondos de Pensiones por Año</t>
  </si>
  <si>
    <t>Composición de la Cartera Total de Inversión de los Fondos de Pensiones por Tipo de Emisor</t>
  </si>
  <si>
    <t>Composición de la Cartera Total de Inversión de los Fondos de Pensiones por Instrumento</t>
  </si>
  <si>
    <t>Rentabilidad Nominal Promedio de los Fondos de Pensiones</t>
  </si>
  <si>
    <t>Rentabilidad Promedio de los Fondos de Pensiones</t>
  </si>
  <si>
    <t>III.4  Ingreso y Egreso del  SRL</t>
  </si>
  <si>
    <t>Análisis del SRL</t>
  </si>
  <si>
    <t>Pagos Anuales al Seguro de Riesgo Laborales (SRL) por Cuentas</t>
  </si>
  <si>
    <t>IV. Estadísticas Beneficios, Solicitudes de Beneficios y Beneficiarios del Sistema Dominicano de Seguridad Social</t>
  </si>
  <si>
    <t>IV.1 Beneficiarios y Beneficios de Subsidios del SFS</t>
  </si>
  <si>
    <t>Definiciones Subsidios</t>
  </si>
  <si>
    <t>Análisis de Subsidio de Maternidad, Lactancia y Enfermedad Común</t>
  </si>
  <si>
    <t>Afiliados Beneficiarios por Subsidios de Maternidad, Lactancia y Enfermedad Común</t>
  </si>
  <si>
    <t>Montos Aprobados en Millones de RD$ por Concepto de Subsidios por Maternidad, Lactancia y Enfermedad Común</t>
  </si>
  <si>
    <t>IV.2 Beneficiarios y Beneficios de Subsidios del SVDS y Pensiones Solidarias</t>
  </si>
  <si>
    <t>Análisis de Subsidio de SVDS</t>
  </si>
  <si>
    <t>Pensiones Otorgadas por Año</t>
  </si>
  <si>
    <t xml:space="preserve">Monto de Pensión Promedio  del Sistema SVDS por Tipo de Beneficio </t>
  </si>
  <si>
    <t>Cantidad de Pensiones Solidarias por Año</t>
  </si>
  <si>
    <t>Cantidad de Pensiones Solidarias por Decretos</t>
  </si>
  <si>
    <t>IV.3  Solicitud de Beneficios de IDOPPRIL.  Instituto Dominicano de Prevención y Proteción de Riesgos Laborales</t>
  </si>
  <si>
    <t>Análisis de Beneficios por IDOPPRIL</t>
  </si>
  <si>
    <t>Reporte de Accidente Laborales y Enfermedades Profesionales</t>
  </si>
  <si>
    <t>Reporte de Accidente Laborales y Enfermedades Profesionales por Región</t>
  </si>
  <si>
    <t>Reporte de Accidentes Laborales y Enfermedades Profesionales por Provincia</t>
  </si>
  <si>
    <t>Reporte de Accidentes Laborales y Enfermedades Profesionales por Empresas</t>
  </si>
  <si>
    <t>Reporte de Accidentes Laborales y Enfermedades Profesionales por Sexo</t>
  </si>
  <si>
    <t>Reporte de Accidentes Laborales y Enfermedades Profesionales por Rango de Edad</t>
  </si>
  <si>
    <t>Reporte de Accidentes Laborales y Enfermedades Profesionales por Nivel de Escolaridad</t>
  </si>
  <si>
    <t>V. Estadísticas del Convenio Bilateral de Seguridad Social entre España y la República Dominicana</t>
  </si>
  <si>
    <t>Analisis del Convenio Bilateral</t>
  </si>
  <si>
    <t>Cantidad de Solicitudes y Tramitaciones Concluidas</t>
  </si>
  <si>
    <t>Cantidad de Solicitudes por Año y  Tipo de Beneficio</t>
  </si>
  <si>
    <r>
      <t xml:space="preserve">La estructura organizativa del </t>
    </r>
    <r>
      <rPr>
        <b/>
        <sz val="14"/>
        <color theme="1"/>
        <rFont val="Arial"/>
        <family val="2"/>
      </rPr>
      <t xml:space="preserve">SDSS </t>
    </r>
    <r>
      <rPr>
        <sz val="14"/>
        <color theme="1"/>
        <rFont val="Arial"/>
        <family val="2"/>
      </rPr>
      <t>incluye varias entidades clave, cada una con funciones específicas que contribuyen al logro de los objetivos del sistema:</t>
    </r>
  </si>
  <si>
    <t>La gobernanza del CNSS se fortalece a través de una estructura de toma de decisiones que incluye una Mesa del Consejo. Esta mesa es un comité ejecutivo compuesto por representantes clave de diferentes sectores, incluyendo el gobierno, empleadores, trabajadores, y otros actores relevantes. La Mesa del Consejo se encarga de la dirección estratégica del sistema, revisando y aprobando políticas, presupuestos y otras decisiones cruciales que afectan el funcionamiento del SDSS:</t>
  </si>
  <si>
    <t>El Sistema Dominicano de Seguridad Social (SDSS) está estructurado en varios regímenes y seguros diseñados para proporcionar una cobertura integral a todos los afiliados. Estos regímenes y seguros están diseñados para cubrir diferentes riesgos sociales y económicos, asegurando así una protección efectiva y equitativa para todos los ciudadanos. A continuación, se describen los principales regímenes y seguros del SDSS:</t>
  </si>
  <si>
    <t>Cada uno de estos regímenes y seguros está diseñado para garantizar que los afiliados del SDSS tengan acceso a servicios esenciales que promuevan su bienestar y seguridad. Los beneficios incluidos en estos regimenes estan detallados a continuacion:</t>
  </si>
  <si>
    <t>El Sistema Dominicano de Seguridad Social (SDSS) ha evolucionado a lo largo de los años, consolidándose como un pilar fundamental para la protección social en la República Dominicana. A continuación, se presenta una línea de tiempo destacando los hitos más importantes en su desarrollo:</t>
  </si>
  <si>
    <r>
      <rPr>
        <b/>
        <sz val="24"/>
        <color theme="1"/>
        <rFont val="Arial"/>
        <family val="2"/>
      </rPr>
      <t xml:space="preserve">El Seguro Familiar de Salud.
</t>
    </r>
    <r>
      <rPr>
        <sz val="24"/>
        <color theme="1"/>
        <rFont val="Arial"/>
        <family val="2"/>
      </rPr>
      <t xml:space="preserve">Comprende la promoción de la salud, la prevención y el tratamiento de las enfermedades, la rehabilitación del enfermo, el embarazo, el parto y sus consecuencias. No comprende los tratamientos derivados de accidentes de tránsito, ni los accidentes de trabajo y las enfermedades profesionales, los cuales estarán cubiertos por la ley 4117, sobre Seguro Obligatorio de Vehículos de Motor y por el Seguro de Riesgos Laborales respectivamente.
De acuerdo al artículo 120  de la Ley 87-01 el Sistema Dominicano de Seguridad Social (SDSS) garantiza la libre elección familiar de la Administradora de Riesgos de Salud (ARS) y/o PSS de su preferencia. La selección que hace el afiliado titular es válida para todos sus dependientes.  Los afiliados pueden realizar cambios una vez por año, con un preaviso de 30 días. 
</t>
    </r>
    <r>
      <rPr>
        <b/>
        <sz val="24"/>
        <color theme="1"/>
        <rFont val="Arial"/>
        <family val="2"/>
      </rPr>
      <t>Art. 123.- Son Beneficiarios del Seguro Familiar de Salud del Régimen Contributivo:</t>
    </r>
    <r>
      <rPr>
        <sz val="24"/>
        <color theme="1"/>
        <rFont val="Arial"/>
        <family val="2"/>
      </rPr>
      <t xml:space="preserve">
a) El trabajador afiliado;
b) El pensionado del Régimen Contributivo, independientemente de su edad y estado de salud;
c) El cónyuge del afiliado y del pensionado o, a falta de éste el compañero de vida con quien haya mantenido
una vida marital durante los tres años anteriores a su inscripción, o haya procreado hijos, siempre que ambos no tengan impedimento legal para el matrimonio;
d) Los hijos menores de 18 años del afiliado;
e) Los hijos del afiliado hasta 21 años cuando sean estudiantes;
f ) Los hijos discapacitados, independientemente de su edad, que dependan del afiliado o del pensionado.
</t>
    </r>
    <r>
      <rPr>
        <b/>
        <sz val="24"/>
        <color theme="1"/>
        <rFont val="Arial"/>
        <family val="2"/>
      </rPr>
      <t>Párrafo I.- En forma complementaria, podrán incluir a otros familiares que dependan del afiliado o pensionado, siempre que el afiliado cubra el costo de su protección.</t>
    </r>
    <r>
      <rPr>
        <sz val="24"/>
        <color theme="1"/>
        <rFont val="Arial"/>
        <family val="2"/>
      </rPr>
      <t xml:space="preserve"> 
</t>
    </r>
    <r>
      <rPr>
        <b/>
        <sz val="24"/>
        <color theme="1"/>
        <rFont val="Arial"/>
        <family val="2"/>
      </rPr>
      <t xml:space="preserve">Art. 124 </t>
    </r>
    <r>
      <rPr>
        <sz val="24"/>
        <color theme="1"/>
        <rFont val="Arial"/>
        <family val="2"/>
      </rPr>
      <t xml:space="preserve">y Reglamento sobre Aspectos Generales de Afiliación al Seguro Familiar de Salud del Régimen Contributivo; 
</t>
    </r>
    <r>
      <rPr>
        <b/>
        <sz val="24"/>
        <color theme="1"/>
        <rFont val="Arial"/>
        <family val="2"/>
      </rPr>
      <t xml:space="preserve">Art. 14.- </t>
    </r>
    <r>
      <rPr>
        <sz val="24"/>
        <color theme="1"/>
        <rFont val="Arial"/>
        <family val="2"/>
      </rPr>
      <t xml:space="preserve"> Conservación Temporal del Derecho a Servicios de Salud. En virtud de las disposiciones del artículo 124 de la Ley 87-01, cuando el afiliado quede privado de un trabajo remunerado solicitará una evaluación de su situación, a fin de determinar en cuál de los otros regímenes califica. Durante sesenta (60) días conservará, junto a sus dependientes, el derecho a prestaciones de salud en especie, sin disfrute de prestaciones en dinero.
</t>
    </r>
    <r>
      <rPr>
        <b/>
        <sz val="24"/>
        <color theme="1"/>
        <rFont val="Arial"/>
        <family val="2"/>
      </rPr>
      <t>Reglamento sobre Aspectos Generales de Afiliación al Seguro Familiar de Salud del Régimen Contributivo - Art. 13.</t>
    </r>
    <r>
      <rPr>
        <sz val="24"/>
        <color theme="1"/>
        <rFont val="Arial"/>
        <family val="2"/>
      </rPr>
      <t xml:space="preserve">
Definición del afiliado titular cuando los dos cónyuges cotizan al SFS.- Cuando los dos cónyuges o compañeros de vida son afiliados cotizantes en el SFS, solo uno de ellos podrá constituirse en afiliado titular y deberán estar afiliados a la misma ARS/SENASA. El otro cónyuge o compañero de vida pasará a formar parte del núcleo familiar  como dependiente de aquel que haya sido elegido por ellos como afiliado titular.</t>
    </r>
  </si>
  <si>
    <r>
      <rPr>
        <b/>
        <sz val="28"/>
        <color theme="1"/>
        <rFont val="Arial"/>
        <family val="2"/>
      </rPr>
      <t xml:space="preserve">Art. 125  Serán beneficiarios del Seguro Familiar de Salud del Régimen Subsidiado:
</t>
    </r>
    <r>
      <rPr>
        <sz val="28"/>
        <color theme="1"/>
        <rFont val="Arial"/>
        <family val="2"/>
      </rPr>
      <t xml:space="preserve">
a) Los desempleados, urbanos y rurales, así como sus familiares;
b) Los discapacitados, urbanos y rurales, siempre que no dependan económicamente de un padre o tutor afiliado a otro régimen y tengan derecho a ser protegido en otro régimen;
c) Los indigentes, urbanos y rurales, así como sus familiares, bajo las modalidades solidarias que establecerá el Poder Ejecutivo a propuesta del Consejo Nacional de Seguridad Social.
</t>
    </r>
    <r>
      <rPr>
        <b/>
        <sz val="28"/>
        <color theme="1"/>
        <rFont val="Arial"/>
        <family val="2"/>
      </rPr>
      <t xml:space="preserve">
Art. 126.- Beneficiarios del Régimen Contributivo Subsidiado serán Beneficiarios del Seguro Familiar de Salud del Régimen Contributivo Subsidiado:
</t>
    </r>
    <r>
      <rPr>
        <sz val="28"/>
        <color theme="1"/>
        <rFont val="Arial"/>
        <family val="2"/>
      </rPr>
      <t xml:space="preserve">
a) Los profesionales y técnicos que trabajan en forma independiente, así como sus familiares;
b) Los trabajadores por cuenta propia, urbanos y rurales, así como sus familiares;
c) Los trabajadores a domicilio, así como sus familiares;
d) Los jubilados y pensionados del Régimen Contributivo Subsidiado. (Este régimen aun no se ha implementado)
</t>
    </r>
    <r>
      <rPr>
        <b/>
        <sz val="28"/>
        <color theme="1"/>
        <rFont val="Arial"/>
        <family val="2"/>
      </rPr>
      <t xml:space="preserve">Régimen Especial Transitorio:
</t>
    </r>
    <r>
      <rPr>
        <sz val="28"/>
        <color theme="1"/>
        <rFont val="Arial"/>
        <family val="2"/>
      </rPr>
      <t xml:space="preserve">
Corresponde a los Pensionados y Jubilados que reciben su pensión a través del Ministerio de Hacienda, que al mes de febrero de 2009 estuvieron oficialmente inscritos en la base de datos de dicha institución y no están acogidos a ningún otro régimen de financiamiento del SDSS.  En cumplimiento del Decreto 342-09 del Poder Ejecutivo dichos pensionados  tienen derecho a afiliarse en las ARS SENASA, SEMMA o Salud Segura.  
</t>
    </r>
    <r>
      <rPr>
        <b/>
        <sz val="28"/>
        <color theme="1"/>
        <rFont val="Arial"/>
        <family val="2"/>
      </rPr>
      <t xml:space="preserve">
Pago de Cápitas por los Afiliados al SFS (Cobertura de Afiliación)</t>
    </r>
    <r>
      <rPr>
        <sz val="28"/>
        <color theme="1"/>
        <rFont val="Arial"/>
        <family val="2"/>
      </rPr>
      <t xml:space="preserve">
La Tesorería de Seguridad Social realiza el pago a las Administradoras de Riesgos de Salud  por el Plan Básico de Salud  en base a un per cápita establecido por afiliado, lo que le da el derecho a cobertura . Esa Cobertura de Afiliación  en un período determinado puede contener pagos de Cápitas atrasados,  de igual forma pagos correspondientes a ese período corriente pueden ser efectuados en fechas posteriores, ya sea porque el empleador no transfirió su pago de notificación  o lo hizo de manera tardía, además puede contener  el pago de Cápitas de  Conservación Temporal del Derecho a Servicios de Salud, de los afiliados que han quedado privado de un trabajo remunerado y que mantienen el derecho a prestaciones en especie por 60 días,  en virtud de las disposiciones del artículo 124 de la Ley 87-01. 
Por último es importante aclarar que  la cantidad de afiliados titulares  del Seguro Familiar de Salud , los afiliados  cotizantes del Seguro de Vejez, Discapacidad y Sobrevivencia y los del Seguro de Riesgos  Laborales  del Régimen Contributivo , que en principio pudieran coincidir, con regularidad muestran   algunas diferencias debido a los siguientes aspectos:   
a)   De acuerdo al Art. 13. del Reglamento sobre Aspectos Generales de Afiliación al Seguro Familiar de Salud del Régimen Contributivo , cuando los dos cónyuges o compañeros de vida son afiliados cotizantes en el SFS, solo uno de ellos podrá constituirse en afiliado titular y deberán estar afiliados a la misma ARS/SENASA. El otro cónyuge o compañero de vida pasará a formar parte del núcleo familiar de aquel que haya sido elegido por ellos como afiliado titular, por tanto el trabajador afiliado que en el SFS pasa a ser dependiente cotizante , en el SVDS y SRL es afiliado cotizante.      
 b) El Reglamento sobre el Seguro de Riesgos Laborales, en su Art. 14 establece que dicho reglamento  será aplicado a todos los empleadores  que tengan dos o más trabajadores , incluyendo a los familiares del empleador que estén en la nómina de la empresa (aunque muchas empresa con un solo empleado están afiliadas. 
 c) Como solo existe una Administradora de Riesgos Laborales, cuando el empleador registra la nómina, los trabajadores son afiliados inmediatamente sin embargo en el caso del SVDS si el trabajador afiliado no ha escogido  una AFP y el empleador págala cotización esta queda pendiente por individualizar hasta el trabajador elija una o se le asigne de manera automática.                                                            
</t>
    </r>
  </si>
  <si>
    <t xml:space="preserve">
La implementación del Seguro Familiar de Salud (SFS) en la República Dominicana ha seguido un proceso progresivo y estratégico desde su inicio en 2002 con la Resolución No. 051-03, comenzando en la Región de Salud IV por su condición de área más vulnerable, y extendiéndose posteriormente a la Región V en 2005 y a todo el país. Este enfoque inicial priorizó la inclusión de las poblaciones más necesitadas, consolidando gradualmente un esquema de cobertura que sentó las bases para la universalización del acceso a la salud en todo el territorio nacional. La creación de planes especiales para pensionados y jubilados, mediante decretos y resoluciones entre 2009 y 2017, permitió extender la protección sanitaria a grupos específicos como los pensionados del Ministerio de Hacienda, la Policía Nacional, el sector salud y las Fuerzas Armadas, asegurando aportes compartidos entre el Estado y los beneficiarios y fortaleciendo la cobertura integral del sistema.
El crecimiento de la afiliación al SFS entre 2008 y agosto de 2025 ha sido sostenido y significativo, pasando de 2.9 millones de afiliados (31.3% de la población) a 10.6 millones, lo que representa un incremento acumulado del 263%. Durante los primeros años, el crecimiento anual superó el 12%, impulsado por la incorporación masiva al Régimen Subsidiado, y a partir de 2020 se observó un aumento extraordinario, alcanzando un 95.9% de cobertura, vinculado en parte a la pandemia de COVID-19 y a medidas gubernamentales de ampliación de protección social. Para agosto de 2025, la cobertura nacional estimada alcanzó el 97.2%, con el Régimen Contributivo (RC) representando el 45.1%, el Régimen Subsidiado (RS) el 53.7% y los regímenes especiales de pensionados un 1.1%, evidenciando un avance significativo hacia la casi universalización del sistema.
La afiliación por sexo y grupo etario muestra un equilibrio general, con 5,260,280 hombres y 5,327,284 mujeres. La cobertura aumenta progresivamente hasta los 30-34 años, donde se alcanza el máximo de afiliados, y luego disminuye ligeramente en los grupos de mayor edad, reflejando la transición hacia la jubilación. La predominancia femenina en los grupos de mayor edad, especialmente a partir de los 65 años, evidencia la mayor esperanza de vida de las mujeres y resalta la necesidad de políticas de salud diferenciadas para la población adulta mayor, garantizando la atención adecuada a sus necesidades específicas.
En términos geográficos, la afiliación presenta una marcada concentración en el Distrito Nacional, que alberga el 38.4% del total de afiliados, seguido por regiones como Santo Domingo y Santiago. En contraste, zonas como Cibao Occidental, Enriquillo y Nordeste muestran niveles menores de afiliación, reflejando desigualdades territoriales y posibles limitaciones en la formalización laboral o densidad poblacional. La categoría de “No especificada”, con un 20.9% de los afiliados, indica deficiencias en la precisión de los registros geográficos, limitando el análisis territorial y la focalización de políticas públicas.</t>
  </si>
  <si>
    <t>CONSEJO NACIONAL DE SEGURIDAD SOCIAL (CNSS)
INFOGRAFÍA ESTADISTICA SDSS
AGOSTO 2025</t>
  </si>
  <si>
    <t>% Poblacion Nacional</t>
  </si>
  <si>
    <t>% de la Población Afiliada al SFS por Sexo</t>
  </si>
  <si>
    <t>Afiliacion SFS</t>
  </si>
  <si>
    <t>Afiliacion SRL</t>
  </si>
  <si>
    <t>Afiliacion SVDS</t>
  </si>
  <si>
    <t>Capita RC</t>
  </si>
  <si>
    <t>Capita RS</t>
  </si>
  <si>
    <t>% Mujeres SFS</t>
  </si>
  <si>
    <t>% Hombres SFS</t>
  </si>
  <si>
    <t>Afiliación SFS</t>
  </si>
  <si>
    <t>Mes / Año</t>
  </si>
  <si>
    <t xml:space="preserve"> Titulares RC</t>
  </si>
  <si>
    <t xml:space="preserve">Dependientes   </t>
  </si>
  <si>
    <t xml:space="preserve">Depend.  Directos  </t>
  </si>
  <si>
    <t>% sexo</t>
  </si>
  <si>
    <t>Meta</t>
  </si>
  <si>
    <t xml:space="preserve">Ene-jul. 24/ </t>
  </si>
  <si>
    <t>Afiliación RC</t>
  </si>
  <si>
    <t>Depend. Adicionales</t>
  </si>
  <si>
    <t xml:space="preserve">Total </t>
  </si>
  <si>
    <t>Afiliación RS</t>
  </si>
  <si>
    <t>Hombre</t>
  </si>
  <si>
    <t>Cumplido</t>
  </si>
  <si>
    <t>Pensiones por discapacidad</t>
  </si>
  <si>
    <t>Pensiones por Sobrevivencia</t>
  </si>
  <si>
    <t>Pensiones por retiro programado</t>
  </si>
  <si>
    <t>PERCAPITA</t>
  </si>
  <si>
    <t xml:space="preserve">BASE LEGAL </t>
  </si>
  <si>
    <t xml:space="preserve">FECHA_INICIO </t>
  </si>
  <si>
    <t>FECHA_FINAl</t>
  </si>
  <si>
    <t>Rango</t>
  </si>
  <si>
    <t>Res 56-03 y 74-02</t>
  </si>
  <si>
    <t>ene 2012-dic 2013</t>
  </si>
  <si>
    <t>Res. 332-02</t>
  </si>
  <si>
    <t>ene 2014-dic 2016</t>
  </si>
  <si>
    <t>Res.  417-02</t>
  </si>
  <si>
    <t>ene2017-ene 2018</t>
  </si>
  <si>
    <t>Res. 436-02</t>
  </si>
  <si>
    <t>feb 2018-mar 2020</t>
  </si>
  <si>
    <t>Res 491-02</t>
  </si>
  <si>
    <t>abr 2020-dic 2021</t>
  </si>
  <si>
    <t>Res. 537-03</t>
  </si>
  <si>
    <t>-</t>
  </si>
  <si>
    <t>ene 2022.</t>
  </si>
  <si>
    <t>Fondos de Reparto Individualizado</t>
  </si>
  <si>
    <t>Fondo de Solidaridad Social</t>
  </si>
  <si>
    <t>Seguro Familiar de Salud  
Evolución de Afiliación del SFS a la Población Nacional</t>
  </si>
  <si>
    <r>
      <rPr>
        <sz val="28"/>
        <color rgb="FF000000"/>
        <rFont val="Arial"/>
      </rPr>
      <t xml:space="preserve">El comportamiento de la afiliación al </t>
    </r>
    <r>
      <rPr>
        <b/>
        <sz val="28"/>
        <color rgb="FF000000"/>
        <rFont val="Arial"/>
      </rPr>
      <t xml:space="preserve">Seguro Familiar de Salud (SFS) </t>
    </r>
    <r>
      <rPr>
        <sz val="28"/>
        <color rgb="FF000000"/>
        <rFont val="Arial"/>
      </rPr>
      <t>entre 2008 y agosto de 2025 evidencia un crecimiento significativo, alcanzando una cobertura estimada a nivel nacional del</t>
    </r>
    <r>
      <rPr>
        <b/>
        <sz val="28"/>
        <color rgb="FF000000"/>
        <rFont val="Arial"/>
      </rPr>
      <t xml:space="preserve"> 97.2% </t>
    </r>
    <r>
      <rPr>
        <sz val="28"/>
        <color rgb="FF000000"/>
        <rFont val="Arial"/>
      </rPr>
      <t>para el mes de agosto de 2025. En 2008, la cantidad de afiliados era de 2.9 millones, representando apenas el 31.3% de la población nacional estimada. A partir de ese año, la cobertura aumentó de manera progresiva,  superando el 62% de la población en 2014, con un crecimiento anual promedio cercano al 10% durante este período inicial.  El año 2020 registró un salto notable, alcanzando una cobertura del 95.9%, con un incremento del 23.8% en comparación con el año anterior. Este crecimiento extraordinario se vincula, probablemente, a la pandemia de COVID-19 y a las medidas gubernamentales implementadas para ampliar la protección social y sanitaria, especialmente en el Régimen Subsidiado.</t>
    </r>
    <r>
      <rPr>
        <sz val="28"/>
        <color rgb="FFFFFFFF"/>
        <rFont val="Arial"/>
      </rPr>
      <t>u</t>
    </r>
  </si>
  <si>
    <t>Años</t>
  </si>
  <si>
    <t>Población Nacional estimada</t>
  </si>
  <si>
    <t xml:space="preserve"> Evolucion del % Población Total Afiliada al  SFS</t>
  </si>
  <si>
    <t>Tasa de Crecimiento Anual</t>
  </si>
  <si>
    <t>2008</t>
  </si>
  <si>
    <t>2009</t>
  </si>
  <si>
    <t>2010</t>
  </si>
  <si>
    <t>2011</t>
  </si>
  <si>
    <t>2012</t>
  </si>
  <si>
    <t>2013</t>
  </si>
  <si>
    <t>2014</t>
  </si>
  <si>
    <t>2015</t>
  </si>
  <si>
    <t>2016</t>
  </si>
  <si>
    <t>2017</t>
  </si>
  <si>
    <t>2018</t>
  </si>
  <si>
    <t>2019</t>
  </si>
  <si>
    <t>2020</t>
  </si>
  <si>
    <t>2021</t>
  </si>
  <si>
    <t>2022</t>
  </si>
  <si>
    <r>
      <rPr>
        <b/>
        <sz val="22"/>
        <color theme="1"/>
        <rFont val="Arial"/>
        <family val="2"/>
      </rPr>
      <t xml:space="preserve">Fuente: </t>
    </r>
    <r>
      <rPr>
        <sz val="22"/>
        <color theme="1"/>
        <rFont val="Arial"/>
        <family val="2"/>
      </rPr>
      <t xml:space="preserve">ONE,  SISALRIL.
</t>
    </r>
    <r>
      <rPr>
        <b/>
        <sz val="22"/>
        <color theme="1"/>
        <rFont val="Arial"/>
        <family val="2"/>
      </rPr>
      <t xml:space="preserve">Nota: </t>
    </r>
    <r>
      <rPr>
        <sz val="22"/>
        <color theme="1"/>
        <rFont val="Arial"/>
        <family val="2"/>
      </rPr>
      <t>La Población Nacional  total estimada,  fue ajustada por la publicación de la Oficina Nacional de Estadísticas (ONE): "Estimaciones y Proyecciones de Población",  basada en el censo 2010.  Estos datos serán actualizados una vez que la ONE publique los nuevos datos proyectados.</t>
    </r>
  </si>
  <si>
    <t>Seguro Familiar de Salud del Sistema Dominicano de Seguridad Social
Afiliación  al Seguro Familiar de Salud por Regímenes de Financiamiento</t>
  </si>
  <si>
    <r>
      <rPr>
        <sz val="14"/>
        <color rgb="FF000000"/>
        <rFont val="Arial"/>
      </rPr>
      <t xml:space="preserve">Entre diciembre de 2008 y agosto de 2025, la </t>
    </r>
    <r>
      <rPr>
        <b/>
        <sz val="14"/>
        <color rgb="FF000000"/>
        <rFont val="Arial"/>
      </rPr>
      <t xml:space="preserve">afiliación total al Seguro Familiar de Salud (SFS) </t>
    </r>
    <r>
      <rPr>
        <sz val="14"/>
        <color rgb="FF000000"/>
        <rFont val="Arial"/>
      </rPr>
      <t xml:space="preserve">experimentó un crecimiento importante pasando de 2.9 millones de afiliados a 10.6 millones, lo que representa un incremento acumulado del 263% en 17 años. Este aumento refleja el proceso de consolidación del SDSS, impulsado por políticas de ampliación de cobertura, inclusión progresiva de sectores informales. La expansión es evidencia de una tendencia hacia la universalización del acceso a la salud en la población.  Durante los primeros años (2008–2014), el crecimiento fue acelerado, con un promedio anual superior al 12%, impulsado principalmente por la incorporación masiva al Régimen Subsidiado. En el período 2015–2019, la afiliación mantuvo un crecimiento estable, alcanzando los 8 millones de beneficiarios, lo que consolidó la cobertura de la mayoría de la población económicamente activa y vulnerable. Sin embargo, a partir de 2020, se observa un salto importante en la cifra total de afiliados, superando los 10 millones, observandose asi que el RS fue uno de los mayores beneficiados con el decreto presidencial, afiliando mas 2 millones de nuevos afiliados.   Este comportamiento evidencia una madurez institucional del SFS y un avance hacia la cobertura casi universal, llegando hasta agosto 2025 a un </t>
    </r>
    <r>
      <rPr>
        <b/>
        <sz val="14"/>
        <color rgb="FF000000"/>
        <rFont val="Arial"/>
      </rPr>
      <t xml:space="preserve">97.2% </t>
    </r>
    <r>
      <rPr>
        <sz val="14"/>
        <color rgb="FF000000"/>
        <rFont val="Arial"/>
      </rPr>
      <t>de la poblacion afiliada a nivel nacional. El RC con un 45.1%; el RS con 53.7% y el Regimenes especiales de pensionados con un 1.1%.</t>
    </r>
  </si>
  <si>
    <t>Afiliación  RC</t>
  </si>
  <si>
    <t xml:space="preserve">%  RC </t>
  </si>
  <si>
    <t xml:space="preserve">%   RS </t>
  </si>
  <si>
    <t xml:space="preserve">%Pensionados </t>
  </si>
  <si>
    <t>Dic. 2008</t>
  </si>
  <si>
    <t>Dic. 2009</t>
  </si>
  <si>
    <t>Dic. 2010</t>
  </si>
  <si>
    <t>Dic. 2011</t>
  </si>
  <si>
    <t>Dic. 2012</t>
  </si>
  <si>
    <t>Dic. 2013</t>
  </si>
  <si>
    <t>Dic. 2014</t>
  </si>
  <si>
    <t>Dic. 2015</t>
  </si>
  <si>
    <t>Dic. 2016</t>
  </si>
  <si>
    <t>Dic. 2017</t>
  </si>
  <si>
    <t>Dic.2018</t>
  </si>
  <si>
    <t>Dic.2019</t>
  </si>
  <si>
    <t>Dic.2020</t>
  </si>
  <si>
    <t>Dic.2021</t>
  </si>
  <si>
    <t>Dic.2022</t>
  </si>
  <si>
    <t>Dic.2023</t>
  </si>
  <si>
    <t>Dic. 2024</t>
  </si>
  <si>
    <r>
      <rPr>
        <b/>
        <sz val="11"/>
        <color theme="1"/>
        <rFont val="Calibri"/>
        <family val="2"/>
        <scheme val="minor"/>
      </rPr>
      <t xml:space="preserve">Fuente: </t>
    </r>
    <r>
      <rPr>
        <sz val="11"/>
        <color theme="1"/>
        <rFont val="Calibri"/>
        <family val="2"/>
        <scheme val="minor"/>
      </rPr>
      <t xml:space="preserve">Superintendencia de Salud y Riesgos Laborales (SISALRIL). </t>
    </r>
  </si>
  <si>
    <t xml:space="preserve">Seguro Familiar de Salud  del Sistema Dominicano de Seguridad Social
Evolución de la Afiliación al Seguro Familiar de Salud por Sexo </t>
  </si>
  <si>
    <t xml:space="preserve">Hombres 49.7% / Mujeres 50.3% </t>
  </si>
  <si>
    <t>Se</t>
  </si>
  <si>
    <t>RS-Hombres</t>
  </si>
  <si>
    <t>RS-Mujeres</t>
  </si>
  <si>
    <t xml:space="preserve">RC-Hombres </t>
  </si>
  <si>
    <t>RC-Mujeres</t>
  </si>
  <si>
    <t xml:space="preserve">RET-Hombres </t>
  </si>
  <si>
    <t>RET- Mujeres</t>
  </si>
  <si>
    <t xml:space="preserve">SFS-Hombres </t>
  </si>
  <si>
    <t xml:space="preserve">SFS-Mujeres  </t>
  </si>
  <si>
    <t xml:space="preserve">SFS-Total </t>
  </si>
  <si>
    <t>Indice de Masculinidad (IM) del  RC</t>
  </si>
  <si>
    <t>Indice de Femenidad  (IF)
RC</t>
  </si>
  <si>
    <t>Indice de Feminidad (IF) RS</t>
  </si>
  <si>
    <t>Dic. 2007</t>
  </si>
  <si>
    <r>
      <rPr>
        <b/>
        <sz val="14"/>
        <color theme="1"/>
        <rFont val="Calibri"/>
        <family val="2"/>
        <scheme val="minor"/>
      </rPr>
      <t>Fuente:</t>
    </r>
    <r>
      <rPr>
        <sz val="14"/>
        <color theme="1"/>
        <rFont val="Calibri"/>
        <family val="2"/>
        <scheme val="minor"/>
      </rPr>
      <t xml:space="preserve"> Superintendencia de Salud y Riesgos Laborales (SISALRIL).  En la desagregación del total de afiliados al RC al SFS, no están incluidos los planes Salud para Pensionados y Jubilados, ya que estos no lo disponemos desagregados por sexo.</t>
    </r>
  </si>
  <si>
    <t>Seguro Familiar de Salud (SFS) 
Ditribución de la Afiliación al SFS por Grupo de Edad y Género</t>
  </si>
  <si>
    <t xml:space="preserve">La afiliación al Seguro Familiar de Salud (SFS) muestra una distribución poblacional bastante equilibrada entre hombres y mujeres, con un total de 10,587,564 afiliados, de los cuales 5,260,280 son hombres y 5,327,284 son mujeres. Observando los grupos etarios, se nota que la afiliación crece de manera sostenida desde la infancia hasta los 30-34 años, alcanzando su punto máximo en el grupo de 30-34 años con 908,599 afiliados, equilibradamente distribuidos entre hombres y mujeres. Posteriormente, se aprecia una ligera disminución en los grupos de mayor edad, reflejando probablemente la transición de la población hacia la jubilación y menores tasas de afiliación en edades avanzadas.  En cuanto a la composición por sexo, los datos muestran que hasta los 14 años predominan ligeramente los hombres, mientras que a partir del grupo de 20-24 años las mujeres superan en número a los hombres, tendencia que se mantiene y se acentúa en los grupos más avanzados, especialmente a partir de los 65 años, donde la diferencia se hace más notoria (por ejemplo, en el grupo de 85 y más años hay 16,745 mujeres más que hombres).  </t>
  </si>
  <si>
    <t>Grupo</t>
  </si>
  <si>
    <t xml:space="preserve">Afiliados SFS  </t>
  </si>
  <si>
    <t xml:space="preserve"> % Hombres</t>
  </si>
  <si>
    <t xml:space="preserve"> %  Mujeres</t>
  </si>
  <si>
    <t>85 y más</t>
  </si>
  <si>
    <t>Grupo Etario</t>
  </si>
  <si>
    <t>Seguro Familiar de Salud (SFS)
Ditribución de la Afiliación al SFS por Región Geográfica y de Salud</t>
  </si>
  <si>
    <r>
      <rPr>
        <sz val="12"/>
        <color rgb="FF000000"/>
        <rFont val="Arial"/>
      </rPr>
      <t xml:space="preserve">La afiliación del </t>
    </r>
    <r>
      <rPr>
        <b/>
        <sz val="12"/>
        <color rgb="FF000000"/>
        <rFont val="Arial"/>
      </rPr>
      <t>Seguro Familiar de Salud (SFS) por región geográfica</t>
    </r>
    <r>
      <rPr>
        <sz val="12"/>
        <color rgb="FF000000"/>
        <rFont val="Arial"/>
      </rPr>
      <t xml:space="preserve"> muestra una clara concentración en el Distrito Nacional, que agrupa el 38.4% del total de afiliados al sistema, equivalente a 4,066,229 personas. Este resultado refleja la alta densidad poblacional y la concentración de actividades económicas y laborales en la capital, donde se ubican la mayoría de las instituciones públicas y privadas que contribuyen a la afiliación formal. En contraste, las regiones Este (6.4%), Norte (22.3%) y Sur (12.0%) presentan porcentajes menores, lo que evidencia una distribución desigual entre el centro urbano principal y las zonas periféricas del país. De igual manera, por </t>
    </r>
    <r>
      <rPr>
        <b/>
        <sz val="12"/>
        <color rgb="FF000000"/>
        <rFont val="Arial"/>
      </rPr>
      <t>Región de Salud</t>
    </r>
    <r>
      <rPr>
        <sz val="12"/>
        <color rgb="FF000000"/>
        <rFont val="Arial"/>
      </rPr>
      <t xml:space="preserve"> evidencia una marcada concentración de afiliados en la Región Santo Domingo, que reúne el 38.4% del total, equivalente a </t>
    </r>
    <r>
      <rPr>
        <b/>
        <sz val="12"/>
        <color rgb="FF000000"/>
        <rFont val="Arial"/>
      </rPr>
      <t>4,066,229</t>
    </r>
    <r>
      <rPr>
        <sz val="12"/>
        <color rgb="FF000000"/>
        <rFont val="Arial"/>
      </rPr>
      <t xml:space="preserve"> personas. Este dato reafirma la centralización demográfica y económica del país en torno a la capital, donde se ubican las principales fuentes de empleo formal y los mayores centros hospitalarios. En segundo lugar, las regiones Norcentral (10.4%) y Cibao Central (4.9%) también registran una participación relevante, lo que refleja la importancia del eje norte del país, especialmente por su desarrollo industrial y comercial.  En contraste, las regiones Cibao Occidental (2.5%), Enriquillo (2.9%) y Nordeste (4.5%) presentan niveles más bajos de afiliación, lo que puede asociarse a una menor densidad poblacional y a la prevalencia de empleos informales o rurales.  Por otro lado, destaca el grupo de “Sin especificar”, que representa un 20.9% del total, es decir, más de 2.2 millones de afiliados cuya ubicación geográfica no está registrada.  </t>
    </r>
  </si>
  <si>
    <t>Región Geográfica</t>
  </si>
  <si>
    <t>Distrito Nacional</t>
  </si>
  <si>
    <t>Este</t>
  </si>
  <si>
    <t>Norte</t>
  </si>
  <si>
    <t>Sur</t>
  </si>
  <si>
    <t>Sin especificar</t>
  </si>
  <si>
    <t xml:space="preserve">Región de Salud </t>
  </si>
  <si>
    <t>Santo Domingo</t>
  </si>
  <si>
    <t>Norcentral</t>
  </si>
  <si>
    <t>Nordeste</t>
  </si>
  <si>
    <t>Cibao Occidental</t>
  </si>
  <si>
    <t>Cibao Central</t>
  </si>
  <si>
    <t>Valdesia</t>
  </si>
  <si>
    <t>Enriquillo</t>
  </si>
  <si>
    <t>El Valle</t>
  </si>
  <si>
    <t>Seguro Familiar de Salud (SFS)
Población Afiliada en el Seguro Familiar de Salud y en Planes  Especiales de Salud para Pensionados
y Jubilados por Provincia</t>
  </si>
  <si>
    <r>
      <rPr>
        <b/>
        <sz val="18"/>
        <color rgb="FF000000"/>
        <rFont val="Arial"/>
      </rPr>
      <t>La afiliación del Seguro Familiar de Salud (SFS)</t>
    </r>
    <r>
      <rPr>
        <sz val="18"/>
        <color rgb="FF000000"/>
        <rFont val="Arial"/>
      </rPr>
      <t xml:space="preserve">, por provincias revela que la afiliación se concentra principalmente en el Distrito Nacional, que representa 27.0% del total de afiliados, equivalente a 2,862,485 personas, seguido por Santo Domingo (9.9%) y Santiago (6.9%), lo que evidencia la centralización de la población y de la actividad económica en estas áreas urbanas. Otras provincias, como San José de Ocoa (3.6%), La Vega (2.7%) y Puerto Plata (2.0%), presentan niveles moderados de afiliación, mientras que la mayoría de las provincias registran porcentajes inferiores al 2%, reflejando una dispersión geográfica de la población en zonas con menor densidad o con mayor presencia de empleo informal.
Es importante destacar el grupo de </t>
    </r>
    <r>
      <rPr>
        <i/>
        <sz val="18"/>
        <color rgb="FF000000"/>
        <rFont val="Arial"/>
      </rPr>
      <t>“No Especificada”,</t>
    </r>
    <r>
      <rPr>
        <b/>
        <sz val="18"/>
        <color rgb="FF000000"/>
        <rFont val="Arial"/>
      </rPr>
      <t xml:space="preserve"> </t>
    </r>
    <r>
      <rPr>
        <sz val="18"/>
        <color rgb="FF000000"/>
        <rFont val="Arial"/>
      </rPr>
      <t>que alcanza un 20.9% del total de afiliados, es decir, 2,208,128 personas, lo que indica una limitación importante en la identificación territorial precisa de los registros.  La precisión de los datos por provincia orientar de manera más efectiva los programas de cobertura a priorizar áreas con menor afiliación y asegurando una distribución más equitativa de los beneficios del sistema.</t>
    </r>
  </si>
  <si>
    <t>ID</t>
  </si>
  <si>
    <t>Provincias</t>
  </si>
  <si>
    <t>% Provincia</t>
  </si>
  <si>
    <t>1</t>
  </si>
  <si>
    <t>2</t>
  </si>
  <si>
    <t>Monte Plata</t>
  </si>
  <si>
    <t>3</t>
  </si>
  <si>
    <t>4</t>
  </si>
  <si>
    <t>El Seybo</t>
  </si>
  <si>
    <t>5</t>
  </si>
  <si>
    <t>Hato Mayor del Rey</t>
  </si>
  <si>
    <t>6</t>
  </si>
  <si>
    <t>La Altagracia</t>
  </si>
  <si>
    <t>7</t>
  </si>
  <si>
    <t>La Romana</t>
  </si>
  <si>
    <t>8</t>
  </si>
  <si>
    <t>San Pedro de Macorís</t>
  </si>
  <si>
    <t>9</t>
  </si>
  <si>
    <t>Espaillat</t>
  </si>
  <si>
    <t>10</t>
  </si>
  <si>
    <t>Puerto Plata</t>
  </si>
  <si>
    <t>11</t>
  </si>
  <si>
    <t>Santiago</t>
  </si>
  <si>
    <t>12</t>
  </si>
  <si>
    <t>Duarte</t>
  </si>
  <si>
    <t>13</t>
  </si>
  <si>
    <t>Hermanas Mirabal</t>
  </si>
  <si>
    <t>14</t>
  </si>
  <si>
    <t>Maria Trinidad Sanchez</t>
  </si>
  <si>
    <t>15</t>
  </si>
  <si>
    <t>Samana</t>
  </si>
  <si>
    <t>16</t>
  </si>
  <si>
    <t>Dajabon</t>
  </si>
  <si>
    <t>17</t>
  </si>
  <si>
    <t>Montecristi</t>
  </si>
  <si>
    <t>18</t>
  </si>
  <si>
    <t>Santiago Rodriguez</t>
  </si>
  <si>
    <t>19</t>
  </si>
  <si>
    <t>Valverde</t>
  </si>
  <si>
    <t>20</t>
  </si>
  <si>
    <t>La vega</t>
  </si>
  <si>
    <t>21</t>
  </si>
  <si>
    <t>Monseñor Nouel</t>
  </si>
  <si>
    <t>22</t>
  </si>
  <si>
    <t>Sanchez Ramirez</t>
  </si>
  <si>
    <t>23</t>
  </si>
  <si>
    <t>Peravia</t>
  </si>
  <si>
    <t>24</t>
  </si>
  <si>
    <t>San Cristóbal</t>
  </si>
  <si>
    <t>25</t>
  </si>
  <si>
    <t>San jose de Ocoa</t>
  </si>
  <si>
    <t>26</t>
  </si>
  <si>
    <t>Bahoruco</t>
  </si>
  <si>
    <t>27</t>
  </si>
  <si>
    <t>Barahona</t>
  </si>
  <si>
    <t>28</t>
  </si>
  <si>
    <t>Independencia</t>
  </si>
  <si>
    <t>29</t>
  </si>
  <si>
    <t>Pedernales</t>
  </si>
  <si>
    <t>30</t>
  </si>
  <si>
    <t>Azua</t>
  </si>
  <si>
    <t>31</t>
  </si>
  <si>
    <t>Elias Piña</t>
  </si>
  <si>
    <t>32</t>
  </si>
  <si>
    <t>San Juan de la Maguana</t>
  </si>
  <si>
    <t>33</t>
  </si>
  <si>
    <t>No Especificada</t>
  </si>
  <si>
    <t xml:space="preserve">
Entre diciembre de 2008 y agosto de 2025, la afiliación al Régimen Contributivo del SFS muestra un crecimiento sostenido, pasando de 1,692,259 a 4,777,960 afiliados, lo que representa un incremento del 182% en el período analizado. Este aumento refleja tanto la expansión del empleo formal como el fortalecimiento de los mecanismos de afiliación y fiscalización del sistema. Los años 2008-2013 fueron especialmente significativos, con un crecimiento de más de 1.1 millones de personas, consolidando el modelo contributivo y estableciendo las bases para la universalización progresiva de la cobertura.
La composición de la afiliación evidencia un equilibrio entre titulares y dependientes, aunque con una tendencia hacia una mayor cobertura familiar. Mientras que en 2008 los titulares representaban el 57.1% del total, en 2025 los dependientes superan a los titulares con un 53.8%, reflejando la madurez del esquema familiar. El índice de dependencia total evolucionó de 0.75 a 1.17, mostrando que por cada titular hay más de un dependiente cubierto. El índice de dependientes no directos se mantuvo estable en 0.02, lo que indica un control adecuado sobre la extensión de la cobertura fuera del núcleo familiar, confirmando la estabilidad estructural del régimen y su consolidación como pilar del Sistema Dominicano de Seguridad Social.
El análisis por edad y sexo evidencia que la afiliación está concentrada en la población joven y productiva, con más del 58.8% de los afiliados entre 0 y 34 años. Los grupos de 5-9, 10-14 y 30-34 años son los más representativos, equilibrando la cobertura familiar y laboral. La distribución por sexo es prácticamente equitativa (49.6% hombres y 50.4% mujeres), con predominancia masculina en los grupos más jóvenes y femenina a partir de los 25 años, acentuándose en los tramos mayores, especialmente a partir de los 70 años, debido a la mayor esperanza de vida de las mujeres y su continuidad en la cobertura.
En términos geográficos y provinciales, la afiliación presenta una marcada concentración en los centros urbanos y áreas de mayor desarrollo económico. El Distrito Nacional concentra el 22.3% de los afiliados, seguido por Santo Domingo (9.2%) y Santiago (8.2%), sumando casi el 40% del total nacional. Las provincias rurales o de menor desarrollo económico muestran niveles bajos de afiliación, mientras que las zonas turísticas del Este presentan participaciones moderadas. Cabe destacar que alrededor del 22% de los afiliados no tiene ubicación identificada, lo que limita el análisis territorial y evidencia la necesidad de fortalecer los registros administrativos. En conjunto, estos datos reflejan un sistema consolidado, con cobertura sólida en áreas productivas y urbanas, pero con desafíos pendientes en equidad territorial y formalización laboral.</t>
  </si>
  <si>
    <t>Seguro Familiar de Salud (SFS) del Régimen Contributivo (RC)  
Afiliación  Anual  por Tipo al  SFS del  RC</t>
  </si>
  <si>
    <r>
      <rPr>
        <sz val="26"/>
        <color rgb="FF000000"/>
        <rFont val="Arial"/>
      </rPr>
      <t xml:space="preserve">Entre diciembre de 2008 y agosto de 2025, el Seguro Familiar de Salud (SFS) del Régimen Contributivo experimenta un crecimiento de la afiliación importante, pasando de 1,692,259 afiliados en 2008 a 4,777,960 en 2025, lo que representa un incremento absoluto 182% en el período analizado. Este crecimiento refleja tanto la expansión del empleo formal como el fortalecimiento de los mecanismos de afiliación y fiscalización del sistema. El aumento más pronunciado se observa entre 2008 y 2013, donde la afiliación total creció en más de 1.1 millones de personas, evidenciando una etapa de consolidación del modelo contributivo. 
La proporción entre afiliados titulares y dependientes ha mostrado una estabilidad relativa a lo largo de los años. En 2008, los titulares representaban el 57.1% del total, frente al 42.9% de dependientes, mientras que en 2025, los porcentajes son de 46.2% y 53.8%, respectivamente. Esto refleja una tendencia hacia una mayor cobertura familiar, donde los dependientes (esposas/os e hijos/as) tienen un peso creciente dentro del total de beneficiarios. El índice de dependencia total (relación entre dependientes y titulares) ha evolucionado de 0.75 en 2008 a 1.17 para agosto 2025, indicando que actualmente, por cada titular afiliado, existen 1.17 dependientes cubiertos.
En cuanto el índice de dependencia adicional  que mide los dependientes no directos se ha mantenido estable en 0.02, lo que sugiere que el sistema mantiene un control adecuado sobre la extensión de la cobertura a personas fuera del núcleo familiar primario. El Régimen Contributivo, evidencia una tendencia hacia la universalización de la cobertura familiar y un fortalecimiento estructural en la proporción entre titulares y dependientes, consolidando el SFS como el principal pilar del Sistema Dominicano de Seguridad Social. </t>
    </r>
    <r>
      <rPr>
        <sz val="26"/>
        <color rgb="FFFFFFFF"/>
        <rFont val="Arial"/>
      </rPr>
      <t>Diciembre 2007 -  Diciembre  2021</t>
    </r>
  </si>
  <si>
    <t>Afiliados Titulares RC</t>
  </si>
  <si>
    <t>Dependientes  Totales RC</t>
  </si>
  <si>
    <t>Depend.  Directos  RC</t>
  </si>
  <si>
    <t>Depend.  Adicionales RC</t>
  </si>
  <si>
    <t xml:space="preserve">Afiliación Total SFS RC </t>
  </si>
  <si>
    <t>%  Afiliados Titulares RC</t>
  </si>
  <si>
    <t>%  Afiliados Dep. Totales RC</t>
  </si>
  <si>
    <t>Indice de dependencia RC</t>
  </si>
  <si>
    <t>Indice de dependencia Adicionales</t>
  </si>
  <si>
    <t>Dic.2008</t>
  </si>
  <si>
    <t>Dic.2009</t>
  </si>
  <si>
    <t>Dic.2010</t>
  </si>
  <si>
    <t>Dic.2011</t>
  </si>
  <si>
    <t>Dic.2012</t>
  </si>
  <si>
    <t>Dic.2013</t>
  </si>
  <si>
    <t>Dic.2014</t>
  </si>
  <si>
    <t>Dic.2015</t>
  </si>
  <si>
    <t>Dic.2016</t>
  </si>
  <si>
    <t>Dic.2017</t>
  </si>
  <si>
    <t>Dic. 2020</t>
  </si>
  <si>
    <r>
      <t xml:space="preserve">Fuente: </t>
    </r>
    <r>
      <rPr>
        <sz val="20"/>
        <rFont val="Arial"/>
        <family val="2"/>
      </rPr>
      <t xml:space="preserve">Superintendencia de Salud y Riesgos Laborales (SISALRIL) </t>
    </r>
  </si>
  <si>
    <t>Seguro Familiar de Salud (SFS) del Régimen Contributivo (RC)  
Afiliados al Seguro Familiar de  Salud del Régimen Contributivo por Sexo y Tipo de Afiliación</t>
  </si>
  <si>
    <t>Período</t>
  </si>
  <si>
    <t>Titulares-Masc</t>
  </si>
  <si>
    <t>Dep-Dir-Masc</t>
  </si>
  <si>
    <t>Dep_Adic-Masc</t>
  </si>
  <si>
    <t>Total de Dep-Masc</t>
  </si>
  <si>
    <t>Total Masculino</t>
  </si>
  <si>
    <t>Titulares-Fem</t>
  </si>
  <si>
    <t>Dep-Dir-Fem</t>
  </si>
  <si>
    <t>Dep_Adic-Fem</t>
  </si>
  <si>
    <t>Total Dep-Fem</t>
  </si>
  <si>
    <t>Total 
Femenino</t>
  </si>
  <si>
    <t>Total Afiliados SFS RC</t>
  </si>
  <si>
    <r>
      <rPr>
        <b/>
        <sz val="18"/>
        <rFont val="Calibri"/>
        <family val="2"/>
        <scheme val="minor"/>
      </rPr>
      <t>Fuente:</t>
    </r>
    <r>
      <rPr>
        <sz val="18"/>
        <rFont val="Calibri"/>
        <family val="2"/>
        <scheme val="minor"/>
      </rPr>
      <t xml:space="preserve"> SISALRIL</t>
    </r>
  </si>
  <si>
    <t>Seguro Familiar de Salud (SFS) Regimen Contributivo (RC)
Ditribución de la Afiliación al SFS RC por Grupo de Edad y Género</t>
  </si>
  <si>
    <r>
      <rPr>
        <sz val="48"/>
        <color rgb="FF000000"/>
        <rFont val="Arial"/>
      </rPr>
      <t xml:space="preserve">El comportamiento de la afiliación al </t>
    </r>
    <r>
      <rPr>
        <b/>
        <i/>
        <sz val="48"/>
        <color rgb="FF000000"/>
        <rFont val="Arial"/>
      </rPr>
      <t xml:space="preserve">Seguro Familiar de Salud (SFS) del Régimen Contributivo </t>
    </r>
    <r>
      <rPr>
        <sz val="48"/>
        <color rgb="FF000000"/>
        <rFont val="Arial"/>
      </rPr>
      <t xml:space="preserve">según grupo de </t>
    </r>
    <r>
      <rPr>
        <b/>
        <sz val="48"/>
        <color rgb="FF000000"/>
        <rFont val="Arial"/>
      </rPr>
      <t>edad</t>
    </r>
    <r>
      <rPr>
        <sz val="48"/>
        <color rgb="FF000000"/>
        <rFont val="Arial"/>
      </rPr>
      <t xml:space="preserve"> evidencia una estructura poblacional predominantemente joven y productiva. Los mayores niveles de afiliación se concentran entre los 0 y 34 años, representando más del 58.8% del total, lo que refleja una fuerte cobertura entre la población infantil dependiente y los trabajadores jóvenes en edad económicamente activa. Los grupos de 5-9 años (9.4%), 10-14 años (9.4%) y 30-34 años (9.3%) son los más representativos, indicando un equilibrio entre la cobertura familiar y laboral dentro del RC.
En términos de distribución por </t>
    </r>
    <r>
      <rPr>
        <b/>
        <sz val="48"/>
        <color rgb="FF000000"/>
        <rFont val="Arial"/>
      </rPr>
      <t>sexo</t>
    </r>
    <r>
      <rPr>
        <sz val="48"/>
        <color rgb="FF000000"/>
        <rFont val="Arial"/>
      </rPr>
      <t xml:space="preserve">, el Régimen Contributivo mantiene una composición prácticamente equitativa, con 49.6% de hombres y 50.4% de mujeres afiliadas. En los grupos etarios más jóvenes (0-19 años), los hombres registran una leve mayoría, lo que responde al carácter familiar del seguro donde los dependientes. A partir de los 25 años, las mujeres superan a los hombres, lo que puede asociarse a una mayor formalización del empleo femenino, al acceso a seguros por maternidad y a una mayor permanencia en la cobertura durante la edad adulta.  En las edades más avanzadas, especialmente a partir de los 70 años, se observa un incremento de la proporción femenina, alcanzando un 59.5% en el grupo de 85 años y más. Este patrón confirma la mayor esperanza de vida de las mujeres y su continuidad en el sistema de salud.  </t>
    </r>
  </si>
  <si>
    <t>Afiliados por Grupo de Edad</t>
  </si>
  <si>
    <t>Afiliados al Seguro de Riesgo Laborales por grupo de edad y sexo.</t>
  </si>
  <si>
    <t>&gt;85</t>
  </si>
  <si>
    <t>Seguro Familiar de Salud (SFS) En el Régimen Contributivo (RC)
Ditribución de la Afiliación al SFS- RC por Región Geográfica y de Saud</t>
  </si>
  <si>
    <t>La distribución de los afiliados al Seguro Familiar de Salud (SFS) en el Régimen Contributivo, tanto por región geográfica como por región de salud, con un total de 4,777,960 afiliados. En ambas clasificaciones, se observa una fuerte concentración en el Distrito Nacional y la Región de Salud Santo Domingo, que agrupan cerca de un tercio del total de afiliados (32.8%), reflejando la alta densidad poblacional y la concentración del empleo formal en el área metropolitana.
Las regiones del Norte o Norcentral ocupan el segundo lugar, aportando alrededor del 25.1% en el desglose geográfico y 12.4% en el sanitario, impulsadas por la actividad económica e industrial de Santiago y sus provincias vecinas. Por otro lado, las regiones Este y Sur presentan menores proporciones (entre 7% y 13%), mientras que las regiones más pequeñas como Cibao Occidental, Nordeste, El Valle y Enriquillo apenas superan el 2% al 5% en el total, lo que refleja una menor formalidad laboral y concentración poblacional.  Un aspecto relevante es el alto porcentaje de afiliados sin especificar región (entre 21% y 22%), lo cual sugiere la necesidad de fortalecer los registros administrativos para una mejor planificación territorial de la cobertura sanitaria. Se observa, que los datos muestran una marcada desigualdad regional en la afiliación contributiva, concentrándose mayormente en los centros urbanos y productivos del país.</t>
  </si>
  <si>
    <t>Seguro Familiar de Salud (SFS) En el Régimen Contributivo (RC)
Población Afiliada en el Seguro Familiar de Salud  del RC y en Planes  Especiales de Salud para Pensionados y 
Jubilados por Provincia</t>
  </si>
  <si>
    <t xml:space="preserve">La distribución provincial de la afiliación al Régimen Contributivo (RC) del Seguro Familiar de Salud (SFS) para agosto de 2025 refleja una concentración significativa en las zonas urbanas y de mayor desarrollo económico. El Distrito Nacional encabeza la lista con 1,067,330 afiliados, equivalente al 22.3% del total nacional, seguido por la provincia de Santo Domingo con un 9.2%, y Santiago con 8.2%, estas tres demarcaciones concentran casi el 40% de los afiliados, lo que pone de manifiesto el peso de las áreas metropolitanas en la generación de empleo formal y su consecuente aporte al sistema contributivo.
En cuanto a las provincias rurales o de menor desarrollo económico, como Pedernales (0.2%), Dajabón (0.6%), Samaná (0.6%) y San Juan de la Maguana (0.6%), registran los niveles más bajos de afiliación, lo que evidencia las desigualdades territoriales en la cobertura del RC. Las provincias del Este, como La Romana (2.1%), La Altagracia (2.0%) y San Pedro de Macorís (2.3%), presentan participaciones moderadas, influenciadas por la actividad turística y de servicios, que genera empleos formales en dichas zonas.  Cabe destacar que un 21.7% de los afiliados aparece bajo la categoría “Sin identificar”, lo que representa una proporción considerable que podría corresponder a registros con información incompleta o a trabajadores cuya localización geográfica no ha sido precisada. Limitando la precisión de los análisis territoriales. </t>
  </si>
  <si>
    <t>Samaná</t>
  </si>
  <si>
    <t>San José de Ocoa</t>
  </si>
  <si>
    <t>Sin identificar</t>
  </si>
  <si>
    <r>
      <t xml:space="preserve">
El proceso de afiliación al Seguro Familiar de Salud del Régimen Subsidiado (SFS-RS) inició el 1 de noviembre de 2002 en la Región de Salud IV, considerada una de las zonas más deprimidas del país, y posteriormente se extendió a la Región V hasta cubrir todo el territorio nacional. Desde sus inicios, las acciones del Estado dominicano estuvieron orientadas a garantizar el acceso universal a servicios de salud, reduciendo la exclusión y el impacto económico y social de las enfermedades, especialmente en los grupos más vulnerables. El SFS-RS se consolidó como una herramienta de políticas públicas en la lucha contra la pobreza, asegurando que los afiliados y sus familias puedan satisfacer sus necesidades de salud sin que la capacidad de pago sea una limitante.
A lo largo de los años, el sistema se ha fortalecido mediante la inclusión de grupos específicos. En 2009, a través de la Resolución No. 212-02, se autorizó la afiliación directa de personas con discapacidad y VIH positivo al SFS-RS. Posteriormente, en 2015, la Resolución 367-02 permitió afiliar a niños, niñas y adolescentes residentes en hogares institucionales u orfanatos, asegurando protección a los menores en condiciones de vulnerabilidad. Estas medidas reflejan la intención de ampliar progresivamente la cobertura del régimen hacia sectores históricamente excluidos y garantizar equidad en el acceso a la atención de salud.
Entre diciembre de 2008 y agosto de 2025, la afiliación al RS experimentó un crecimiento sostenido y estructural, pasando de 1.2 millones a 5.7 millones de afiliados, lo que representa un incremento acumulado superior al 360%. Esta expansión incluyó tanto a hombres como mujeres, alcanzando una distribución casi equitativa en 2025 (49.8% hombres y 50.2% mujeres), con predominio femenino en los grupos de mayor edad. La afiliación se ha concentrado en la población adulta joven y de mediana edad (25-54 años), que representa aproximadamente el 39.9% del total, mientras que los grupos infantiles (0-14 años) y adultos mayores (65 años y más) mantienen proporciones significativas de 8.3% y 15.7%, respectivamente, garantizando cobertura a los sectores más vulnerables y dependientes de protección social.
Desde la perspectiva geográfica y por regiones de salud, se observa una concentración de afiliados en áreas urbanas y densamente pobladas. El Distrito Nacional y la región de Santo Domingo concentran el 43.9% del total, seguidas por la región Norte/Norcentral con 20.5% y la región Sur/El Valle y Enriquillo con 11.7%. La región Este/Valdesia representa solo 5.3%, y otras regiones como Nordeste, Cibao Central y Cibao Occidental tienen participación entre 2.3% y 4.6%. Un factor crítico es la categoría de afiliados </t>
    </r>
    <r>
      <rPr>
        <b/>
        <i/>
        <sz val="40"/>
        <rFont val="Arial"/>
        <family val="2"/>
      </rPr>
      <t>“sin especificar”</t>
    </r>
    <r>
      <rPr>
        <sz val="40"/>
        <rFont val="Arial"/>
        <family val="2"/>
      </rPr>
      <t>, que alcanza 18.5% del total, lo que evidencia la necesidad de mejorar la georreferenciación y depuración de los registros para optimizar la planificación de recursos y asegurar una cobertura equitativa en todo el país.</t>
    </r>
  </si>
  <si>
    <t>Seguro Familiar de Salud (SFS) del Régimen Subsidiado (RS)
Afiliación del Seguro Familiar de Salud del Régimen Subsidiado por Tipo</t>
  </si>
  <si>
    <r>
      <rPr>
        <sz val="16"/>
        <color rgb="FF000000"/>
        <rFont val="Calibri"/>
        <scheme val="minor"/>
      </rPr>
      <t xml:space="preserve">Entre diciembre de 2008 y agosto de 2025, la afiliación al Régimen Subsidiado (RS) del Seguro Familiar de Salud evidencia un crecimiento sostenido y estructural, al pasar de 1.2 millones de afiliados en 2008 a 5.7 millones en agosto 2025, lo que representa un incremento significativo. Este aumento refleja la expansión progresiva del sistema de protección social, especialmente a partir del año 2020, cuando se registró un salto significativo vinculado a las políticas públicas de ampliación de cobertura durante la pandemia COV-19. La estructura de la afiliación ha cambiado de los cuales,  los titulares, que en 2008 representaban solo el 40%, alcanzan en 2025 un 84.8%, mientras que los dependientes disminuyen del 60% al 15.2%, mostrando una clara tendencia hacia la afiliación individual directa.
</t>
    </r>
    <r>
      <rPr>
        <b/>
        <i/>
        <sz val="16"/>
        <color rgb="FF000000"/>
        <rFont val="Calibri"/>
        <scheme val="minor"/>
      </rPr>
      <t>El índice de dependencia del RS</t>
    </r>
    <r>
      <rPr>
        <sz val="16"/>
        <color rgb="FF000000"/>
        <rFont val="Calibri"/>
        <scheme val="minor"/>
      </rPr>
      <t xml:space="preserve"> respalda esta transformación, al pasar de 1.50 dependientes por titular en 2008 a 0.18 en agosto 2025, lo que indica una reducción progresiva de la dependencia familiar y un fortalecimiento de la cobertura personal.  </t>
    </r>
  </si>
  <si>
    <t xml:space="preserve">Afiliados Titulares </t>
  </si>
  <si>
    <t xml:space="preserve">Afiliados Dependientes </t>
  </si>
  <si>
    <t>Afiliados Totales</t>
  </si>
  <si>
    <t xml:space="preserve">% Afiliados   titulares </t>
  </si>
  <si>
    <t xml:space="preserve"> % Afiliados Dependientes</t>
  </si>
  <si>
    <t>Índice de dependencia RS</t>
  </si>
  <si>
    <t>Dic. 2022</t>
  </si>
  <si>
    <t>Dic. 2023</t>
  </si>
  <si>
    <r>
      <rPr>
        <b/>
        <sz val="10"/>
        <color theme="1"/>
        <rFont val="Arial"/>
        <family val="2"/>
      </rPr>
      <t>Fuente:</t>
    </r>
    <r>
      <rPr>
        <sz val="10"/>
        <color theme="1"/>
        <rFont val="Arial"/>
        <family val="2"/>
      </rPr>
      <t xml:space="preserve"> SIRALRIL</t>
    </r>
  </si>
  <si>
    <t>Seguro Familiar de Salud (SFS) del Régimen Subsidiado (RS)
Afiliados al Seguro Familiar de Salud del Régimen Subsidiado por Sexo y Tipo de Afiliación</t>
  </si>
  <si>
    <t xml:space="preserve">
Entre diciembre de 2008 y agosto de 2025, la afiliación al Régimen Subsidiado (RS) del Seguro Familiar de Salud evidencia un crecimiento sostenido en ambos sexos, pasando de 1.2 millones de afiliados en 2008 a 5.7 millones en 2025. Desde el inicio, las mujeres representaron una proporción ligeramente superior dentro del total, aunque con el paso de los años la diferencia entre ambos sexos se ha reducido, alcanzando una distribución casi equitativa en los años recientes.  
A nivel estructural, se observa una tendencia creciente en la afiliación de titulares tanto masculinos como femeninos, acompañada por una reducción sostenida en la cantidad de dependientes directos. En 2008, los hombres representaban 545,438 afiliados y las mujeres 679,205, mientras que para agosto 2025 estas cifras se elevaron a 2.83 millones y 2.86 millones, respectivamente. </t>
  </si>
  <si>
    <t>Titulares_Masc</t>
  </si>
  <si>
    <t>Dependientes Directos_Masc</t>
  </si>
  <si>
    <t>Titulares_Fem</t>
  </si>
  <si>
    <t>Dependientes Directos_Fem</t>
  </si>
  <si>
    <t>Total Femenino</t>
  </si>
  <si>
    <t>Total Afiliados SFS RS</t>
  </si>
  <si>
    <t>Dic.08</t>
  </si>
  <si>
    <t>Dic.09</t>
  </si>
  <si>
    <t>Dic.10</t>
  </si>
  <si>
    <t>Dic.11</t>
  </si>
  <si>
    <t>Dic.12</t>
  </si>
  <si>
    <t>Dic.13</t>
  </si>
  <si>
    <t>Dic.14</t>
  </si>
  <si>
    <t>Dic.15</t>
  </si>
  <si>
    <t>Dic.16</t>
  </si>
  <si>
    <t>Dic.17</t>
  </si>
  <si>
    <t>Dic. 18</t>
  </si>
  <si>
    <t>Dic.19</t>
  </si>
  <si>
    <t>Dic.20</t>
  </si>
  <si>
    <t>Dic.21</t>
  </si>
  <si>
    <t>Dic.22</t>
  </si>
  <si>
    <t>Dic.23</t>
  </si>
  <si>
    <t>Dic.24</t>
  </si>
  <si>
    <r>
      <rPr>
        <b/>
        <sz val="22"/>
        <color theme="1"/>
        <rFont val="Calibri"/>
        <family val="2"/>
        <scheme val="minor"/>
      </rPr>
      <t>Fuente</t>
    </r>
    <r>
      <rPr>
        <sz val="22"/>
        <color theme="1"/>
        <rFont val="Calibri"/>
        <family val="2"/>
        <scheme val="minor"/>
      </rPr>
      <t>: SISALRIL</t>
    </r>
  </si>
  <si>
    <t>Seguro Familiar de Salud (SFS) Régimen Subsidiado (RS)
Ditribución de la Afiliación al SFS RC por Grupo de Edad y Género</t>
  </si>
  <si>
    <t xml:space="preserve">La afiliacion del el Régimen Subsidiado (RS) por grupos de edad al mes de agosto de 2025, se observa que la distribución sigue un patrón típico de población general, con una concentración mayor en la población adulta joven y de mediana edad. Los grupos entre 25 y 54 años representan aproximadamente 39.9% del total de afiliados, lo que refleja que la cobertura se focaliza principalmente en personas en edad productiva, mientras que los grupos infantiles (0-14 años) representan solo 8.3% del total y los adultos mayores (65 años y más) representan 15.7%.  </t>
  </si>
  <si>
    <t xml:space="preserve">Seguro Familiar de Salud (SFS)
Ditribución de la Afiliación al SFS por Región Geográfica </t>
  </si>
  <si>
    <t xml:space="preserve">Al mes de agosto de 2025, la afiliación al Régimen Subsidiado (RS) en República Dominicana muestra una concentración significativa en determinadas áreas, tanto desde la perspectiva geográfica como de regiones de salud. La mayor concentración de beneficiarios se encuentra en el Distrito Nacional / región de Santo Domingo, con 2,499,915 afiliados, representando 43.9% del total. Le siguen la región Norte / Norcentral con 1,166,445 afiliados (20.5%), la región Sur / El Valle y Enriquillo con 667,906 (11.7%) y la región Este / Valdesia y Este con 302,245 afiliados (5.3%). Otras regiones como Nordeste, Cibao Central y Cibao Occidental presentan niveles más bajos de afiliación, entre 2.3% y 4.6%, reflejando que la cobertura está fuertemente concentrada en áreas urbanas y centros poblacionales principales.
Los afiliados “sin especificar”, que alcanza 1,053,110 personas (18.5%), evidenciando problemas de clasificación geográfica y regional en la base de datos del RS. Esta situación limita la precisión del análisis territorial y dificulta la planificación de recursos y políticas de salud, ya que casi una quinta parte de los beneficiarios no puede ser asignada a una región concreta. </t>
  </si>
  <si>
    <t>Seguro Familiar de Salud (SFS) del Régimen Subsidiado (RS)
Población Afiliada en el Seguro Familiar de Salud y en Planes Especiales de
Salud para Pensionados y Jubilados por Provincia</t>
  </si>
  <si>
    <t xml:space="preserve">A partir de los datos de afiliación al Régimen Subsidiado (RS) en República Dominicana al mes de agosto de 2025, se observa que la distribución de los afiliados presenta una concentración significativa en ciertas provincias y un porcentaje elevado de registros sin identificar. El Distrito Nacional lidera con 1,795,155 afiliados, representando un 31.6% del total, seguido por Santo Domingo con 608,361 afiliados (10.7%) y Santiago con 343,707 (6.0%). Otras provincias muestran niveles de afiliación mucho menores, generalmente por debajo del 3% del total, lo que indica una marcada concentración de beneficiarios en áreas urbanas y con mayor densidad poblacional.
De igual manera como en las regiones, la afiliación 1,053,110 afiliados “sin identificar”, que equivale al 18.5% del total, reflejando posibles desafíos en la sistematización y actualización de la base de datos del régimen. Esto sugiere la necesidad de fortalecer los mecanismos de registro y control para garantizar que todos los beneficiarios estén correctamente asignados a su provincia correspondiente. </t>
  </si>
  <si>
    <t>El comportamiento de los Planes Especiales de Salud para pensionados y jubilados muestra un crecimiento sostenido en la afiliación al Seguro Familiar de Salud (SFS) entre 2009 y agosto de 2025, impulsado por la expansión institucional del programa. En sus inicios, la cobertura estaba limitada al Ministerio de Hacienda mediante el Decreto 342-09, con apenas 18,748 afiliados. A partir de 2017, con la incorporación de nuevos sectores Salud (Decreto 371-16), Fuerzas Armadas (Decreto 159-17) y Policía Nacional (Resolución SISALRIL No. 207-2016), se produjo un punto de inflexión que consolidó el carácter inclusivo del sistema, ampliando la protección sanitaria a un número creciente de pensionados del Estado.
Entre 2017 y agosto de 2025, el total de afiliados a los planes especiales aumentó de 72,326 a 119,983, lo que representa un crecimiento del 66% en ocho años. El Ministerio de Hacienda continúa siendo el mayor contribuyente, con 47,720 afiliados en 2025, mientras que las Fuerzas Armadas y la Policía Nacional alcanzan 32,317 y 34,297 respectivamente, y el sector Salud 5,649. Este comportamiento refleja una política de ampliación progresiva y sostenida del aseguramiento en salud para los pensionados del Estado, fortaleciendo la continuidad de la cobertura médica y la protección social en la etapa de retiro laboral.
La composición interna de la afiliación evidencia que la mayoría de los beneficiarios son titulares, con 85,843 afiliados (71.5%), frente a 34,140 dependientes (28.5%). Esto implica un índice de dependencia de 0.40, es decir, que por cada titular hay aproximadamente 0.4 dependientes afiliados. Este valor refleja una cobertura familiar moderada, donde la protección sanitaria se concentra principalmente en los pensionados directos, aunque un segmento relevante ha extendido el beneficio a sus familiares. Sin embargo, el bajo índice de dependencia sugiere una oportunidad para fortalecer la incorporación de dependientes, promoviendo una protección más equitativa y solidaria en el núcleo familiar del pensionado.
La distribución de la afiliación por edad y sexo muestra una estructura coherente con el perfil demográfico de la población jubilada. Los mayores de 65 años concentran más del 47% de los afiliados, reflejando el envejecimiento progresivo de este grupo y la importancia del SFS como mecanismo de protección en la vejez. Asimismo, las mujeres representan el 51.7% de los afiliados, superando ligeramente a los hombres (48.3%), especialmente en los grupos de edad más avanzados, fenómeno vinculado a la mayor esperanza de vida femenina. Finalmente, la afiliación se concentra casi por completo en el sector público (96.4%), reafirmando el carácter estatal de estos regímenes especiales. No obstante, la baja participación de las ARS privadas (0.4%) y de autogestión (3.2%) evidencia un margen para diversificar la gestión y mejorar la eficiencia del sistema, manteniendo su orientación solidaria y de servicio social.</t>
  </si>
  <si>
    <t xml:space="preserve">Régimen Especial Transitorio y Plan de Servicios de Salud para Pensionados 
Afiliación de los Regímenes Especiales de Salud para Pensionados del SFS </t>
  </si>
  <si>
    <r>
      <rPr>
        <sz val="15"/>
        <color rgb="FF000000"/>
        <rFont val="Arial"/>
      </rPr>
      <t xml:space="preserve">El comportamiento de los </t>
    </r>
    <r>
      <rPr>
        <b/>
        <sz val="15"/>
        <color rgb="FF000000"/>
        <rFont val="Arial"/>
      </rPr>
      <t xml:space="preserve">Planes Especiales de Salud para pensionados y jubilados </t>
    </r>
    <r>
      <rPr>
        <sz val="15"/>
        <color rgb="FF000000"/>
        <rFont val="Arial"/>
      </rPr>
      <t>muestra un crecimiento importante en la afiliación al Seguro Familiar de Salud (SFS) entre 2009 y agosto de 2025, impulsado por la expansión institucional del programa. En sus inicios, la cobertura estaba limitada al Ministerio de Hacienda mediante el Decreto 342-09, con apenas 18,748 afiliados en 2009. A partir de 2017, se evidencia un punto de inflexión con la incorporación de nuevos sectores: Salud (Decreto 371-16), Fuerzas Armadas (Decreto 159-17) y Policía Nacional (Resolución SISALRIL No. 207-2016), lo que elevó significativamente el número de beneficiarios y consolidó el carácter inclusivo del sistema.
Entre 2017 y agosto de 2025, el total de planes creció de 72,326 a 119,983, lo que representa un incremento del 66% en ocho años. El Ministerio de Hacienda mantiene la mayor proporción de afiliados (47,720 en agosto 2025), aunque muestra una transición entre los decretos 342-09 y 18-19, reflejando una reestructuración administrativa de los planes. Por su parte, las Fuerzas Armadas y la Policía Nacional experimentan un aumento constante, alcanzando 32,317 y 34,297 afiliados respectivamente, mientras el Sector Salud registra 5,649. Este comportamiento evidencia una política de ampliación gradual del aseguramiento en salud para los pensionados del Estado, fortaleciendo la protección social y garantizando la continuidad de la cobertura médica.</t>
    </r>
  </si>
  <si>
    <t>De Policía Nacional
 (PN)</t>
  </si>
  <si>
    <t xml:space="preserve">Total Planes </t>
  </si>
  <si>
    <t>Total Ministerio de Hacienda</t>
  </si>
  <si>
    <t>Decreto No. 371-16</t>
  </si>
  <si>
    <t>Decreto No. 159-17</t>
  </si>
  <si>
    <t>2023</t>
  </si>
  <si>
    <t>2024</t>
  </si>
  <si>
    <r>
      <t xml:space="preserve">Fuente: SISALRIL. </t>
    </r>
    <r>
      <rPr>
        <sz val="9"/>
        <color theme="1"/>
        <rFont val="Arial"/>
        <family val="2"/>
      </rPr>
      <t>Régimen Contributivo. A partir de la Base de Datos de Dispersión. UNIPAGO. Régimen Subsidiado: A partir de la Base de Datos de Dispersión.TSS. Planes  Especiales de Salud para Pensionados y Jubilados: A partir de las Bases de Datos TSS, UNIPAGO y remitidas por las ARS.</t>
    </r>
  </si>
  <si>
    <r>
      <rPr>
        <b/>
        <sz val="9"/>
        <color theme="1"/>
        <rFont val="Arial"/>
        <family val="2"/>
      </rPr>
      <t>Notas: 1/</t>
    </r>
    <r>
      <rPr>
        <sz val="9"/>
        <color theme="1"/>
        <rFont val="Arial"/>
        <family val="2"/>
      </rPr>
      <t xml:space="preserve"> Plan de Servicios de Salud  para pensionados y jubilados que reciben sus retribuciones a través de la Dirección General de Jubilaciones y  Pensiones del Ministerio de Hacienda de la República Dominicana.</t>
    </r>
  </si>
  <si>
    <t>Seguro Familiar de Salud (SFS) Regímenes Especiales de Salud para Pensionados
Ditribución de la Afiliación por Régimen de Financiamiento y por Tipo de Afiliado</t>
  </si>
  <si>
    <r>
      <rPr>
        <sz val="11"/>
        <color rgb="FF000000"/>
        <rFont val="Arial"/>
      </rPr>
      <t xml:space="preserve">La estructura de la afiliación al Seguro Familiar de Salud (SFS) en los Regímenes Especiales de Salud para Pensionados al mes de agosto de 2025 evidencia que la mayoría de los beneficiarios son titulares, con </t>
    </r>
    <r>
      <rPr>
        <b/>
        <sz val="11"/>
        <color rgb="FF000000"/>
        <rFont val="Arial"/>
      </rPr>
      <t>85,843 afiliados (71.5%)</t>
    </r>
    <r>
      <rPr>
        <sz val="11"/>
        <color rgb="FF000000"/>
        <rFont val="Arial"/>
      </rPr>
      <t xml:space="preserve">, mientras que los dependientes ascienden a </t>
    </r>
    <r>
      <rPr>
        <b/>
        <sz val="11"/>
        <color rgb="FF000000"/>
        <rFont val="Arial"/>
      </rPr>
      <t>34,140 (28.5%)</t>
    </r>
    <r>
      <rPr>
        <sz val="11"/>
        <color rgb="FF000000"/>
        <rFont val="Arial"/>
      </rPr>
      <t xml:space="preserve">. Esto implica un índice de dependencia de </t>
    </r>
    <r>
      <rPr>
        <b/>
        <sz val="11"/>
        <color rgb="FF000000"/>
        <rFont val="Arial"/>
      </rPr>
      <t>0.40,</t>
    </r>
    <r>
      <rPr>
        <sz val="11"/>
        <color rgb="FF000000"/>
        <rFont val="Arial"/>
      </rPr>
      <t xml:space="preserve"> es decir, que por cada titular hay aproximadamente 0.4 dependientes afiliados, lo cual refleja una cobertura complementaria moderada dentro del núcleo familiar del pensionado.</t>
    </r>
  </si>
  <si>
    <t>Titular</t>
  </si>
  <si>
    <t>Seguro Familiar de Salud (SFS) Regímenes Especiales de Salud para Pensionados
Ditribución de la Afiliación al RET por Grupo de Edad y Género</t>
  </si>
  <si>
    <r>
      <rPr>
        <sz val="72"/>
        <color rgb="FF000000"/>
        <rFont val="Arial"/>
      </rPr>
      <t xml:space="preserve">La afiliación de </t>
    </r>
    <r>
      <rPr>
        <b/>
        <sz val="72"/>
        <color rgb="FF000000"/>
        <rFont val="Arial"/>
      </rPr>
      <t xml:space="preserve">pensionados al Seguro Familiar de Salud (SFS) </t>
    </r>
    <r>
      <rPr>
        <sz val="72"/>
        <color rgb="FF000000"/>
        <rFont val="Arial"/>
      </rPr>
      <t xml:space="preserve">según grupo de edad muestra una estructura coherente con el perfil demográfico de la población jubilada del país. Se observa una marcada concentración en los grupos de mayor edad, especialmente entre los </t>
    </r>
    <r>
      <rPr>
        <b/>
        <sz val="72"/>
        <color rgb="FF000000"/>
        <rFont val="Arial"/>
      </rPr>
      <t xml:space="preserve">65 y más años, </t>
    </r>
    <r>
      <rPr>
        <sz val="72"/>
        <color rgb="FF000000"/>
        <rFont val="Arial"/>
      </rPr>
      <t xml:space="preserve">que representan en conjunto más del 47% del total de afiliados. Los grupos de 70-74 años (13.6%), 75-79 años (12.6%), y 85 y más (12.4%) son los más numerosos, reflejando el envejecimiento progresivo de la población pensionada y la importancia del SFS como mecanismo de protección para la vejez. Por el contrario, los grupos </t>
    </r>
    <r>
      <rPr>
        <b/>
        <sz val="72"/>
        <color rgb="FF000000"/>
        <rFont val="Arial"/>
      </rPr>
      <t>menores de 50 años</t>
    </r>
    <r>
      <rPr>
        <sz val="72"/>
        <color rgb="FF000000"/>
        <rFont val="Arial"/>
      </rPr>
      <t xml:space="preserve"> concentran menos del </t>
    </r>
    <r>
      <rPr>
        <b/>
        <sz val="72"/>
        <color rgb="FF000000"/>
        <rFont val="Arial"/>
      </rPr>
      <t>20%</t>
    </r>
    <r>
      <rPr>
        <sz val="72"/>
        <color rgb="FF000000"/>
        <rFont val="Arial"/>
      </rPr>
      <t xml:space="preserve"> de los afiliados, lo que corresponde a pensiones por invalidez, sobrevivencia o regímenes especiales.
En cuanto a la distribución por </t>
    </r>
    <r>
      <rPr>
        <b/>
        <sz val="72"/>
        <color rgb="FF000000"/>
        <rFont val="Arial"/>
      </rPr>
      <t>sexo,</t>
    </r>
    <r>
      <rPr>
        <sz val="72"/>
        <color rgb="FF000000"/>
        <rFont val="Arial"/>
      </rPr>
      <t xml:space="preserve"> las </t>
    </r>
    <r>
      <rPr>
        <b/>
        <sz val="72"/>
        <color rgb="FF000000"/>
        <rFont val="Arial"/>
      </rPr>
      <t xml:space="preserve">mujeres </t>
    </r>
    <r>
      <rPr>
        <sz val="72"/>
        <color rgb="FF000000"/>
        <rFont val="Arial"/>
      </rPr>
      <t xml:space="preserve">representan el </t>
    </r>
    <r>
      <rPr>
        <b/>
        <sz val="72"/>
        <color rgb="FF000000"/>
        <rFont val="Arial"/>
      </rPr>
      <t>51.7% (61,979)</t>
    </r>
    <r>
      <rPr>
        <sz val="72"/>
        <color rgb="FF000000"/>
        <rFont val="Arial"/>
      </rPr>
      <t xml:space="preserve"> de los afiliados, superando ligeramente a los </t>
    </r>
    <r>
      <rPr>
        <b/>
        <sz val="72"/>
        <color rgb="FF000000"/>
        <rFont val="Arial"/>
      </rPr>
      <t>hombres con 48.3% (58,004)</t>
    </r>
    <r>
      <rPr>
        <sz val="72"/>
        <color rgb="FF000000"/>
        <rFont val="Arial"/>
      </rPr>
      <t>. Esta diferencia se acentúa en los grupos de edad más avanzados, especialmente entre los 65 y 79 años, donde las mujeres presentan una mayor proporción de afiliación, lo que está asociado a su mayor esperanza de vida y a la feminización del envejecimiento. En cambio, l</t>
    </r>
    <r>
      <rPr>
        <b/>
        <sz val="72"/>
        <color rgb="FF000000"/>
        <rFont val="Arial"/>
      </rPr>
      <t>os hombres</t>
    </r>
    <r>
      <rPr>
        <sz val="72"/>
        <color rgb="FF000000"/>
        <rFont val="Arial"/>
      </rPr>
      <t xml:space="preserve"> predominan en los grupos de 55 a 64 años, reflejando el momento de transición hacia la jubilación.  </t>
    </r>
  </si>
  <si>
    <t>Seguro Familiar de Salud (SFS) Regímenes Especiales de Salud para Pensionados
Ditribución de la Afiliación por Régimen de Financiamiento y Categoria de ARS</t>
  </si>
  <si>
    <t>La distribución de la afiliación al Seguro Familiar de Salud (SFS) en los Regímenes Especiales de Salud para Pensionados al mes de agosto de 2025 refleja una marcada concentración en el sector público, que agrupa 115,660 afiliados, equivalente al 96.4% del total. Esto evidencia que la gran mayoría de los pensionados y jubilados cubiertos por estos planes pertenecen a instituciones del Estado, coherente con la naturaleza de los decretos y resoluciones que sustentan estos regímenes especiales. En contraste, las ARS privadas apenas representan el 0.4% de la afiliación, lo que muestra una participación marginal en este segmento del sistema.
Por su parte, las ARS de autogestión concentran 3,857 afiliados (3.2%), principalmente vinculadas a instituciones públicas con estructuras propias de administración del riesgo en salud. Este patrón reafirma el carácter predominantemente estatal del aseguramiento en salud para los pensionados, en consonancia con el principio de solidaridad y protección social del Sistema Dominicano de Seguridad Social. No obstante, la baja participación del sector privado y de autogestión sugiere una oportunidad para diversificar la gestión de estos planes, garantizando eficiencia administrativa y fortaleciendo la calidad de los servicios ofrecidos a esta población.</t>
  </si>
  <si>
    <t>Categoria de ARS</t>
  </si>
  <si>
    <t>Pública</t>
  </si>
  <si>
    <t>Privado</t>
  </si>
  <si>
    <t>Autogestión</t>
  </si>
  <si>
    <t xml:space="preserve">
El sistema de pensión tiene como objetivo reemplazar la pérdida o reducción del ingreso por vejez, fallecimiento, discapacidad, cesantía en edad avanzada y sobrevivencia. Tiene una estructura mixta de beneficio que combina la constitución y el desarrollo de una cuenta personal para cada afiliado, con la solidaridad social en favor de los trabajadores y la población de ingresos bajos, en el marco de las políticas y principios de la seguridad social. En adición, permite aportes adicionales con la finalidad de obtener prestaciones complementarias. Los sistemas de pensiones establecidos mediante las leyes 1896, del 30 de diciembre de 1948, y 379 del 11 de diciembre de 1981, mantienen su vigencia para los actuales pensionados y jubilados, para los afiliados en proceso de retiro para la población que permanece en dicho sistema en conformidad con el artículo 38 de la Ley 87-01.
La afiliación del trabajador asalariado y del empleador al régimen provisional es obligatoria, única y permanente independientemente de que el beneficiario permanezca o no en actividad, ejerza dos o más trabajos de manera simultánea pase a trabajar en el sector informal, emigre del país o cambie de Administradora de Fondos de Pensiones (AFP).
El sistema previsional del Régimen Contributivo contempla las siguientes prestaciones:
a) Pensión por vejez;
b) Pensión por discapacidad, total o parcial;
c) Pensión por cesantía por edad avanzada;
d) Pensión por sobrevivencia.
Cada trabajador que ingresa al sistema está en la obligación de seleccionar su Administradora de Fondos de Pensiones,  informarlo a su empleador en un plazo establecido. Si el empleado no lo hace, el empleador tiene la obligación de inscribirlo a la AFP a la que se hayan afiliado la mayor parte de sus empleados. Cuando un trabajador preste servicio a dos o más empleadores deberá seleccionar a uno de éstos e informar a los demás el número de afiliación a fin de que éstos puedan remitir a la misma cuenta las cotizaciones correspondientes.
En la actualidad el sistema de pensiones cuenta con cinco AFP, cuatro privada (Popular, Siembra, Scotia Crecer y Romana) y  una AFP pública, la AFP Reservas, la cual tiene a su cargo la administración del Fondo de Solidaridad Social, el Fondo de Reparto del Banco de Reservas ( que cubre a sus empleados y funcionarios) y el fondo de Capitalización Individual. Además de las AFP el sistema de pensiones lo integran los siguientes fondo de reparto: Fondo de Pensiones y Jubilaciones del Banco Central, Fondo de Pensiones y Jubilaciones del Ministerio de Hacienda y el fondo del Instituto Nacional de Bienestar Magisterial (INABIMA).
El proceso de afiliación al Seguro de Vejez, Discapacidad y Sobrevivencia se inicia en febrero de 2003 cuando se pone en funcionamiento el Régimen Contributivo. </t>
  </si>
  <si>
    <t xml:space="preserve">  </t>
  </si>
  <si>
    <t xml:space="preserve">
Entre diciembre de 2008 y agosto de 2025, la afiliación al SVDS ha mostrado un crecimiento sostenido tanto en cotizantes como en afiliados totales. Los cotizantes pasaron de 929,743 a 2,192,103, mientras que los afiliados aumentaron de 1,983,720 a 5,487,764 en el mismo período, reflejando la expansión del sistema previsional y la incorporación progresiva de trabajadores al Régimen Contributivo. Este crecimiento se observa también al comparar los cotizantes con la población ocupada formal, que pasó de 1,566,047 a 2,517,565, mostrando que cada vez más trabajadores se integran al sistema de pensiones y contribuyen a su sostenibilidad.
Pese a este incremento en afiliación, la densidad de cotización ha mostrado una tendencia a la baja, descendiendo de 50.97% en 2009 a 39.95% en agosto de 2025, con caídas más pronunciadas a partir de 2019 y durante 2020, asociadas principalmente a la pandemia y a la intermitencia en el empleo formal. Sin embargo, la proporción de cotizantes sobre la población ocupada formal alcanzó un máximo de 90.84% en 2021, aunque se redujo ligeramente a 87.07% en agosto de 2025, lo que refleja que la mayoría de los trabajadores formales contribuye efectivamente al sistema, aunque persisten retos importantes en la continuidad de las cotizaciones.
La estructura de los cotizantes por edad y nivel salarial evidencia que la base contributiva está concentrada en trabajadores jóvenes y adultos con ingresos bajos. El 38.6% de los cotizantes se encuentra entre 25 y 34 años y otro 24.7% entre 20 y 24 y 35 a 39 años, mientras que los mayores de 50 representan el 22.8% y los menores de 20 solo el 1.6%. En términos salariales, casi ocho de cada diez cotizantes aportan con menos de dos salarios mínimos, mientras que solo un pequeño porcentaje contribuye con montos elevados. Esto muestra que la sostenibilidad del SVDS depende de la incorporación temprana de los trabajadores, la regularidad de sus aportes y la protección de los afiliados de menores ingresos.
Finalmente, la movilidad de los afiliados a través de traspasos ha sido creciente, tanto hacia las AFP como hacia los planes de reparto y sustitutos del Estado. Entre 2010 y 2025, se registraron 793,353 traspasos en total, concentrándose principalmente en las AFP más grandes como Crecer, Popular y Atlántico. Los planes de reparto y sustitutos acumularon 94,060 traspasos, destacando incrementos en 2022–2024 por la migración de afiliados desde sistemas antiguos. Estos movimientos reflejan la importancia de un sistema flexible que permita a los afiliados cambiar de administradora sin afectar la continuidad de sus derechos previsionales, fortaleciendo la confianza y eficiencia del SVDS.</t>
  </si>
  <si>
    <t>Seguro de Vejez, Discapacidad y Sobrevivencia (SVDS)
Cantidad de Afiliados y Cotizantes Anual al SVDS del RC</t>
  </si>
  <si>
    <t xml:space="preserve">
</t>
  </si>
  <si>
    <t xml:space="preserve">Entre diciembre de 2008 y agosto de 2025, la afiliación al SVDS ha mostrado un crecimiento tanto en cotizantes como en afiliados totales. Los cotizantes pasaron de 929,743 en 2008 a 2,192,103 en agosto de 2025, mientras que los afiliados aumentaron de 1,983,720 a 5,487,764 en el mismo período. Este crecimiento refleja la expansión del sistema previsional y la incorporación progresiva de trabajadores al Régimen Contributivo, mostrando que más personas forman parte formalmente del sistema de pensiones y seguridad social en el país.
La densidad de cotización, es decir, la proporción de afiliados que efectivamente realizan aportes, ha mostrado una tendencia a la baja. De un 50.97% en 2009, la densidad descendió a 39.95% en agosto de 2025, con caídas más pronunciadas a partir de 2019 y especialmente en 2020, probablemente asociadas a la pandemia y a la intermitencia en el empleo formal. </t>
  </si>
  <si>
    <t xml:space="preserve">Afiliados </t>
  </si>
  <si>
    <t>Densidad de Cotizantes</t>
  </si>
  <si>
    <t>Dic. 2018</t>
  </si>
  <si>
    <t>Dic. 2019</t>
  </si>
  <si>
    <r>
      <rPr>
        <b/>
        <sz val="16"/>
        <color theme="1"/>
        <rFont val="Arial"/>
        <family val="2"/>
      </rPr>
      <t xml:space="preserve">Fuente:  </t>
    </r>
    <r>
      <rPr>
        <sz val="16"/>
        <color theme="1"/>
        <rFont val="Arial"/>
        <family val="2"/>
      </rPr>
      <t xml:space="preserve">SIPEN. </t>
    </r>
  </si>
  <si>
    <t xml:space="preserve">Entre 2008 y agosto de 2025, el número de trabajadores cotizantes al SVDS ha mostrado un crecimiento importante, pasando de 929,743 en 2008 a 2,192,103 en agosto de 2025, mientras que la población ocupada formal aumentó de 1,566,047 a 2,517,565 en el mismo período. Este incremento refleja tanto la expansión del sistema previsional como la gradual formalización del empleo en el país, evidenciando que cada vez más trabajadores están integrados al SVDS.
El porcentaje de cotizantes sobre la población ocupada formal evidencia un notable fortalecimiento de la cobertura a lo largo de los años, pasando de 59.37% en 2008 a un máximo de 90.84% en 2021, aunque con ligeras variaciones posteriores, situándose en 87.07% en agosto de 2025. Este comportamiento muestra que la mayoría de los trabajadores formales contribuyen efectivamente al SVDS, lo que favorece la sostenibilidad del sistema de pensiones </t>
  </si>
  <si>
    <t xml:space="preserve">Trabajadores Cotizantes </t>
  </si>
  <si>
    <t>Población Ocupada Formal</t>
  </si>
  <si>
    <t>% Cotizantes/ Pobl. Asalariada</t>
  </si>
  <si>
    <t>Ago.2025</t>
  </si>
  <si>
    <r>
      <rPr>
        <b/>
        <sz val="16"/>
        <color theme="1"/>
        <rFont val="Arial"/>
        <family val="2"/>
      </rPr>
      <t xml:space="preserve">Fuente:  </t>
    </r>
    <r>
      <rPr>
        <sz val="16"/>
        <color theme="1"/>
        <rFont val="Arial"/>
        <family val="2"/>
      </rPr>
      <t xml:space="preserve">SIPEN. Banco Central de la RD.  
</t>
    </r>
    <r>
      <rPr>
        <b/>
        <sz val="16"/>
        <color theme="1"/>
        <rFont val="Arial"/>
        <family val="2"/>
      </rPr>
      <t>Nota:</t>
    </r>
    <r>
      <rPr>
        <sz val="16"/>
        <color theme="1"/>
        <rFont val="Arial"/>
        <family val="2"/>
      </rPr>
      <t xml:space="preserve"> Las estadísticas de la población ocupada formal del BC del año, serán actualizada una vez sean publicadas.
</t>
    </r>
  </si>
  <si>
    <t xml:space="preserve">Seguro de Vejez, Discapacidad y Sobrevivencia (SVDS)
Cotizantes del SVDS RC por Rango de Edad
</t>
  </si>
  <si>
    <t xml:space="preserve">La distribución de los cotizantes al SVDS revela una concentración en la población en edad laboral media, con un 38.6% de los cotizantes entre 25 y 34 años y un 24.7% entre 20 y 24 años y 35 a 39 años, lo que indica que la base contributiva del sistema está compuesta mayoritariamente por trabajadores jóvenes y adultos en pleno desarrollo de su carrera profesional. Este grupo es crucial para la sostenibilidad del sistema de pensiones, ya que sus aportes representan la principal fuente de financiamiento de las prestaciones actuales y futuras, al tiempo que aseguran la capacidad de generar reservas que soporten el retiro de los afiliados más antiguos. Además, la concentración en estas edades refleja la integración de los trabajadores al empleo formal, pues son los que más probabilidades tienen de mantenerse activos y con cotizaciones regulares, lo que fortalece la estabilidad del SVDS.
Por otro lado, los cotizantes en edad cercana al retiro (50 años o más) representan un 22.8% del total, mientras que los menores de 20 años apenas constituyen el 1.6% de la población cotizante. Esto evidencia que el sistema depende de la incorporación temprana de los trabajadores al RC y de la continuidad de sus aportes a lo largo de su vida laboral. La proporción de cotizantes mayores resalta la importancia de políticas que promuevan la permanencia en el empleo formal hasta la edad de retiro y la suficiencia de los aportes acumulados para garantizar pensiones adecuadas.  </t>
  </si>
  <si>
    <t xml:space="preserve">Menor de 19 </t>
  </si>
  <si>
    <t>20-24 años</t>
  </si>
  <si>
    <t>25-29 años</t>
  </si>
  <si>
    <t>30-34 años</t>
  </si>
  <si>
    <t>35-39 años</t>
  </si>
  <si>
    <t>40-44 años</t>
  </si>
  <si>
    <t>45-49 años</t>
  </si>
  <si>
    <t>50-54 años</t>
  </si>
  <si>
    <t>55-59 años</t>
  </si>
  <si>
    <t xml:space="preserve">60 ó más </t>
  </si>
  <si>
    <t>Fuente: SIPEN</t>
  </si>
  <si>
    <t>Seguro de Vejez, Discapacidad y Sobrevivencia (SVDS)
Cotizantes del SVDS RC por Cantidad de Salario Mínimo Cotizable</t>
  </si>
  <si>
    <t xml:space="preserve">La mayor parte de los cotizantes al SVDS se concentra en los niveles salariales bajos, siendo que 37.3% cotiza con 0 a 1 salario mínimo y 40.0% con 1 a 2 salarios mínimos, lo que indica que casi ocho de cada diez trabajadores aportan con montos relativamente bajos. Esta concentración refleja la composición del mercado laboral formal, donde predomina la contratación de trabajadores con remuneraciones cercanas al salario mínimo. Por otro lado, solo un pequeño porcentaje de cotizantes se encuentra en los niveles salariales más altos: 0.4% con 15 o más salarios mínimos y apenas 1.1% entre 6 y 10 salarios mínimos. </t>
  </si>
  <si>
    <t>Cantidad de Salarios Mínimos Cotizables</t>
  </si>
  <si>
    <t>0-1   salario</t>
  </si>
  <si>
    <t xml:space="preserve">1-2 salarios </t>
  </si>
  <si>
    <t xml:space="preserve">2-3 salarios  </t>
  </si>
  <si>
    <t xml:space="preserve">3-4 salarios </t>
  </si>
  <si>
    <t xml:space="preserve">4-6 salarios  </t>
  </si>
  <si>
    <t xml:space="preserve">6-8 salarios </t>
  </si>
  <si>
    <t xml:space="preserve">8-10 salarios </t>
  </si>
  <si>
    <t xml:space="preserve">10-15 salarios </t>
  </si>
  <si>
    <t xml:space="preserve">15 ó más salarios </t>
  </si>
  <si>
    <r>
      <rPr>
        <b/>
        <sz val="14"/>
        <color theme="1"/>
        <rFont val="Arial"/>
        <family val="2"/>
      </rPr>
      <t>Fuente:</t>
    </r>
    <r>
      <rPr>
        <sz val="14"/>
        <color theme="1"/>
        <rFont val="Arial"/>
        <family val="2"/>
      </rPr>
      <t xml:space="preserve"> SIPEN</t>
    </r>
  </si>
  <si>
    <t>Seguro de Vejez, Discapacidad y Sobrevivencia (SVDS)
Evolución de los Afiliados y Cotizantes del SVDS por Género</t>
  </si>
  <si>
    <t>.</t>
  </si>
  <si>
    <t xml:space="preserve">Entre diciembre de 2008 y agosto de 2025, tanto los afiliados masculinos como femeninos al SVDS han mostrado un crecimiento importante en el paso del tiempo. Los afiliados masculinos pasaron de 1,165,631 en 2008 a 2,981,707 en agosto de 2025, mientras que los femeninos aumentaron de 818,089 a 2,506,057 en el mismo período. Esto refleja un incremento sostenido de la cobertura del sistema de pensiones para ambos sexos, destacando que la brecha de género en afiliación se ha ido reduciendo con el tiempo, aunque los hombres continúan representando una proporción ligeramente mayor del total de afiliados.
En cuanto a los cotizantes, también se observa un aumento progresivo, aunque con fluctuaciones relacionadas con eventos externos como la pandemia. Los cotizantes masculinos pasaron de 634,008 en 2008 a 1,125,989 en agosto de 2025, y las cotizantes femeninas de 484,285 a 1,066,114 respectivamente.  </t>
  </si>
  <si>
    <t>Afiliados Masculino</t>
  </si>
  <si>
    <t>Afiliados Femeninos</t>
  </si>
  <si>
    <t>Total 
Afiliados</t>
  </si>
  <si>
    <t>Cotizantes Masculinos</t>
  </si>
  <si>
    <t xml:space="preserve">Cotizantes Femenino </t>
  </si>
  <si>
    <t>Total 
Cotizantes</t>
  </si>
  <si>
    <t>Seguro de Vejez, Discapacidad y Sobrevivencia (SVDS)
Traspasos Totales por Año</t>
  </si>
  <si>
    <t>Entre diciembre de 2010 y agosto de 2025, los traspasos en el SVDS han mostrado una tendencia creciente, pasando de 10,644 casos en 2010 a 91,014 en 2024, con un total acumulado de 793,353 traspasos. Se observan variaciones significativas en algunos años, como la caída a 23,483 en 2020, probablemente por el impacto de la pandemia en el empleo formal, seguida de una recuperación en 2021–2024. Este comportamiento refleja la movilidad laboral de los trabajadores dentro del sistema, la búsqueda de mejores condiciones y la importancia de mantener un régimen ágil que permita traspasos sin afectar la continuidad de los derechos previsionales.</t>
  </si>
  <si>
    <t>Períodos</t>
  </si>
  <si>
    <t>Casos</t>
  </si>
  <si>
    <t>Seguro de Vejez, Discapacidad y Sobrevivencia (SVDS)
Traspasos Recibidos en Entidades de CCI/ Reparto</t>
  </si>
  <si>
    <t xml:space="preserve">Entre diciembre de 2010 y agosto de 2025, los traspasos recibidos por las AFP muestran un crecimiento según  la dinámica del mercado formal. Los traspasos totales a AFP pasaron de 3,219 casos en 2010 a 54,492 en agosto de 2025, concentrándose principalmente en las AFP más grandes como Crecer, Popular y Atlántico, lo que refleja tanto la movilidad de los afiliados como la preferencia por administradoras con mayor participación en el mercado. El período 2014–2019 destaca por incrementos significativos, superando los 80,000 traspasos anuales en algunos años, mientras que 2020 muestra una caída notable debido al impacto de la pandemia sobre la formalidad laboral y la actividad económica.
En cuanto a los planes de reparto y sustitutos del Estado, los traspasos también han mostrado un comportamiento creciente, aunque representan un porcentaje menor del total. Los planes del Ministerio de Hacienda, Banco Central, Banco de Reservas e INABIMA acumulan 94,060 traspasos en el período, con incrementos destacados en 2022–2024, principalmente por la migración de afiliados de sistemas antiguos hacia los planes actuales.  </t>
  </si>
  <si>
    <t>Traspasos Recibidos en AFP</t>
  </si>
  <si>
    <t>Traspasos Recibidos Reparto</t>
  </si>
  <si>
    <t>Atlántico</t>
  </si>
  <si>
    <t>Crecer</t>
  </si>
  <si>
    <t>JMMB-BDI</t>
  </si>
  <si>
    <t>Popular</t>
  </si>
  <si>
    <t>Romana</t>
  </si>
  <si>
    <t>Siembra</t>
  </si>
  <si>
    <t>Plan  Sustitutivo del Banco Central</t>
  </si>
  <si>
    <t>Plan  Sustitutivo del Banco de Reservas</t>
  </si>
  <si>
    <t>Plan Sustitutivo INABIMA</t>
  </si>
  <si>
    <t>Total Reparto</t>
  </si>
  <si>
    <t>Total General</t>
  </si>
  <si>
    <t>Dic. 2021</t>
  </si>
  <si>
    <t>Notas:</t>
  </si>
  <si>
    <r>
      <rPr>
        <vertAlign val="superscript"/>
        <sz val="12"/>
        <rFont val="Arial"/>
        <family val="2"/>
      </rPr>
      <t>1</t>
    </r>
    <r>
      <rPr>
        <sz val="12"/>
        <rFont val="Arial"/>
        <family val="2"/>
      </rPr>
      <t>Camino fue absorbido por Siembra, el 7 de Enero del 2005.</t>
    </r>
  </si>
  <si>
    <r>
      <rPr>
        <vertAlign val="superscript"/>
        <sz val="12"/>
        <rFont val="Arial"/>
        <family val="2"/>
      </rPr>
      <t>2</t>
    </r>
    <r>
      <rPr>
        <sz val="12"/>
        <rFont val="Arial"/>
        <family val="2"/>
      </rPr>
      <t>Caribalico fue absorbido por Siembra, el 10 de Mayo del 2007.</t>
    </r>
  </si>
  <si>
    <r>
      <rPr>
        <vertAlign val="superscript"/>
        <sz val="12"/>
        <rFont val="Arial"/>
        <family val="2"/>
      </rPr>
      <t>3</t>
    </r>
    <r>
      <rPr>
        <sz val="12"/>
        <rFont val="Arial"/>
        <family val="2"/>
      </rPr>
      <t>León fue absorbido por Siembra, el 29 de Junio del 2007.</t>
    </r>
  </si>
  <si>
    <r>
      <rPr>
        <vertAlign val="superscript"/>
        <sz val="12"/>
        <rFont val="Arial"/>
        <family val="2"/>
      </rPr>
      <t>4</t>
    </r>
    <r>
      <rPr>
        <sz val="12"/>
        <rFont val="Arial"/>
        <family val="2"/>
      </rPr>
      <t>Porvenir fue absorbido por Scotia Crecer anteriormente llamada BBVA Crecer, el 29 de Octubre del 2004.</t>
    </r>
  </si>
  <si>
    <t>Seguro de Vejez, Discapacidad y Sobrevivencia (SVDS)
Traspasos Cedidos en Entidades de CCI / Reparto</t>
  </si>
  <si>
    <t xml:space="preserve">Traspasos Cedidos en AFP y Reparto </t>
  </si>
  <si>
    <t>Total AFP</t>
  </si>
  <si>
    <t>FPBC</t>
  </si>
  <si>
    <t>Bco Reservas</t>
  </si>
  <si>
    <t>Seguro de Vejez, Discapacidad y Sobrevivencia (SVDS)
Traspasos Netos en  Entidades de CCI (Reparto)</t>
  </si>
  <si>
    <t xml:space="preserve">Traspasos Netos  en AFP y Reparto </t>
  </si>
  <si>
    <r>
      <rPr>
        <b/>
        <sz val="16"/>
        <color theme="1"/>
        <rFont val="Arial"/>
        <family val="2"/>
      </rPr>
      <t>El propósito del Seguro de Riesgos Laborales</t>
    </r>
    <r>
      <rPr>
        <sz val="16"/>
        <color theme="1"/>
        <rFont val="Arial"/>
        <family val="2"/>
      </rPr>
      <t xml:space="preserve"> es prevenir y cubrir daños ocasionados por accidentes de trabajo  y/o enfermedades profesionales. Comprenden toda lesión corporal y todo estado mórbido que el trabajador sufra con ocasión o por consecuencia del trabajo que presta por cuenta ajena . Incluye los tratamientos por accidentes de tránsito  en horas laborables y/o en la ruta hacia o desde el centro de trabajo.
</t>
    </r>
    <r>
      <rPr>
        <b/>
        <sz val="16"/>
        <color theme="1"/>
        <rFont val="Arial"/>
        <family val="2"/>
      </rPr>
      <t xml:space="preserve">
Son beneficiarios del Seguro de Riesgos Laborales:
</t>
    </r>
    <r>
      <rPr>
        <sz val="16"/>
        <color theme="1"/>
        <rFont val="Arial"/>
        <family val="2"/>
      </rPr>
      <t xml:space="preserve">
a) El(la) afiliado(a);
b) Los dependientes señalados a continuación, en caso de pensión de sobrevivencia;
c) La(el) esposa(o) del afiliado(a) y del(a) pensionado(a) o, a falta de éste(a) la(el) compañera(o) de vida con quien haya mantenido una vida marital durante los tres años anteriores a su inscripción, o haya procreado hijos, siempre que ambos no tengan impedimento legal para el matrimonio;
d) Los hijos menores de 18 años del afiliado;
e) Los hijos menores de 21 años del afiliado que sean estudiantes;
f ) Los hijos discapacitados, independientemente de su edad, que dependan del afiliado o del pensionado.
</t>
    </r>
    <r>
      <rPr>
        <b/>
        <sz val="16"/>
        <color theme="1"/>
        <rFont val="Arial"/>
        <family val="2"/>
      </rPr>
      <t>El Seguro de Riesgos Laborales cubre los siguientes eventos:</t>
    </r>
    <r>
      <rPr>
        <sz val="16"/>
        <color theme="1"/>
        <rFont val="Arial"/>
        <family val="2"/>
      </rPr>
      <t xml:space="preserve">
a) Toda lesión corporal y todo estado mórbido que el trabajador o aprendiz sufra por consecuencia del trabajo que realiza;
b) Las lesiones del trabajador durante el tiempo y en el lugar del trabajo, salvo prueba en contrario;
c) Los accidentes de trabajo ocurridos con conexión o por consecuencia de las tareas encomendadas por el empleador, aunque estas fuesen distintas de la categoría profesional del trabajador;
d) Los accidentes acaecidos en actos de salvamento y en otros de naturaleza análoga, cuando unos y otros tengan conexión con el trabajo;
e) Los accidentes de tránsito dentro de la ruta y de la jornada normal de trabajo;
f ) Las enfermedades cuya causa directa provenga del ejercicio de la profesión o el trabajo que realice una persona y que le ocasione discapacidad o muerte.
</t>
    </r>
    <r>
      <rPr>
        <b/>
        <sz val="16"/>
        <color theme="1"/>
        <rFont val="Arial"/>
        <family val="2"/>
      </rPr>
      <t xml:space="preserve">El Seguro de Riesgos Laborales garantizará las siguientes prestaciones:
</t>
    </r>
    <r>
      <rPr>
        <sz val="16"/>
        <color theme="1"/>
        <rFont val="Arial"/>
        <family val="2"/>
      </rPr>
      <t xml:space="preserve">
I. Prestaciones en especie:
a) Atención médica y asistencia odontológica;
b) Prótesis, anteojos y aparatos ortopédicos, y su reparación.
II. Prestaciones en dinero:
a) Subsidio por discapacidad temporal, cuando el riesgo del trabajo hubiese ocasionado una discapacidad temporal para trabajar conforme a lo establecido en el Código de Trabajo;
b) Indemnización por discapacidad;
c) Pensión por discapacidad.
</t>
    </r>
  </si>
  <si>
    <t xml:space="preserve">El mercado laboral formal dominicano ha mostrado un crecimiento entre diciembre de 2008 y agosto de 2025, tanto en el número de empresas como en el de trabajadores afiliados, reflejando la expansión económica y el fortalecimiento del Sistema Dominicano de Seguridad Social (SDSS). 
El número de empresas activas pasó de 41,757 en 2008 a 115,257 en agosto 2025, un incremento de 176%, impulsado principalmente por el dinamismo del sector privado, que representa más del 99% de las empresas registradas. En paralelo, el total de trabajadores cotizantes aumentó de 1.18 millones a 2.57 millones, duplicando la cantidad de personas protegidas por el sistema. La relación promedio de empleados por empresa descendió de 28.4 a 22.3, evidenciando la creciente formalización de micro y pequeñas empresas. Estas constituyen alrededor del 80% de las entidades formales principalmente con entre 1 y 10 empleados, aunque generan solo el 12.7% del empleo total, reflejando su papel clave en la diversificación y formalización del tejido productivo. En contraste, las medianas y grandes empresas, que apenas representan el 4% del total, concentran más del 40% del empleo formal, destacando la fuerte dualidad estructural del mercado laboral dominicano.
En cuanto al empleo formal y la afiliación a la seguridad social, los ocupados en el sector formal pasaron de 1.57 millones en 2008 a 2.52 millones en 2025, mientras que los afiliados al sistema aumentaron de 1.19 millones a 2.57 millones, elevando la cobertura del 75.9% a más del 100%. Este avance refleja la sincronización entre el empleo formal y la protección social, impulsada por el fortalecimiento del sistema contributivo y la mejora en la fiscalización laboral, pese a caídas coyunturales como la de 2020 por la pandemia. 
La composición etaria y de género de los afiliados muestra que más de la mitad se concentra entre los 25 y 44 años, con predominio masculino aunque con una mayor participación femenina en las generaciones jóvenes. A partir de los 50 años se observa una disminución progresiva, más acentuada tras los 60 años, lo que responde al retiro laboral y al ingreso al sistema de pensiones. </t>
  </si>
  <si>
    <t>Datos Generales del Sistema Dominicano de la Seguridad Social (SDSS) 
Empresas y Empleados Afiliados Activos al SDSS por Sector</t>
  </si>
  <si>
    <t xml:space="preserve">El comportamiento del mercado laboral formal, muestra un crecimiento en el número de empresas como de empleados entre diciembre de 2008 y agosto de 2025, reflejando la expansión de la economía y el fortalecimiento del sistema de seguridad social. El número total de empresas activas pasó de 41,757 en 2008 a 115,257 en agosto de 2025, lo que representa un incremento de casi el doble en dicho período. Este crecimiento se explica principalmente por el dinamismo del sector privado, que concentra más del 99% de las empresas registradas y pasó de 41,379 a 114,611 empresas en el mismo lapso.  
De igual manera,  el total de trabajadores cotizantes aumentó de 1.18 millones en 2008 a 2.57 millones en agosto de 2025, duplicando la cantidad de personas protegidas por el sistema. Los empleados privados representan la mayor proporción, alcanzando 1.8 millones, mientras que los empleados públicos y centralizados suman cerca de 768 mil trabajadores, lo que evidencia la expansión equilibrada entre los sectores público y privado. La relación promedio de empleados por empresa ha mostrado una tendencia a la baja, pasando de 28.4 en 2008 a 22.3 en 2025, lo que sugiere una mayor formalización de pequeñas y medianas empresas dentro del sistema.  </t>
  </si>
  <si>
    <t>Empresas Privadas</t>
  </si>
  <si>
    <t xml:space="preserve"> Empresas Públicas </t>
  </si>
  <si>
    <t>Empresas Públicas Centralizadas</t>
  </si>
  <si>
    <t>Empresas Pendiente en Clasificar</t>
  </si>
  <si>
    <t>Total Empresas</t>
  </si>
  <si>
    <t xml:space="preserve"> Empleados Privados</t>
  </si>
  <si>
    <t xml:space="preserve">Empleados  Públicos </t>
  </si>
  <si>
    <t>Empleados Públicos Centralizados</t>
  </si>
  <si>
    <t>Total  Empleados</t>
  </si>
  <si>
    <t>Empresas y Empleados sin claficar</t>
  </si>
  <si>
    <t>Relación Promedio Empleados / Empresas</t>
  </si>
  <si>
    <t>Dic.18</t>
  </si>
  <si>
    <r>
      <t>Fuente</t>
    </r>
    <r>
      <rPr>
        <sz val="10"/>
        <color rgb="FF000000"/>
        <rFont val="Arial"/>
        <family val="2"/>
      </rPr>
      <t xml:space="preserve">: SISALRIL.  
</t>
    </r>
    <r>
      <rPr>
        <b/>
        <sz val="10"/>
        <color rgb="FF000000"/>
        <rFont val="Arial"/>
        <family val="2"/>
      </rPr>
      <t>Nota.</t>
    </r>
    <r>
      <rPr>
        <sz val="10"/>
        <color rgb="FF000000"/>
        <rFont val="Arial"/>
        <family val="2"/>
      </rPr>
      <t xml:space="preserve"> Pendiente a clasificar empresas/empleados_incremento en la clasificación.</t>
    </r>
  </si>
  <si>
    <t xml:space="preserve"> Datos Generales del Sistema Dominicano de la Seguridad Social (SDSS)
Empresas Afiliadas Activas al SDSS, por Cantidad de Empleados Registrados en TSS</t>
  </si>
  <si>
    <t xml:space="preserve">La estructura empresarial registrada en la Tesorería de la Seguridad Social (TSS) al mes de agosto de 2025 refleja una marcada concentración de micro y pequeñas empresas en el mercado laboral formal dominicano. Del total de 115,257 empresas activas, el 62.8% posee entre 1 y 5 empleados, mientras que un 17.1% tiene entre 6 y 10 trabajadores, lo que evidencia que aproximadamente el 80% de las empresas formales pertenecen al segmento de microempresas. Estas unidades productivas, aunque numerosas, concentran solo el 12.7% del total de empleados, lo que indica su limitada capacidad de generación masiva de empleo, pero una alta incidencia en la formalización y dinamismo del sector productivo nacional.  Las medianas y grandes empresas, que representan el 4% del total, concentrando la mayor parte del empleo formal. Las empresas con más de 1,000 empleados agrupan el 43.3% del total de trabajadores, destacando aquellas con entre 1,001 y 10,000 empleados (24%) y las de más de 10,000 (19.3%).  </t>
  </si>
  <si>
    <t>Rango de Empleados</t>
  </si>
  <si>
    <t>Empresas por rango</t>
  </si>
  <si>
    <t>% Empresas por rango</t>
  </si>
  <si>
    <t>Empleados por rango</t>
  </si>
  <si>
    <t>% Empleados por rango</t>
  </si>
  <si>
    <t xml:space="preserve">1 y 5 </t>
  </si>
  <si>
    <t xml:space="preserve"> 6 y 10 </t>
  </si>
  <si>
    <t xml:space="preserve"> 11 y 20  </t>
  </si>
  <si>
    <t xml:space="preserve"> 21 y 50 </t>
  </si>
  <si>
    <t xml:space="preserve"> 51 y 100  </t>
  </si>
  <si>
    <t xml:space="preserve"> 101 y 500  </t>
  </si>
  <si>
    <t xml:space="preserve"> 501 y 1,000 </t>
  </si>
  <si>
    <t xml:space="preserve"> 1,001 y 10,000  </t>
  </si>
  <si>
    <t xml:space="preserve"> Mas de 10,000 </t>
  </si>
  <si>
    <t>Seguro de Riesgos Laborales
Comparativo Afiliación al SRL en Relación a la Población Ocupada en el Sector Formal</t>
  </si>
  <si>
    <t xml:space="preserve">El comportamiento del empleo formal y la afiliación a la Seguridad Social (SRL) entre 2008 y agosto de 2025 evidencia una tendencia de crecimiento sostenido en la formalización del trabajo en la República Dominicana, con algunas fluctuaciones coyunturales. En diciembre de 2008, el total de ocupados en el sector formal ascendía a 1.57 millones de trabajadores, mientras que los afiliados a la Seguridad Social alcanzaban 1.19 millones, reflejando una cobertura del 75.9% de los ocupados formales. A lo largo de los años, ambas variables muestran incrementos constantes, especialmente a partir de 2014, impulsados por el fortalecimiento del RC y las mejoras en la fiscalización y registro laboral.
Para agosto de 2025, los ocupados en el sector formal ascendieron a 2.52 millones y los afiliados al sistema a 2.57 millones, lo que representa un incremento acumulado del 60.7% y 116.6% respectivamente con relación a 2008. Este crecimiento refleja una mayor sincronización entre el empleo formal y la cobertura del Sistema Dominicano de Seguridad Social (SDSS), donde la cantidad de afiliados ya supera ligeramente el número de ocupados formales, señal de una cobertura más amplia que incorpora a trabajadores con múltiples registros o cotizaciones activas. </t>
  </si>
  <si>
    <t>Ocupada Sector Formal</t>
  </si>
  <si>
    <t>Afiliados  SRL</t>
  </si>
  <si>
    <t>% Crecimiento</t>
  </si>
  <si>
    <r>
      <rPr>
        <b/>
        <sz val="18"/>
        <color theme="1"/>
        <rFont val="Arial"/>
        <family val="2"/>
      </rPr>
      <t>Fuente</t>
    </r>
    <r>
      <rPr>
        <sz val="18"/>
        <color theme="1"/>
        <rFont val="Arial"/>
        <family val="2"/>
      </rPr>
      <t xml:space="preserve">: SISALRIL y Banco Central RD. Encuesta Nacional Continua de Fuerza de Trabajo (ENCFT) .  El dato será actualizado, una vez que el BC publique.
</t>
    </r>
    <r>
      <rPr>
        <b/>
        <sz val="18"/>
        <color theme="1"/>
        <rFont val="Arial"/>
        <family val="2"/>
      </rPr>
      <t xml:space="preserve">Nota: </t>
    </r>
    <r>
      <rPr>
        <sz val="18"/>
        <color theme="1"/>
        <rFont val="Arial"/>
        <family val="2"/>
      </rPr>
      <t xml:space="preserve"> último dato del sector formal al segundo trimestre 2025</t>
    </r>
  </si>
  <si>
    <t>Seguro de Riesgos Laborales
Afiliación al SRL por Grupo de Edad y Género</t>
  </si>
  <si>
    <t>La distribución por edad y sexo muestra una marcada concentración de la población trabajadora afiliada en los grupos de edad entre 25 y 44 años, que en conjunto reúnen más de la mitad del total registrado. Los hombres presentan mayor participación en todos los rangos etarios, especialmente entre los 25 y 39 años, reflejando su predominio en la fuerza laboral formal. Sin embargo, la brecha de género tiende a reducirse ligeramente en los grupos más jóvenes, lo que sugiere una incorporación progresiva de las mujeres al mercado laboral formal en las nuevas generaciones.
A partir de los 50 años, la cantidad de afiliados comienza a descender de forma sostenida, con una disminución más pronunciada después de los 60 años, lo que evidencia el retiro gradual del mercado laboral activo. Los grupos de 65 años y más representan una proporción mínima del total, lo que es consistente con las edades de jubilación y el paso al régimen de pensiones, lo que refleja una estructura laboral joven y predominantemente masculina, con un núcleo fuerte de afiliación en edades productivas medias.</t>
  </si>
  <si>
    <t>N/D</t>
  </si>
  <si>
    <t>Seguro de Riesgos Laborales
Accidentabilidad Laboral de los Afiliados al SRL</t>
  </si>
  <si>
    <t>Afiliación al SRL</t>
  </si>
  <si>
    <t>Total Casos de Accid. Laborales y Enf. Prof.</t>
  </si>
  <si>
    <t>Accidentabilidad Afiliados
(No. de accidentes por cada 100,000 afiliados)</t>
  </si>
  <si>
    <t xml:space="preserve">Tasa de accidentabilidad   </t>
  </si>
  <si>
    <t xml:space="preserve">Promedio de Tasa </t>
  </si>
  <si>
    <r>
      <rPr>
        <b/>
        <sz val="18"/>
        <color theme="1"/>
        <rFont val="Arial"/>
        <family val="2"/>
      </rPr>
      <t>Fuente:</t>
    </r>
    <r>
      <rPr>
        <sz val="18"/>
        <color theme="1"/>
        <rFont val="Arial"/>
        <family val="2"/>
      </rPr>
      <t xml:space="preserve">  IDOPPRILL Y  SISALRIL</t>
    </r>
  </si>
  <si>
    <r>
      <rPr>
        <b/>
        <sz val="22"/>
        <color theme="1"/>
        <rFont val="Arial"/>
        <family val="2"/>
      </rPr>
      <t xml:space="preserve">Ingresos
</t>
    </r>
    <r>
      <rPr>
        <sz val="22"/>
        <color theme="1"/>
        <rFont val="Arial"/>
        <family val="2"/>
      </rPr>
      <t xml:space="preserve">
Los ingresos del Sistema Dominicano  de Seguridad Social provienen de:
a) Recaudo por pago de cotizaciones por los Trabajadores y Empleadores; (Notificaciones del período corriente, atrasos, multas, intereses y recargo)
b) Aportes del Gobierno Central;
c) Rendimientos de Inversiones
</t>
    </r>
    <r>
      <rPr>
        <b/>
        <sz val="22"/>
        <color theme="1"/>
        <rFont val="Arial"/>
        <family val="2"/>
      </rPr>
      <t xml:space="preserve">Recaudación
</t>
    </r>
    <r>
      <rPr>
        <sz val="22"/>
        <color theme="1"/>
        <rFont val="Arial"/>
        <family val="2"/>
      </rPr>
      <t xml:space="preserve">El Sistema Dominicano de Seguridad Social (SDSS) se basa en un modelo de recaudación centralizada a cargo exclusivo de la TSS.  La TSS por mandato de la Ley 87-01 opera el Sistema de Recaudación, Distribución y Pago (SUIR), el cual es el sistema informático que permite a los empleadores registrar sus nóminas y novedades (altas, cambios de salario y bajas), así como realizar los pagos correspondientes a través de la red financiera nacional.
A partir de las informaciones de las nóminas registradas por los empleadores tanto públicos como privados, la TSS genera mensualmente una liquidación o notificación de pago en la cual se calculan los aportes de cada trabajador, en función de su salario cotizable y los porcentajes de contribución y aporte contemplados en la Ley.  Antes del tercer día hábil (laborable) del mes siguiente, el empleador debe realizar el pago de su notificación en los bancos recaudadores autorizados. Si el empleador no paga antes de la fecha límite de pago, se generan recargos e intereses acumulativos por cada mes de atraso.
</t>
    </r>
    <r>
      <rPr>
        <b/>
        <sz val="22"/>
        <color theme="1"/>
        <rFont val="Arial"/>
        <family val="2"/>
      </rPr>
      <t>Intereses, Recargo y Multas</t>
    </r>
    <r>
      <rPr>
        <sz val="22"/>
        <color theme="1"/>
        <rFont val="Arial"/>
        <family val="2"/>
      </rPr>
      <t xml:space="preserve"> 
Con relación  al Seguro de Vejez, Discapacidad y Sobrevivencia (SVDS), el empleador que comete una infracción debe pagar un recargo de un 5% mensual acumulativo del monto involucrado en la retención indebida. En adición, el retraso en el pago y/o el hacerlo en forma incompleta, da lugar al inicio de una acción penal por parte de la Administradora de Fondos de Pensiones (AFP) correspondiente. Las AFP que incurran en infracciones señaladas en la ley 87-01 y sus normas complementarias son sancionadas con una multa no menor a 50 veces ni mayor de 300 veces al salario mínimo nacional. 
El monto de los recargos es abonado en la cuenta personal del afiliado; Los intereses por el recargo de la comisión de la Administradora de Fondos de Pensiones (AFP) corresponde a ésta y las multas son depositadas en el Fondo de Solidaridad Social. 
En cuanto a el Seguro Familiar de Salud (SFS) y el Seguro de Riesgos Laborales (SRL),  el empleador público o privado que incurra en cualquiera de las infracciones señaladas en el artículo 181 de la ley, debe pagar un recargo del 5% mensual acumulativo del monto involucrado en la retención indebida. La Administradora de Riesgos de Salud (ARS) que incurra en cualquiera de las infracciones debe pagar una multa no menor de 50 veces ni mayor de 200 veces el salario mínimo nacional.  En lo que respecta al Seguro Familiar de Salud y al Seguro de Riesgos Laborales, el monto de los recargos es abonado a la cuenta de subsidios
</t>
    </r>
    <r>
      <rPr>
        <b/>
        <sz val="22"/>
        <color theme="1"/>
        <rFont val="Arial"/>
        <family val="2"/>
      </rPr>
      <t xml:space="preserve">Rendimientos, </t>
    </r>
    <r>
      <rPr>
        <sz val="22"/>
        <color theme="1"/>
        <rFont val="Arial"/>
        <family val="2"/>
      </rPr>
      <t xml:space="preserve">se refiere a los beneficio percibidos a través de las inversiones de los recursos disponibles en las cuentas del Seguro Familiar de Salud.
</t>
    </r>
    <r>
      <rPr>
        <b/>
        <sz val="22"/>
        <color theme="1"/>
        <rFont val="Arial"/>
        <family val="2"/>
      </rPr>
      <t xml:space="preserve">
Aportes del Gobierno.- </t>
    </r>
    <r>
      <rPr>
        <sz val="22"/>
        <color theme="1"/>
        <rFont val="Arial"/>
        <family val="2"/>
      </rPr>
      <t xml:space="preserve"> El Estado Dominicano participa por diferentes vías en el financiamiento del Sistema Dominicano de Seguridad Social:
</t>
    </r>
    <r>
      <rPr>
        <b/>
        <sz val="22"/>
        <color theme="1"/>
        <rFont val="Arial"/>
        <family val="2"/>
      </rPr>
      <t xml:space="preserve">a) En el Régimen contributivo </t>
    </r>
    <r>
      <rPr>
        <sz val="22"/>
        <color theme="1"/>
        <rFont val="Arial"/>
        <family val="2"/>
      </rPr>
      <t xml:space="preserve"> realiza su aporte como empleador  para financiar la cobertura de los trabajadores del sector público, además desde septiembre del 2007 hasta diciembre del 2009 proporcionó los recursos para cubrir las atenciones médicas por  accidentes de tránsito las cuales  están excluidas de la cobertura del Seguro Familiar de Salud.
</t>
    </r>
  </si>
  <si>
    <t>b) El Régimen Subsidiado es financiado totalmente por el gobierno  para proteger a las personas que viven en condiciones de vulnerabilidad  y que no tienen capacidad contributiva, en la actualidad a través del  Seguro Familiar de Salud y próximamente con la implementación de las pensiones solidarias.
c) Régimen Contributivo Subsidiado (no ha iniciado) se financiará con aportes del trabajador y un subsidio estatal para suplir la falta de empleador.
d) Aportes realizados por el Gobierno par financiar  el Plan de Servicios  de Salud Especial Transitorio para los Pensionados y Jubilados que reciben  su pensión a través de la Dirección General de jubilaciones y Pensiones del Ministerio de Hacienda, conjuntamente con los aportes de los pensionados y jubilados.
Por otro lado otro aporte del Gobierno Central a la Seguridad Social es  la asignación  presupuestal anual para las operaciones de las entidades del sistema y la implementación de proyectos.
Egresos
Los egresos del SDSS corresponden a los pagos que realiza el sistema para cubrir a los afiliados a las Administradoras de Fondos de Pensiones (AFP), Administradoras de Riesgos de Salud (ARS), Administradora de Riesgos Laborales, Superintendencias de  Pensiones y de Salud y Riesgos Laborales y a la Administradora de Estancias Infantiles. 
Dichos recursos son destinados por seguro de la manera siguiente:
a. Seguro de Vejez, Discapacidad y Sobrevivencia a las cuentas  de : 
Capitalización Individual,  
Reparto, 
Seguro de Vida, 
Comisión  de la AFP, 
Comisión  de SIPEN y 
Fondo de Solidaridad Social. 
b. Seguro Familiar de Salud a las cuentas de:  
Cuidado de la Salud, 
Fonamat, 
Subsidios de Enfermedad y de Maternidad y Lactancia, 
Comisión SISALRL y 
Estancias Infantiles; 
c. Seguro de Riesgos Laborales  a las cuentas de : 
Prestaciones a Beneficiario  ARL Salud Segura, 
Comisión SISALRIL y 
Fondo de solidaridad Social.
Y por último en el Régimen Especial Transitorio a las Administradoras de Riesgos de Salud ARS Salud Segura, SENASA y SEMMA, para cubrir la afiliación al seguro de salud de los pensionados y jubilados del ministerio de Hacienda.</t>
  </si>
  <si>
    <r>
      <t xml:space="preserve">Entre los años 2015 y agosto de 2025, el Sistema Dominicano de Seguridad Social (SDSS) ha evidenciado un crecimiento consistente tanto en sus ingresos como en su capacidad de gestión financiera. Este comportamiento ha sido impulsado principalmente por el incremento del Recaudo del </t>
    </r>
    <r>
      <rPr>
        <b/>
        <sz val="22"/>
        <rFont val="Calibri"/>
        <family val="2"/>
        <scheme val="minor"/>
      </rPr>
      <t>Régimen Contributivo (RC),</t>
    </r>
    <r>
      <rPr>
        <sz val="22"/>
        <rFont val="Calibri"/>
        <family val="2"/>
        <scheme val="minor"/>
      </rPr>
      <t xml:space="preserve"> que representa más del 90% del total, junto con los mayores aportes del Gobierno al </t>
    </r>
    <r>
      <rPr>
        <b/>
        <sz val="22"/>
        <rFont val="Calibri"/>
        <family val="2"/>
        <scheme val="minor"/>
      </rPr>
      <t xml:space="preserve">Régimen Subsidiado (RS). </t>
    </r>
    <r>
      <rPr>
        <sz val="22"/>
        <rFont val="Calibri"/>
        <family val="2"/>
        <scheme val="minor"/>
      </rPr>
      <t xml:space="preserve">Los ingresos totales pasaron de RD$86,853.7 millones en 2015 a RD$167,914.3 millones en agosto de 2025, reflejando un incremento acumulado superior al 90%. Estos resultados dan cuenta de la expansión de la cobertura, el fortalecimiento de las contribuciones estatales y la madurez institucional alcanzada por el sistema.
Observando por sectores, se muestra que el crecimiento del recaudo total, que aumentó de RD$79,052 millones en 2015 a RD$150,909 millones en agosto 2025, y se debe en gran medida al comportamiento del </t>
    </r>
    <r>
      <rPr>
        <b/>
        <sz val="22"/>
        <rFont val="Calibri"/>
        <family val="2"/>
        <scheme val="minor"/>
      </rPr>
      <t>sector privado,</t>
    </r>
    <r>
      <rPr>
        <sz val="22"/>
        <rFont val="Calibri"/>
        <family val="2"/>
        <scheme val="minor"/>
      </rPr>
      <t xml:space="preserve"> que aportó en promedio el </t>
    </r>
    <r>
      <rPr>
        <b/>
        <sz val="22"/>
        <rFont val="Calibri"/>
        <family val="2"/>
        <scheme val="minor"/>
      </rPr>
      <t>62%</t>
    </r>
    <r>
      <rPr>
        <sz val="22"/>
        <rFont val="Calibri"/>
        <family val="2"/>
        <scheme val="minor"/>
      </rPr>
      <t xml:space="preserve"> del total, mientras que el </t>
    </r>
    <r>
      <rPr>
        <b/>
        <sz val="22"/>
        <rFont val="Calibri"/>
        <family val="2"/>
        <scheme val="minor"/>
      </rPr>
      <t xml:space="preserve">sector público </t>
    </r>
    <r>
      <rPr>
        <sz val="22"/>
        <rFont val="Calibri"/>
        <family val="2"/>
        <scheme val="minor"/>
      </rPr>
      <t xml:space="preserve">contribuyó con un </t>
    </r>
    <r>
      <rPr>
        <b/>
        <sz val="22"/>
        <rFont val="Calibri"/>
        <family val="2"/>
        <scheme val="minor"/>
      </rPr>
      <t xml:space="preserve">38%. </t>
    </r>
    <r>
      <rPr>
        <sz val="22"/>
        <rFont val="Calibri"/>
        <family val="2"/>
        <scheme val="minor"/>
      </rPr>
      <t>Este comportamiento refleja la ampliación de la base contributiva y la formalización del empleo, especialmente entre 2021 y 2024, período en el cual el recaudo creció más del 50% en solo tres años. Asimismo, los aportes extraordinarios de personas físicas, aunque representan una fracción mínima del total, evidencian un compromiso adicional de los afiliados con el sistema.
En cuanto a los egresos, estos evolucionaron en línea con los ingresos, pasando de RD$85,765.6 millones en 2015 a RD$164,849.8 millones en 2025. Los pagos del RC continúan siendo el principal componente del gasto, seguidos por los pagos al SENASA y a la salud de los pensionados, los cuales han mostrado incrementos sostenidos. La relación entre ingresos y egresos se mantiene equilibrada, aunque con márgenes cada vez más estrechos, lo que refleja un sistema financieramente estable, pero que enfrenta desafíos crecientes en materia de sostenibilidad, producto del aumento en la demanda de servicios de salud y el crecimiento de las obligaciones del sistema de pensiones.</t>
    </r>
  </si>
  <si>
    <t>Datos Generales del Sistema Dominicano de Seguridad Social (SDSS) 
Ingresos y Egresos Anuales del SDSS</t>
  </si>
  <si>
    <t xml:space="preserve">Entre los años 2015 y agosto de 2025, el Sistema Dominicano de Seguridad Social (SDSS) se ha impulsado principalmente por el aumento del Recaudo del Régimen Contributivo (RC), que representa más del 90% del total, y por los mayores aportes del Gobierno tanto al Régimen Subsidiado como los aportes del gobierno centrla para los pensionados. Los ingresos pasaron de RD$86,853.7 millones en 2015 a RD$167,914.3 millones en agosto de 2025, reflejando un incremento acumulado de más del 90%.  
En cuanto a los egresos, estos evolucionaron de RD$85,765.6 millones en 2015 a RD$164,849.8 millones agosto 2025, mostrando un crecimiento similar al de los ingresos. Los pagos del RC son el principal componente del gasto, seguidos por los pagos a SENASA y los destinados a salud de los pensionados, que han aumentado de forma constante. </t>
  </si>
  <si>
    <r>
      <t xml:space="preserve">
</t>
    </r>
    <r>
      <rPr>
        <b/>
        <sz val="11"/>
        <color indexed="8"/>
        <rFont val="Calibri"/>
        <family val="2"/>
      </rPr>
      <t/>
    </r>
  </si>
  <si>
    <t>Recaudo - Ingresos del SDSS</t>
  </si>
  <si>
    <t>Pagos - Egreso del SDSS</t>
  </si>
  <si>
    <t>Recaudo RC
 (Incluye recargos e Intereses)</t>
  </si>
  <si>
    <t>Aportes del Gob.
Según Presupuesto                    (SFS RS)</t>
  </si>
  <si>
    <t>Rendimientos Inversiones *</t>
  </si>
  <si>
    <t>Aportes del Gob. Central Para pensionados</t>
  </si>
  <si>
    <t>Ingresos SDSS</t>
  </si>
  <si>
    <t>Pagos RC</t>
  </si>
  <si>
    <t xml:space="preserve">Pagos a SENASA RS </t>
  </si>
  <si>
    <t>Pago Salud Pensionados</t>
  </si>
  <si>
    <t>Egresos SDSS</t>
  </si>
  <si>
    <r>
      <t xml:space="preserve">* Nota: </t>
    </r>
    <r>
      <rPr>
        <sz val="14"/>
        <rFont val="Calibri"/>
        <family val="2"/>
        <scheme val="minor"/>
      </rPr>
      <t xml:space="preserve">Los aportes y rendimientos fueron ajustados según los informes de TSS. El total de los aportes recibidos del Estado Dominicano  del año 2016, incluye el pago del mes de diciembre 2015, cuyo desembolso se realizó enero 2016.  De igual manera,  excluye  la dispersion a Senasa en el mismo mes, ya que le corresponde al  año anterior.
</t>
    </r>
  </si>
  <si>
    <r>
      <t xml:space="preserve">Fuente: </t>
    </r>
    <r>
      <rPr>
        <sz val="14"/>
        <rFont val="Calibri"/>
        <family val="2"/>
        <scheme val="minor"/>
      </rPr>
      <t>Informes de la Tesorería de la Seguridad Social (TSS). La TSS, en el mes de enero 2023 realizó un desembolso a SENASA por concepto del Fondo Atenciones Médicas de Covid-19.</t>
    </r>
  </si>
  <si>
    <t>Recaudo del Régimen Contributivo del SDSS por Sector Económico</t>
  </si>
  <si>
    <t xml:space="preserve">El sector privado, que aportó en promedio el 62% del total recaudado, y por el sector público, con una participación promedio del 38%. Este crecimiento refleja la ampliación de la base contributiva y el fortalecimiento del sistema, especialmente entre 2021 y 2024, donde el recaudo aumentó más del 50% en solo tres años.  En cuanto a los aportes extraordinarios de personas físicas (PE), aunque representan una proporción mínima del total (menos del 0.01%), reflejan esfuerzos individuales adicionales de contribución iniciados a partir de 2021. </t>
  </si>
  <si>
    <t>Sector  Público</t>
  </si>
  <si>
    <t>Sector Privado</t>
  </si>
  <si>
    <t>PE_Aportes Extraordinario Persona</t>
  </si>
  <si>
    <t>Recaudo Total</t>
  </si>
  <si>
    <t>Fuente: TSS</t>
  </si>
  <si>
    <t>Seguro Familiar de Salud (SFS) del Régimen Contributivo (RC)</t>
  </si>
  <si>
    <t>Fondos Pagados a las ARS del SFS del RC</t>
  </si>
  <si>
    <t>Período:  Septiembre 2007 -  Enero 2015</t>
  </si>
  <si>
    <t>Desde la creación del Sistema Dominicano de Seguridad Social en noviembre de 2002 para el Régimen Subsidiado y en 2003 para el Régimen Contributivo, el país ha avanzado significativamente en la cobertura y financiamiento de los servicios de salud y pensiones. En particular, el Seguro Familiar de Salud (SFS) del Régimen Contributivo ha gestionado recursos por RD$173,130.6 millones, de los cuales más del 93% están destinados al cuidado de la salud, evidenciando la prioridad del sistema en garantizar atención médica y asistencial a los trabajadores formales.
El compromiso del sistema también se refleja en los subsidios otorgados por maternidad, lactancia y enfermedad común, que sumaron RD$7,932.2 millones, y en el Fondo Nacional de Atención Médica por Accidentes de Tránsito (FONAMAT) con RD$3,076.6 millones. Además, la Comisión de la SISALRIL destinó RD$1,139 millones para la regulación, supervisión y administración del sistema, lo que junto al crecimiento sostenido del gasto, demuestra un enfoque equilibrado en la expansión y consolidación del SFS como pilar fundamental de la seguridad social dominicana.
Entre 2022 y agosto de 2025, los fondos transferidos a las Administradoras de Riesgos de Salud (ARS) del Régimen Contributivo alcanzaron RD$330,360.8 millones. Las ARS SENASA RC y Primera ARS de Humano concentran casi el 60% de estos recursos, destacándose como líderes en afiliación y gestión de servicios médicos. En el primer semestre de 2025, se mantuvo un ritmo sostenido de ejecución con RD$66,438.6 millones desembolsados, mientras otras ARS menores también incrementaron su cobertura, evidenciando la madurez y consolidación del sistema contributivo.
La gestión financiera del sistema sigue una estrategia conservadora, enfocada en la seguridad y estabilidad. La Cuenta Cuidado de la Salud invierte principalmente en instrumentos de bajo riesgo como Certificados Financieros (67.46%) y Títulos Desmaterializados REPO (20.60%), mientras que los fideicomisos estructurados representan un 11.94%. Por otro lado, la inversión total del SFS y el Seguro de Vejez, Discapacidad y Sobrevivencia (SVDS) está concentrada en la Cuenta Personal No Individualizable (47.99%) y la Cuenta Cuidado de la Salud (41.08%), priorizando la sostenibilidad financiera y la liquidez de los recursos.
El gobierno dominicano ha demostrado un fuerte compromiso con el financiamiento del sistema, aportando RD$141,388.1 millones entre 2015 y agosto de 2025, con pagos efectivos a SENASA que superan los RD$145,158.9 millones. Estos recursos incluyen aportes extraordinarios periódicos para fortalecer la atención en salud, especialmente en respuesta a la pandemia de COVID-19 y las políticas de ampliación del acceso a servicios médicos, que impulsaron un aumento notable en los aportes a partir de 2020, con picos superiores a los RD$16 mil millones anuales en 2021 y 2022.
De igual manera los pagos a pensionadosde regímen especiales,  han seguido una trayectoria creciente, partiendo de RD$335.7 millones en 2015 hasta alcanzar más de RD$2,068 millones en 2024. Este crecimiento, especialmente pronunciado desde 2018, refleja ajustes en pensiones y el aumento del número de beneficiarios. A pesar de una leve caída en 2021, la tendencia al alza se reanudó con fuerza en años posteriores. En total, entre 2015 y agosto de 2025 se han desembolsado cerca de RD$11 mil millones, subrayando la importancia de este gasto dentro del presupuesto de seguridad social y fondos de pensiones del país.</t>
  </si>
  <si>
    <t>Seguro Familiar de Salud (SFS) del Régimen Contributivo (RC)
Fondos Pagados Anualmente por Cuentas al SFS del RC</t>
  </si>
  <si>
    <t xml:space="preserve">El Seguro Familiar de Salud (SFS) del Régimen Contributivo (RC) alcanzaró un total de RD$173,130.6 millones, evidenciando la magnitud de los recursos destinados al financiamiento de los servicios de salud, subsidios y gestión del sistema. El principal componente corresponde al Cuidado de la Salud, con RD$160,982.8 millones, lo que representa más del 93% del total desembolsado, reafirmando el peso predominante de los gastos médicos y asistenciales dentro del esquema Contributivo.
El Fondo Nacional de Atención Médica por Accidentes de Tránsito (FONAMAT) acumuló RD$3,076.6 millones, mientras que los subsidios (por maternidad, lactancia y enfermedad común) sumaron RD$7,932.2 millones, reflejando el compromiso del sistema con la protección social y el apoyo económico a los trabajadores ante situaciones temporales de incapacidad. Mientras que la Comisión de la SISALRIL, con RD$1,139 millones, representa los costos de regulación, supervisión y administración del sistema. </t>
  </si>
  <si>
    <t>Cuentas</t>
  </si>
  <si>
    <t>Ene- Ago. 2025</t>
  </si>
  <si>
    <t>Cuidado de la Salud</t>
  </si>
  <si>
    <r>
      <t xml:space="preserve">Fuente: </t>
    </r>
    <r>
      <rPr>
        <sz val="9"/>
        <color theme="1"/>
        <rFont val="Arial"/>
        <family val="2"/>
      </rPr>
      <t>TSS</t>
    </r>
  </si>
  <si>
    <t>Seguro Familiar de Salud (SFS) del Régimen Contributivo (RC)
Fondos Pagados a las Administradora de Riesgos de Salud (ARS) del SFS del RC</t>
  </si>
  <si>
    <t xml:space="preserve">Entre los años 2022 y agosto de 2025, los fondos pagados a las Administradoras de Riesgos de Salud (ARS) del Régimen Contributivo (RC) del Seguro Familiar de Salud (SFS) ascendieron a un total de RD$330,360.8 millones, reflejando la magnitud de los recursos canalizados para garantizar la cobertura médica de los trabajadores formales.  Las ARS SENASA RC y Primera ARS de Humano concentran la mayor proporción de estos recursos, con RD$113,400.9 millones (34.3%) y RD$86,742.9 millones (26.3%), respectivamente, consolidándose como los principales actores del sistema. En conjunto, ambas entidades administran cerca del 60% del total de fondos del SFS-RC, lo que evidencia su liderazgo en afiliación y gestión de servicios de salud.
Durante el período enero–agosto de 2025, el monto desembolsado alcanzó RD$66,438.6 millones, lo que representa un ritmo de ejecución sostenido frente al total de años anteriores. Las demás ARS privadas mantienen participaciones menores, destacando MAPFRE Salud ARS (11.3% del total general) y Universal (6.0%). En contraste,  con las ARS de menor tamaño como ARS Plan Salud, Amor y Paz o Grupo Médico Asociado registran montos inferiores al 1% del total.  </t>
  </si>
  <si>
    <t>Total General
2022- Ago.25</t>
  </si>
  <si>
    <t>Ene-Ago. 2025</t>
  </si>
  <si>
    <t>2022-2023</t>
  </si>
  <si>
    <t>MAPFRE Salud ARS</t>
  </si>
  <si>
    <t>Relación de Inversiones Financieras_Gestión de Fondos
Distribución de las Inversiones de la  Cuenta Cuidado de la Salud por Instrumento</t>
  </si>
  <si>
    <t xml:space="preserve"> Los Certificados Financieros representan la mayor proporción del total invertido, con RD$2,570.6 millones, equivalentes al 67.46% del portafolio, lo que evidencia una preferencia por instrumentos estables y de rendimiento predecible. Los Títulos Desmaterializados (REPO) suman RD$784.8 millones (20.60%), lo que sugiere una gestión activa de liquidez en instrumentos de corto plazo que permiten mantener la disponibilidad de recursos sin comprometer la rentabilidad.
Por su parte, las inversiones en Fideicomisos de Administración, Fuente de Pago, Garantía e Inversión CIIC alcanzan RD$455 millones, que equivalen al 11.94% del total, reflejando una apuesta moderada hacia esquemas de inversión estructurados y diversificados. </t>
  </si>
  <si>
    <t>Instrumentos</t>
  </si>
  <si>
    <t xml:space="preserve"> Total Invertido</t>
  </si>
  <si>
    <t>Certificados Financieros</t>
  </si>
  <si>
    <t>Títulos Desmaterializados  (REPO)</t>
  </si>
  <si>
    <t>Fideicomiso de Adm. Y Fuente de Pago, Garantía e inversión CIIC</t>
  </si>
  <si>
    <t>Otros Rubros SFS</t>
  </si>
  <si>
    <t>Fuente: Informes de la TSS</t>
  </si>
  <si>
    <t xml:space="preserve">Relación de Inversiones Financieras_Gestión de Fondos
Distribución de las Inversiones del SFS  y  SVDS del RC </t>
  </si>
  <si>
    <t xml:space="preserve">La distribución de las inversiones del Seguro Familiar de Salud (SFS) y del Seguro de Vejez, Discapacidad y Sobrevivencia (SVDS) del Régimen Contributivo (RC) muestra una estructura diversificada, aunque concentrada en dos cuentas principales. La Cuenta Personal No Individualizable concentra la mayor proporción, con RD$4,451.7 millones, equivalente al 47.99% del total invertido, lo que refleja su relevancia en la gestión de los recursos financieros del sistema. La Cuenta Cuidado de la Salud representa el 41.08% (RD$3,810.4 millones), evidenciando la prioridad asignada a la sostenibilidad del financiamiento de las prestaciones médicas y la atención sanitaria.
Las demás cuentas presentan participaciones menores, destacando el Seguro de Vida No Individualizable con 5.03%, seguido de los Aportes Voluntarios (2.19%) y la Comisión AFP No Individualizable (1.43%). Por último, Otros Rubros del RC representan el 2.28%, completando un total de RD$9,276.1 millones invertidos. </t>
  </si>
  <si>
    <t>Cuenta Personal No Individualizable</t>
  </si>
  <si>
    <t>Seguro de Vida No Individualizable</t>
  </si>
  <si>
    <t>Comisión AFP No Individualizable</t>
  </si>
  <si>
    <t xml:space="preserve">Aportes Voluntarios No individualizable </t>
  </si>
  <si>
    <t>Otros Rubros RC</t>
  </si>
  <si>
    <t>Seguro Familiar de Salud (SFS) del Régimen Subsidiado (RS)
Aporte  del Gobierno Central y Pago a SENASA</t>
  </si>
  <si>
    <t>Entre 2015 y agosto de 2025, los aportes del Gobierno al Sistema Dominicano de Seguridad Social (SDSS) reflejan una tendencia de crecimiento y una estrecha correspondencia con los pagos realizados al SENASA. Durante este período, los aportes presupuestados acumularon RD$141,388.1 millones, mientras que los pagos efectivos al SENASA alcanzaron RD$145,158.9 millones, mostrando una ejecución superior al 100% del monto planificado. Este comportamiento evidencia el compromiso estatal con la cobertura y sostenibilidad del Régimen Subsidiado, especialmente en los años de expansión de la cobertura universal en salud.
A partir de 2020 se observa un incremento significativo en los aportes y pagos, impulsado por la pandemia COV-19 y las políticas de ampliación del acceso a servicios médicos aumentó. En particular, los años 2021 y 2022 registraron los niveles más altos, con aportes superiores a los RD$16 mil millones anuales. En conjunto, la evolución muestra un fortalecimiento financiero del SENASA como principal asegurador público, respaldado por una política fiscal constante orientada a garantizar la atención médica de los sectores más vulnerables.</t>
  </si>
  <si>
    <t>Aporte Gobierno (Presupuestado)</t>
  </si>
  <si>
    <t xml:space="preserve"> Pago a SENASA </t>
  </si>
  <si>
    <t>Columna1</t>
  </si>
  <si>
    <t>Columna2</t>
  </si>
  <si>
    <t>Pagos Anuales del  Seguro Familiar de Salud de los Pensionados 
De los Regímenes Especiales</t>
  </si>
  <si>
    <t>En 2015, el monto total pagado fue de aproximadamente 335.7 millones, mientras que para el año 2024 se alcanzó un pico de más de 2,068 millones, representando un aumento considerable en menos de una década.  Se observa un crecimiento especialmente marcado a partir de 2018, con incrementos anuales notables que reflejan un aumento en la cantidad de pensionados. Aunque en 2021 hubo una ligera disminución respecto al año anterior, la tendencia al alza se reanudó con fuerza en 2022 y 2023.
De enero- agosto de 2025, el pago acumulado es de aproximadamente 781.98 millones, lo que sugiere que el total anual para 2025 podría superar con facilidad los años anteriores si la tendencia continúa.  En estos 10 años y 8 meses, se han desembolsado casi 11 mil millones en pagos a pensionados.</t>
  </si>
  <si>
    <t>Pagos a Pensionados</t>
  </si>
  <si>
    <t xml:space="preserve">
El Seguro de Vejez, Discapacidad y Sobrevivencia (SVDS) se financia a través de los aportes de trabajadores asalariados y empleadores, distribuidos en cinco cuentas principales: Cuenta de Capitalización Individual (CCI), Cuenta de Reparto, Cuenta Seguro de Vida, Cuenta Comisión AFP, Cuenta Comisión Superintendencia de Pensiones (SIPEN) y Cuenta Fondo de Solidaridad Social (FSS). Este esquema permite un manejo diversificado y ordenado de los recursos, garantizando la protección social de los afiliados y la sostenibilidad financiera del sistema contributivo.
La dispersión histórica de los fondos del SVDS ha mostrado un crecimiento significativo durante la última década. Desde RD$38,018 millones dispersados en 2015, los montos han crecido de forma constante hasta casi alcanzar los RD$100 mil millones en 2024. Solo en los primeros ocho meses de 2025, la dispersión supera los RD$71 mil millones, proyectando un nuevo récord para el cierre del año. En total, entre 2015 y agosto de 2025, se han dispersado más de RD$704 mil millones, reflejando el incremento en la cantidad de beneficiarios y en los montos de pensiones, así como el fortalecimiento y ampliación del sistema.
Entre 2022 y agosto de 2025, los pagos totales realizados por el SVDS ascendieron a aproximadamente RD$340,249 millones, de los cuales más del 81% corresponde a la Cuenta de Capitalización Individual, con RD$276,299 millones desembolsados. Adicionalmente, la Cuenta de Reparto y el Seguro de Vida contribuyeron con montos relevantes, RD$12,349 millones y RD$28,649 millones respectivamente, mientras que las comisiones para administración del sistema (AFP y SIPEN), el Autoseguro IDSS y los Fondos de Solidaridad Social sumaron montos menores pero significativos, garantizando la operatividad y regulación del sistema. En este contexto, las AFP dominan la distribución financiera, destacándose AFP Popular, Scotia Crecer, AFP Siembra y AFP Reservas, junto con el Fondo INABIMA, evidenciando la diversidad de actores en el sistema de pensiones dominicano.
El patrimonio total de los fondos de pensiones ha tenido un crecimiento robusto desde 2018, pasando de RD$600 mil millones a más de RD$1.5 billones en agosto de 2025. Este aumento representa un crecimiento anual entre 10.6% y 17.9%.  Además, la proporción del patrimonio respecto al Producto Interno Bruto (PIB) nacional se ha incrementado, desde aproximadamente 14.3% en 2018 hasta 20.4% en 2025, lo que indica que el sistema se consolida como un componente clave de la economía nacional, contribuyendo a la inversión y desarrollo del país y aumentando su capacidad para garantizar pagos futuros.
En cuanto a la rentabilidad, los fondos han presentado fluctuaciones en los últimos 15 años, con máximos cercanos al 14.5% en 2012 y mínimos alrededor del 5.5% en 2022. La Cuenta de Capitalización Individual y el promedio del sistema han tenido rendimientos similares, con promedios nominales de 9.44% y 9.59% respectivamente hasta agosto de 2025. Pese a la baja rentabilidad real en 2022 debido a una alta inflación que generó pérdidas reales de -2.31%, los años posteriores han mostrado recuperación con rentabilidades reales positivas superiores al 5%, asegurando la protección del poder adquisitivo y la sostenibilidad financiera del sistema.
El SVDS en República Dominicana presenta un sistema sólido y en crecimiento, con una dispersión creciente de fondos, un patrimonio robusto y diversificado, y una rentabilidad que, en su mayoría, ha superado la inflación para proteger a los afiliados. La estructura financiera bien distribuida y la diversificación en inversiones contribuyen a la estabilidad y al fortalecimiento del régimen contributivo, consolidando su papel clave en la protección social y el desarrollo económico del país.</t>
  </si>
  <si>
    <t>Seguro de Vejez, Discapacidad y Sobrevivencia (SVDS)
Dispersión Histórica del SVDS</t>
  </si>
  <si>
    <t>La dispersión histórica del SVDS ha mostrado un crecimiento constante y significativo a lo largo de los últimos diez años. Partiendo de RD$38,018.2 millones en 2015, los montos dispersados han aumentado progresivamente, alcanzando casi RD$100 mil millones en 2024. Este crecimiento refleja tanto el incremento en la cantidad de beneficiarios como el ajuste en los montos de pensiones y prestaciones. En 2025, hasta agosto, la dispersión acumulada ya supera los RD$71,221.98 millones.  En el período analizado (2015-agosto 2025) el monto total dispersado por TSS asciende a más de RD$704,341.42 millones.</t>
  </si>
  <si>
    <t>Dispersión SVDS</t>
  </si>
  <si>
    <t>Seguro de Vejez, Discapacidad y Sobrevivencia (SVDS)
Pagos Anual por Cuentas del SVDS (RD$)</t>
  </si>
  <si>
    <t>Período:  Diciembre 2022 - Agosto 2025</t>
  </si>
  <si>
    <t xml:space="preserve">Entre 2022 y agosto de 2025, el Seguro de Vejez, Discapacidad y Sobrevivencia (SVDS) realizó pagos acumulados por aproximadamente RD$340,249 millones, destacándose la Cuenta de Capitalización Individual (CCI) que concentró más del 81% del total con RD$276,299 millones desembolsados. Este dato refleja la importancia del esquema de capitalización como base del sistema, mientras que el Sistema de Reparto y el Seguro de Vida aportaron montos relevantes de RD$12,349 millones y RD$28,649 millones respectivamente, complementando la protección financiera para los afiliados y sus beneficiarios.  Además, se registraron pagos por RD$1,236 millones en el Autoseguro IDSS y cerca de RD$4,430 millones en comisiones para la administración del sistema, incluyendo la Comisión AFP y SIPEN. Los Fondos de Solidaridad Social sumaron RD$13,039 millones, mientras que las operaciones de la TSS y DIDA aportaron montos adicionales para garantizar la operatividad y regulación del sistema. </t>
  </si>
  <si>
    <t>Enero - Agosto 2025</t>
  </si>
  <si>
    <t>Cuenta de Capitalizacion Individual CCI</t>
  </si>
  <si>
    <t>Sistema de Reparto</t>
  </si>
  <si>
    <t>Comision SIPEN</t>
  </si>
  <si>
    <t>Fondos de solidaridad social (FSS)</t>
  </si>
  <si>
    <t>Operación TSS</t>
  </si>
  <si>
    <t>Operación DIDA</t>
  </si>
  <si>
    <t>Seguro de Vejez, Discapacidad y Sobrevivencia (SVDS) 
Pagos a Entidades del Seguro de Vejez, Discapacidad y Sobrevivencia (SVDS)</t>
  </si>
  <si>
    <t>Entre 2022 y agosto de 2025, los pagos totales a las entidades del SVDS alcanzaron aproximadamente RD$340,249.4 millones, reflejando la distribución financiera dentro del Régimen Contributivo. Las AFP (Administradoras de Fondos de Pensiones) dominan el reparto de estos recursos, destacándose AFP Popular con RD$89,969.2 millones, seguida por Scotia Crecer AFP con RD$63,907.3 millones, AFP Siembra con RD$56,059.7 millones, y AFP Reservas con RD$53,804.4 millones. Además, el Fondo INABIMA recibió RD$45,675.7 millones.
Asimismo, otras entidades y fondos complementarios, como el Ministerio de Hacienda, SIPEN, fondos BR y BC, así como el Autoseguro IDSS y diversas comisiones como TSS y DIDA, gestionaron montos menores pero significativos que contribuyen al funcionamiento integral del sistema, asegurando la operatividad y regulación del SVDS.</t>
  </si>
  <si>
    <t>Ene-Ago.25</t>
  </si>
  <si>
    <r>
      <rPr>
        <b/>
        <sz val="14"/>
        <color theme="1"/>
        <rFont val="Calibri"/>
        <family val="2"/>
        <scheme val="minor"/>
      </rPr>
      <t>Nota:</t>
    </r>
    <r>
      <rPr>
        <sz val="14"/>
        <color theme="1"/>
        <rFont val="Calibri"/>
        <family val="2"/>
        <scheme val="minor"/>
      </rPr>
      <t xml:space="preserve"> AFP León y AFP CARIBALICO fueron absorbidas por AFP Siembra en 2007.</t>
    </r>
  </si>
  <si>
    <r>
      <rPr>
        <b/>
        <sz val="14"/>
        <color theme="1"/>
        <rFont val="Calibri"/>
        <family val="2"/>
        <scheme val="minor"/>
      </rPr>
      <t xml:space="preserve">Fuente: TSS.  </t>
    </r>
    <r>
      <rPr>
        <sz val="14"/>
        <color theme="1"/>
        <rFont val="Calibri"/>
        <family val="2"/>
        <scheme val="minor"/>
      </rPr>
      <t>Los pagos a las AFP incluye: CCI, Comisión, Seguro de Vida y Fondo de Solidaridad Social en AFP Reservas.</t>
    </r>
  </si>
  <si>
    <r>
      <rPr>
        <b/>
        <sz val="12"/>
        <color theme="1"/>
        <rFont val="Calibri"/>
        <family val="2"/>
        <scheme val="minor"/>
      </rPr>
      <t>Fuente:</t>
    </r>
    <r>
      <rPr>
        <sz val="12"/>
        <color theme="1"/>
        <rFont val="Calibri"/>
        <family val="2"/>
        <scheme val="minor"/>
      </rPr>
      <t xml:space="preserve"> TSS.  Los pagos a las AFP incluye:</t>
    </r>
    <r>
      <rPr>
        <b/>
        <sz val="12"/>
        <color theme="1"/>
        <rFont val="Calibri"/>
        <family val="2"/>
        <scheme val="minor"/>
      </rPr>
      <t xml:space="preserve"> </t>
    </r>
    <r>
      <rPr>
        <sz val="12"/>
        <color theme="1"/>
        <rFont val="Calibri"/>
        <family val="2"/>
        <scheme val="minor"/>
      </rPr>
      <t>CCI, Comisión, Seguro de Vida y Fondo de Solidaridad Social en AFP Reservas.</t>
    </r>
  </si>
  <si>
    <r>
      <rPr>
        <b/>
        <sz val="12"/>
        <color theme="1"/>
        <rFont val="Calibri"/>
        <family val="2"/>
        <scheme val="minor"/>
      </rPr>
      <t>Nota:</t>
    </r>
    <r>
      <rPr>
        <sz val="12"/>
        <color theme="1"/>
        <rFont val="Calibri"/>
        <family val="2"/>
        <scheme val="minor"/>
      </rPr>
      <t xml:space="preserve"> AFP León y AFP CARIBALICO fueron absorbidas por AFP Siembra en 2007.</t>
    </r>
  </si>
  <si>
    <t>Seguro de Vejez, Discapacidad y Sobrevivencia (SVDS)
Patrimonio de los Fondos de Pensiones por año (Millones RD$)</t>
  </si>
  <si>
    <t>Período:  Diciembre 2018 - Agosto 2025</t>
  </si>
  <si>
    <t>El patrimonio de los fondos de pensiones en República Dominicana ha mostrado un crecimiento robusto desde 2018, pasando de RD$599,976.13 millones a más de RD$1,512,062.08 millones en agosto de 2025. Este incremento se refleja en tasas anuales de crecimiento que han oscilado entre un 10.6% y 17.9%, destacándose especialmente los años 2019, 2020 y 2021 con crecimientos superiores al 16%. 
El patrimonio de los fondos ha representado un porcentaje cada vez mayor respecto al Producto Interno Bruto (PIB) nacional, aumentando aproximadamente de un 14.3% en 2018 aproximadamente a un 20.4% en agosto de 2025. Esta tendencia indica que el sistema de pensiones está adquiriendo mayor relevancia económica en el país, convirtiéndose en un componente clave de la economía nacional y la creciente proporción del patrimonio respecto al PIB también evidencia una mayor capacidad del sistema para garantizar el pago futuro de pensiones y beneficios sociales.</t>
  </si>
  <si>
    <t>Patrimonio Fondos de Pensiones 
(RD$ Millones)</t>
  </si>
  <si>
    <t>Tasa de crecimiento Anual</t>
  </si>
  <si>
    <t>Producto Interno Bruto (PIB) 
(RD$ Millones)</t>
  </si>
  <si>
    <t>Valor estimado  
% Patrimonio/ PIB</t>
  </si>
  <si>
    <r>
      <rPr>
        <b/>
        <sz val="16"/>
        <color theme="1"/>
        <rFont val="Calibri"/>
        <family val="2"/>
        <scheme val="minor"/>
      </rPr>
      <t xml:space="preserve">Nota: </t>
    </r>
    <r>
      <rPr>
        <sz val="16"/>
        <color theme="1"/>
        <rFont val="Calibri"/>
        <family val="2"/>
        <scheme val="minor"/>
      </rPr>
      <t>El porcentaje del PIB correspondiente al año 2025 se presenta utilizando el valor publicado por el Banco Central para el año 2024. Este dato será actualizado una vez que el Banco Central publique la cifra oficial del 2025.</t>
    </r>
  </si>
  <si>
    <t>Seguro de Vejez, Discapacidad y Sobrevivencia (SVDS)
Composición de la cartera de inversiones de los fondos de pensiones por emisor (RD$)</t>
  </si>
  <si>
    <t>Enero-Marzo 2025</t>
  </si>
  <si>
    <t xml:space="preserve">La cartera de inversiones de los fondos de pensiones del Seguro de Vejez, Discapacidad y Sobrevivencia (SVDS) presenta una distribución diversificada, con un patrimonio total de aproximadamente RD$1.29 billones. El principal destino de estas inversiones es el Ministerio de Hacienda, que concentra casi la mitad del portafolio (48.83%), reflejando una fuerte apuesta por la seguridad y estabilidad de los instrumentos públicos. Le sigue el Banco Central de la República Dominicana, con una participación del 19.24%, complementando la inversión en activos de alta liquidez y bajo riesgo.
El resto de la cartera está distribuida entre diferentes entidades financieras y sectores: bancos múltiples con un 7.15%, fondos de inversión con un 16.01%, fideicomisos de oferta pública con un 4.47%, empresas privadas con un 2.30%, y asociaciones de ahorros y préstamos con un 1.96%. Los bancos de ahorro y crédito tienen una participación mínima (0.05%).  </t>
  </si>
  <si>
    <t>Entidades</t>
  </si>
  <si>
    <t xml:space="preserve">Inversión </t>
  </si>
  <si>
    <t>% Participación</t>
  </si>
  <si>
    <t>Banco Central de la República Dominicana</t>
  </si>
  <si>
    <t>Bancos Múltiples</t>
  </si>
  <si>
    <t>Asociaciones de Ahorros y Préstamos</t>
  </si>
  <si>
    <t>Bancos de Ahorro y Crédito</t>
  </si>
  <si>
    <t>Fideicomisos de Oferta Pública</t>
  </si>
  <si>
    <t>Fondos de Inversión</t>
  </si>
  <si>
    <r>
      <t xml:space="preserve">Fuente: Sipen.  </t>
    </r>
    <r>
      <rPr>
        <sz val="14"/>
        <rFont val="Calibri"/>
        <family val="2"/>
        <scheme val="minor"/>
      </rPr>
      <t>Esta informaciones serán actualizadas una vez que SIPEN publique la información.</t>
    </r>
  </si>
  <si>
    <t xml:space="preserve"> Seguro de Vejez, Discapacidad y Sobrevivencia (SVDS)
Composición del Patrimonio de Fondos de Pensiones</t>
  </si>
  <si>
    <t>El patrimonio total de los fondos de pensiones en República Dominicana alcanzó RD$1,486,380.6 millones al mes de agosto de 2025, distribuido principalmente entre diferentes componentes del sistema. La mayor proporción corresponde a las Cuentas de Capitalización Individual (CCI), que representan el 79.4% del patrimonio con RD$1,180,646.6 millones, reflejando el peso preponderante del esquema individual del RC.
El Fondo de Solidaridad Social, con un 5.89% equivalente a RD$87,595.4 millones, y los Fondos de Reparto Individualizado, que concentran el 3.4% del total con RD$50,752.9 millones. Los Fondos Complementarios tienen una participación cercana al 0.04%, mientras que el INABIMA (Instituto Nacional de Bienestar Magisterial) representa una porción significativa del patrimonio, con un 11.2%, equivalente a RD$166,796.7 millones.</t>
  </si>
  <si>
    <t>Composicion de Patrimonio de Fondo de Pensiones</t>
  </si>
  <si>
    <r>
      <rPr>
        <b/>
        <sz val="16"/>
        <color theme="1"/>
        <rFont val="Calibri"/>
        <family val="2"/>
        <scheme val="minor"/>
      </rPr>
      <t xml:space="preserve">Fuente: </t>
    </r>
    <r>
      <rPr>
        <sz val="16"/>
        <color theme="1"/>
        <rFont val="Calibri"/>
        <family val="2"/>
        <scheme val="minor"/>
      </rPr>
      <t>Sipen</t>
    </r>
  </si>
  <si>
    <t xml:space="preserve">Seguro de Vejez, Discapacidad y Sobrevivencia (SVDS)
Rentabilidad Nominal Promedio  de los Fondos de Pensiones </t>
  </si>
  <si>
    <t xml:space="preserve">
</t>
  </si>
  <si>
    <t>La rentabilidad nominal promedio de los fondos de pensiones ha mostrado fluctuaciones a lo largo de los últimos 15 años, con promedios anuales que varían entre un máximo cercano al 14.5% en 2012 y un mínimo alrededor del 5.5% en 2022. En general, la Cuenta de Capitalización Individual (CCI) y el promedio del sistema presentan valores muy cercanos, con la CCI alcanzando un rendimiento promedio de 9.44% y el del sistema con un 9.59% hasta agosto de 2025.  
Los años con mayor rentabilidad, como 2011, 2012 y 2021, coinciden con períodos de crecimiento económico y estabilidad financiera.  La recuperación progresiva en 2023 y 2024, despues de la pandemia, llegan a rentabilidades cercanas al 9-10%, indicando una estabilización y adaptación del sistema.</t>
  </si>
  <si>
    <t xml:space="preserve">Rentabilidad Nominal Promedio de los Fondos de Pensiones </t>
  </si>
  <si>
    <t xml:space="preserve">Promedio CCI </t>
  </si>
  <si>
    <t>Promedio Sistema</t>
  </si>
  <si>
    <t>Seguro de Vejez, Discapacidad y Sobrevivencia (SVDS)
Rentabilidad Promedio  de los Fondos de Pensiones</t>
  </si>
  <si>
    <t xml:space="preserve">La rentabilidad nominal promedio de los fondos de pensiones ha oscilado entre un máximo de 14.54% en 2012 y un mínimo de 5.52% en 2022.  Durante la mayor parte del período, esta rentabilidad nominal superó la inflación acumulada, permitiendo que los fondos crecieran en términos reales y protegiendo el poder adquisitivo de los afiliados. Para el 2022 se observó una rentabilidad nominal significativamente baja (5.52%) combinada con una alta inflación (7.83%), lo que resultó en una rentabilidad real negativa de -2.31%, el único año con pérdida en términos reales.
En los años posteriores se muestra una recuperación gradual, con rentabilidades nominales entre 8.90% y 10.00% y tasas de inflación más moderadas, lo que se traduce en rentabilidades reales positivas superiores al 5% para 2023, 2024 y agosto de 2025. </t>
  </si>
  <si>
    <t xml:space="preserve">Rentabilidad  Promedio de los Fondos de Pensiones </t>
  </si>
  <si>
    <t>Rentabilidad Nominal del Sistema</t>
  </si>
  <si>
    <t>Inflación Acumulada</t>
  </si>
  <si>
    <t>Rentabilidad Real</t>
  </si>
  <si>
    <t xml:space="preserve">Los pagos efectuados al Seguro de Riesgos Laborales (SRL), durante el período diciembre 2007 hasta agosto 2025,  para prevenir y cubrir daños ocasionados por accidentes de trabajo y/o enfermedades profesionales fue de RD$87,560,683,828.36.
Para el mismo período, el 95.54% de los fondos pagados al SRL, pertenecen a ARL Salud Segura; el 4.16% a la Comisión de la SISALRIL y el 0.31% al Fondo de Solidaridad Social.  
De enero-agosto 2025, la suma total pagada ascienden a RD$6,990,690,735.08 distribuidos de la siguiente forma: el 95.77% a ARL Salud Segura; 4.17%  a la Comisión SISALRIL y 0.06% al Fondo de Solidaridad Social del Seguro de Riesgos Laborales (SRL).  
</t>
  </si>
  <si>
    <t>Seguro de Riesgos Laborales
Pagos Anuales al Seguro de Riesgo Laborales (SRL) por Cuentas</t>
  </si>
  <si>
    <t>SRL DISPERSION</t>
  </si>
  <si>
    <t>Fecha</t>
  </si>
  <si>
    <t xml:space="preserve"> Prestaciones de Beneficios
 (ARL Salud Segura)</t>
  </si>
  <si>
    <t>% / Total</t>
  </si>
  <si>
    <t>% / Total2</t>
  </si>
  <si>
    <t>% / Total3</t>
  </si>
  <si>
    <t>Total por Año</t>
  </si>
  <si>
    <r>
      <t xml:space="preserve"> Los subsidios son prestaciones en dinero contemplados en la Ley 87-01,  a la que tienen derecho de acceder los afiliados del Seguro Familiar de Salud del Régimen Contributivo. A la cuenta de subsidio se asigna el 0.43% del total de los aportes al SFS por cada trabajador asalariado, el cual equivale al 10.13% del salario cotizable. La administración y otorgamiento de esta prestación esta a cargo de la Superintendencia de Salud y Riesgos Laborales (SISALRIL), la cual tiene la potestad de subrogarla o administrarla directamente. 
</t>
    </r>
    <r>
      <rPr>
        <b/>
        <sz val="16"/>
        <color theme="1"/>
        <rFont val="Arial"/>
        <family val="2"/>
      </rPr>
      <t xml:space="preserve">
Esta prestación tiene tres tipos de subsidios:</t>
    </r>
    <r>
      <rPr>
        <sz val="16"/>
        <color theme="1"/>
        <rFont val="Arial"/>
        <family val="2"/>
      </rPr>
      <t xml:space="preserve">
  </t>
    </r>
    <r>
      <rPr>
        <b/>
        <sz val="16"/>
        <color theme="1"/>
        <rFont val="Arial"/>
        <family val="2"/>
      </rPr>
      <t xml:space="preserve"> 
a) Subsidio por Enfermedad Común
</t>
    </r>
    <r>
      <rPr>
        <sz val="16"/>
        <color theme="1"/>
        <rFont val="Arial"/>
        <family val="2"/>
      </rPr>
      <t xml:space="preserve">
En caso de enfermedad común, accidente no laboral o por una incapacidad ocasionada por el estado de embarazo, el afiliado(a) del Régimen Contributivo tiene derecho a un subsidio en dinero por incapacidad temporal para el trabajo. El mismo se otorga a partir del cuarto día de la incapacidad hasta un límite de veinte y seis semanas, siempre que haya cotizado durante los doces últimos meses anteriores a la incapacidad, y es equivalente al 60% de los últimos seis meses cuando reciba asistencia ambulatoria, y al 40% si la atención es hospitalaria.  Las condiciones para recibir el subsidio, es que el trabajador(a) afiliado(a) debe haber cotizado durante los últimos doce (12) meses anteriores a la discapacidad.
</t>
    </r>
    <r>
      <rPr>
        <b/>
        <sz val="16"/>
        <color theme="1"/>
        <rFont val="Arial"/>
        <family val="2"/>
      </rPr>
      <t xml:space="preserve">b) Subsidio por Maternidad
</t>
    </r>
    <r>
      <rPr>
        <sz val="16"/>
        <color theme="1"/>
        <rFont val="Arial"/>
        <family val="2"/>
      </rPr>
      <t xml:space="preserve">
La trabajadora asalariada afiliada tiene derecho a un subsidio por maternidad, sin distinción en cuanto a las condiciones de  contratación, jornada laboral, ni estado civil, equivalente a tres meses del salario cotizable. Para tener derecho a esta prestación la afiliada deberá haber cotizado durante por lo menos ocho meses del período comprendido en los 12 meses anteriores a la fecha de su alumbramiento y no ejecutar trabajo remunerado alguno en dicho período. Esta prestación exime a la empresa de la obligación del pago del salario íntegro a que se refiere el artículo 239 del Código de Trabajo.  En caso de fallecimiento de la madre a causa del parto o durante el descanso de maternidad, tendrá derecho a percibir los subsidios, la persona que la trabajadora haya designado en el Informe de Maternidad o, en su defecto el padre o tutor designado por el Consejo de Familia.  Se tiene derecho a percibir el Subsidio por Maternidad a partir del día en que inicie el descanso por maternidad, o se produzca el alumbramiento, cual de estos eventos ocurra primero, y hasta tanto termine el período de descanso por maternidad, según las estipulaciones del art. 236 del Código de Trabajo de la República Dominicana. 
   </t>
    </r>
    <r>
      <rPr>
        <b/>
        <sz val="16"/>
        <color theme="1"/>
        <rFont val="Arial"/>
        <family val="2"/>
      </rPr>
      <t>c) Subsidio por Lactancia</t>
    </r>
    <r>
      <rPr>
        <sz val="16"/>
        <color theme="1"/>
        <rFont val="Arial"/>
        <family val="2"/>
      </rPr>
      <t xml:space="preserve">
Con la finalidad de proteger los niños en edad de lactancia, se considera en situación protegida los hijos menores de un año de las trabajadoras afiliadas sl régimen Contributivo con un salario cotizable inferior a tres salarios mínimos nacional, según lo establece el art. 132 de la Ley 87-01. En caso de parto múltiple, la madre recibirá el subsidio por lactancia por cada niño (a) nacido de un mismo parto.
En caso de fallecimiento de la madre durante la vigencia del subsidio tendrá derecho a percibir el pago íntegro del subsidio de lactancia o las sumas que resten del mismo, la persona que la trabajadora haya designado en el Informe de Maternidad o, en su defecto el padre o tutor designado por el Consejo de Familia, siempre que cumpla los requerimientos establecidos por SISALRIL.
Las prestaciones económicas  por subsidio por lactancia son otorgadas mensualmente durante doce meses por la instancia gestora, pudiendo auxiliarse de la intervención del empleador, en caso de ser necesario.
</t>
    </r>
  </si>
  <si>
    <r>
      <t xml:space="preserve">El 29 de julio 2008 la Superintendencia de Salud y Riesgos Laborales emitió la Resolución 157-08 que definió los procedimientos de solicitud y entrega de los subsidios por Maternidad y Lactancia, establecidos como beneficios para las trabajadoras afiliadas al Régimen  Contributivo del Seguro Familiar de Salud.  
Para la ejecución de los subsidios, la SISALRIL suscribió tres acuerdos. Uno con la TSS, mediante el cual se contrató la gestión de los procesos operativos para la administración de los subsidios; otro con BANRESERVAS, para los servicios de pago electrónico del subsidio por Lactancia; y un tercero con el Banco Popular Dominicano, en su calidad en ese entonces de Banco Concentrador del sistema, para el reembolso a los Empleadores de los subsidios por Maternidad.  
En septiembre de 2008 se dio inicio la ejecución del componente del Subsidio por Maternidad y Lactancia, las afiladas comenzaron a recibir los beneficios, mientras que el Subsidio por Enfermedad Común entró en vigencia en septiembre de 2009. 
Para el pago del </t>
    </r>
    <r>
      <rPr>
        <b/>
        <i/>
        <sz val="15"/>
        <color theme="1"/>
        <rFont val="Arial"/>
        <family val="2"/>
      </rPr>
      <t>subsidio de maternidad,</t>
    </r>
    <r>
      <rPr>
        <sz val="15"/>
        <color theme="1"/>
        <rFont val="Arial"/>
        <family val="2"/>
      </rPr>
      <t xml:space="preserve"> a la trabajadora afiliada RC, le corresponden 14 semanas de salario cotizable otorgado durante el período de Descanso.  Para el subsidio por</t>
    </r>
    <r>
      <rPr>
        <b/>
        <i/>
        <sz val="15"/>
        <color theme="1"/>
        <rFont val="Arial"/>
        <family val="2"/>
      </rPr>
      <t xml:space="preserve"> Lactancia, </t>
    </r>
    <r>
      <rPr>
        <sz val="15"/>
        <color theme="1"/>
        <rFont val="Arial"/>
        <family val="2"/>
      </rPr>
      <t xml:space="preserve">es el pago para los hijos menores de un (1) año, para la trabajadora afiliada RC, que perciban un salario menor o igual a tres (3) salarios mínimos nacionales. 
Durante el período comprendido 2015 a diciembre 2022,  se ha beneficiado a 219,887 parturientas, las cuales han recibido prestaciones económicas por Maternidad por un monto total ascendente a RD$14,765,768,587.37; 180,898 trabajadoras han percibido el subsidio por Lactancia por un monto total de RD$4,389,446,772.13 y por enfermedad comun 1,008,494 afiliados, pagando un monto total de RD$ 5,709,817,204.81. 
La diferencia entre la cantidad de beneficiaras de maternidad y lactancia se debe los topes de salarios de las trabajadoras establecidos para poder acceder al beneficio de lactancia (hasta tres salarios mínimos nacional).
</t>
    </r>
  </si>
  <si>
    <t xml:space="preserve"> Afiliados (as) Beneficiarios por Subsidio de Maternidad, Lactancia y Enfermedad Común
Período: 2015 - 2022</t>
  </si>
  <si>
    <t>Tipo de Subsidio</t>
  </si>
  <si>
    <t>Enfermedad Común</t>
  </si>
  <si>
    <t xml:space="preserve">Lactancia </t>
  </si>
  <si>
    <t>Maternidad</t>
  </si>
  <si>
    <r>
      <rPr>
        <b/>
        <sz val="11"/>
        <rFont val="Arial"/>
        <family val="2"/>
      </rPr>
      <t>Fuente:</t>
    </r>
    <r>
      <rPr>
        <sz val="11"/>
        <rFont val="Arial"/>
        <family val="2"/>
      </rPr>
      <t xml:space="preserve"> Dirección de Control de Subsidios, SISALRIL.  
</t>
    </r>
  </si>
  <si>
    <t xml:space="preserve"> Montos Aprobados en Millones de RD$ por Concepto de Subsidios por 
Matenidad, Lactancia y Enfermedad Común 
Período: Diciembre 2015 - Diciembre 2022</t>
  </si>
  <si>
    <t xml:space="preserve">
El comportamiento histórico de las pensiones otorgadas del Seguro de Vejez, Discapacidad y Sobrevivencia (SVDS) y de las pensiones solidarias muestra la evolución y madurez del sistema previsional dominicano.  Desde el período inicial 2003-2007 hasta agosto de 2025, el SVDS ha otorgado 35,800 pensiones, de las cuales el 46.1% corresponde a discapacidad y el 53.7% a sobrevivencia, con una participación marginal de los retiros programados (85 casos). 
A partir de 2011, se observa un incremento en el número de pensiones otorgadas, asociado al aumento de afiliados con derecho adquirido. El año 2018 se destaca como un punto atípico con 6,462 nuevas pensiones, de las cuales más del 83% fueron por discapacidad, por procesos de depuración y/o ajustes en los registros. 
En el período 2021-2024, el sistema registró un promedio de 2,600 nuevas pensiones anuales, alcanzando 2,889 en 2024, mientras que hasta agosto de 2025 se contabilizan 2,087 nuevas pensiones, manteniendo un equilibrio entre discapacidad (46.3%) y sobrevivencia (53.0%). Estos resultados reflejan la consolidación del Régimen Contributivo y su papel esencial en la protección de los trabajadores y sus familias frente a contingencias de vejez, discapacidad o fallecimiento.
En cuanto al monto de las prestaciones, las diferencias entre los tipos de pensión reflejan la estructura progresiva del sistema. A agosto de 2025, las pensiones por discapacidad total registran un promedio mensual de RD$16,136.00, las de discapacidad parcial RD$4,864.00, y las de sobrevivencia RD$13,478.00, mientras que los beneficiarios bajo la modalidad de retiro programado perciben un promedio de RD$39,362.04 (dato a marzo 2025), evidenciando la relación directa entre el ahorro acumulado y el ingreso recibido. 
Paralelamente, el componente no contributivo, representado por las pensiones solidarias, ha experimentado una expansión relevante entre 2019 y 2025, pasando de 1,122 beneficiarios en 2019 a un máximo de 19,999 en 2022, con un monto fijo mensual de RD$6,000.00. Aunque en los años recientes se ha reducido el número de nuevas asignaciones, este programa representa una inversión pública estimada de RD$5,795 millones, consolidándose como un pilar esencial para la reducción de la pobreza y la inclusión social de adultos mayores y personas con discapacidad que no lograron cotizar al sistema contributivo. En conjunto, ambos componentes contributivo y solidario fortalecen la cobertura, sostenibilidad y equidad del Sistema Dominicano de Seguridad Social.
</t>
  </si>
  <si>
    <t>Seguro de Vejez, Discapacidad y Sobrevivencia (SVDS)
Pensiones Otorgadas por Año</t>
  </si>
  <si>
    <t xml:space="preserve">El comportamiento historico de las pensiones otorgadas del Seguro de Vejez, Discapacidad y Sobrevivencia (SVDS) ha tenido un crecimiento importante. Desde el período inicial 2003-2007 hasta agosto de 2025, se han otorgado 35,800 pensiones, de las cuales el 46.1% corresponde a discapacidad y el 53.7% a sobrevivencia, con una participación de los retiros programados (85 casos). En los primeros años, los montos fueron reducidos debido a la etapa de consolidación del sistema, pero a partir de 2011 comenzó una tendencia ascendente que refleja el incremento de afiliados con derecho adquirido. El año 2018 destaca como un punto atípico, con 6,462 nuevas pensiones, de las cuales más del 83% fueron por discapacidad, por ajustes  y procesos de depuración en el registro de beneficiarios.  Entre 2021 y 2024, se otorgaron en promedio 2,600 nuevas pensiones anuales, alcanzando 2,889 en 2024, la cifra más alta después del pico de 2018. Hasta agosto de 2025, el sistema ha registrado 2,087 nuevas pensiones, con una distribución cercana al equilibrio: 46.3% por discapacidad y 53.0% por sobrevivencia.  </t>
  </si>
  <si>
    <t>Pensiones Otorgadas SVDS</t>
  </si>
  <si>
    <t>Discapacidad</t>
  </si>
  <si>
    <t>Sobrevivencia</t>
  </si>
  <si>
    <t>Retiro Programado</t>
  </si>
  <si>
    <t>Total Pensiones</t>
  </si>
  <si>
    <t>% Discapacidad</t>
  </si>
  <si>
    <t>% Sobrevivencia</t>
  </si>
  <si>
    <t>2003-2007</t>
  </si>
  <si>
    <r>
      <t xml:space="preserve">Fuente:  SIPEN.
Notas: </t>
    </r>
    <r>
      <rPr>
        <sz val="16"/>
        <rFont val="Arial"/>
        <family val="2"/>
      </rPr>
      <t xml:space="preserve">Los pensionados de INABIMA, entraron en diciembre 2018. 
En abril 2020 debido a la emergencia sanitaria declarada en el país por el COVID-19, no se realizaron reuniones de CTD, por lo tanto, no fueron certificados casos. </t>
    </r>
  </si>
  <si>
    <t xml:space="preserve">Seguro de Vejez, Discapacidad y Sobrevivencia
Monto de Pensión Promedio  del Sistema SVDS por Tipo de Beneficio </t>
  </si>
  <si>
    <t>El monto promedio mensual de las pensiones del Seguro de Vejez, Discapacidad y Sobrevivencia (SVDS) muestra una diferencia significativa según el tipo de beneficio otorgado. Al mes de agosto de 2025, las pensiones por discapacidad total presentan un promedio de RD$16,136.00, mientras que las de discapacidad parcial alcanzan RD$4,864.00, reflejando la variación en el nivel de pérdida de capacidad laboral y, por ende, en el monto recibido. Las pensiones por sobrevivencia, que benefician a los familiares de los afiliados fallecidos, registran un promedio de RD$13,478.00, valor que se mantiene cercano al promedio general del sistema.  Por su parte, los beneficiarios bajo la modalidad de retiro programado reciben un monto considerablemente mayor, con un promedio de RD$39,362.04.</t>
  </si>
  <si>
    <t>Concepto</t>
  </si>
  <si>
    <t>RD$</t>
  </si>
  <si>
    <t>Sobreviviencia</t>
  </si>
  <si>
    <t>Discapacidad Parcial</t>
  </si>
  <si>
    <t>Discapacidad  Total</t>
  </si>
  <si>
    <t>Retiro programado**</t>
  </si>
  <si>
    <r>
      <t>Fuente:</t>
    </r>
    <r>
      <rPr>
        <sz val="14"/>
        <rFont val="Arial"/>
        <family val="2"/>
      </rPr>
      <t xml:space="preserve"> SIPEN. </t>
    </r>
  </si>
  <si>
    <t>Nota **:  Dato a marzo 2025. Boletin SIPEN</t>
  </si>
  <si>
    <t>Abril 2025</t>
  </si>
  <si>
    <t xml:space="preserve">El comportamiento de las pensiones solidarias entre 2019 y 2025 refleja una expansión significativa en la cobertura de este componente no contributivo del sistema previsional. En 2019 se otorgaron apenas 1,122 pensiones, mientras que en 2022 se registró el mayor número con 19,999 beneficiarios, evidenciando los esfuerzos por ampliar la protección social a adultos mayores en condiciones de vulnerabilidad. No obstante, a partir de 2023 se observa una reducción en el número de nuevas pensiones otorgadas, con 4,648 en 2024 y 7,925 en 2025, lo que podría vincularse a ajustes en los criterios de elegibilidad o al proceso de depuración de beneficiarios.
El monto mensual promedio de estas pensiones se mantiene en RD$6,000, lo que representa una inversión pública acumulada estimada de RD$5,795 millones en el período analizado. Este esfuerzo financiero constituye un pilar fundamental para la reducción de la pobreza en la población envejeciente, personas con discapacidad,  garantizando un ingreso mínimo a quienes no lograron cotizar al RC. </t>
  </si>
  <si>
    <t>Cantidad Pensiones Otorgadas</t>
  </si>
  <si>
    <t>Pensión RD$</t>
  </si>
  <si>
    <t>RD$ Estimado Anual</t>
  </si>
  <si>
    <r>
      <t>Fuente:</t>
    </r>
    <r>
      <rPr>
        <sz val="18"/>
        <rFont val="Arial"/>
        <family val="2"/>
      </rPr>
      <t xml:space="preserve"> CNSS/DGJP</t>
    </r>
  </si>
  <si>
    <t>Decreto</t>
  </si>
  <si>
    <t>Cantidad Pensión</t>
  </si>
  <si>
    <t>435-19</t>
  </si>
  <si>
    <t>54-20</t>
  </si>
  <si>
    <t>88-20</t>
  </si>
  <si>
    <t>194-20</t>
  </si>
  <si>
    <t>704-20</t>
  </si>
  <si>
    <t>729-20</t>
  </si>
  <si>
    <t>629-21</t>
  </si>
  <si>
    <t>693-21</t>
  </si>
  <si>
    <t>762-21</t>
  </si>
  <si>
    <t>859-21</t>
  </si>
  <si>
    <t>342-22</t>
  </si>
  <si>
    <t>593-22</t>
  </si>
  <si>
    <t>605-22</t>
  </si>
  <si>
    <t>733-22</t>
  </si>
  <si>
    <t>745-22</t>
  </si>
  <si>
    <t>757-22</t>
  </si>
  <si>
    <t>766-22</t>
  </si>
  <si>
    <t>759-22</t>
  </si>
  <si>
    <t>139-23</t>
  </si>
  <si>
    <t>153-23</t>
  </si>
  <si>
    <t>250-23</t>
  </si>
  <si>
    <t>368-23</t>
  </si>
  <si>
    <t>445-23</t>
  </si>
  <si>
    <t>468-23</t>
  </si>
  <si>
    <t>484-23</t>
  </si>
  <si>
    <t>505-23</t>
  </si>
  <si>
    <t>689-23</t>
  </si>
  <si>
    <t>427-24</t>
  </si>
  <si>
    <t>132-25</t>
  </si>
  <si>
    <t>148-25</t>
  </si>
  <si>
    <t>164-25</t>
  </si>
  <si>
    <r>
      <t xml:space="preserve">Entre 2007 y agosto de 2025, el Instituto Dominicano de Prevención y Protección de Riesgos Laborales (IDOPPRIL) registró un total de 638,832 casos de accidentes de trabajo y enfermedades profesionales en la República Dominicana. De este total, el 96.2% correspondió a accidentes laborales y apenas el 3.8% a enfermedades profesionales, lo que evidencia la clara prevalencia de los accidentes como causa principal de los eventos reportados. Durante los primeros años del período analizado, la proporción de enfermedades profesionales se mantuvo por debajo del 2%, mostrando una ligera tendencia al alza a medida que mejoraron los mecanismos de diagnóstico y registro de riesgos ocupacionales.
El comportamiento atípico de los años 2020 y 2021 refleja el impacto directo de la pandemia por COVID-19, durante la cual los casos de enfermedades profesionales se incrementaron de forma considerable, alcanzando el 20.6% y 18.6% del total, respectivamente. Este aumento respondió a la inclusión de contagios laborales como enfermedades profesionales, especialmente en el sector salud. A partir de 2022, los porcentajes retornaron a su comportamiento histórico, estabilizándose en torno al 1% anual, reflejando un mejor control del riesgo ocupacional y un fortalecimiento del sistema de prevención, registro y atención a los trabajadores afectados por accidentes o enfermedades derivadas de su actividad laboral.
Durante el mismo período, el IDOPPRIL evidenció una tendencia de crecimiento sostenido en el número de casos reportados hasta 2019, seguida de una contracción temporal en 2020, vinculada a la ralentización de la actividad económica por la pandemia. En el análisis regional, la Región 0 (Distrito Nacional y zonas aledañas) concentró el 39% de los casos con 227,773 registros, seguida por la Región II con 141,016 (24.1%) y la Región V con 106,965 (18.3%). Estas tres regiones acumulan más del 80% de los accidentes y enfermedades profesionales del país, lo que se asocia directamente a su densidad empresarial y laboral. En contraste, las regiones IV, VI y VII presentaron la menor incidencia, debido a su menor nivel de industrialización y concentración económica.
El análisis por sector económico muestra que el 79.9% de los casos correspondió al sector privado y el 20.1% al sector público. En los primeros años del período, el sector privado concentraba más del 90% de los eventos, producto de su mayor participación en el empleo formal y la exposición a actividades de riesgo. Sin embargo, a partir de 2012 se evidenció un aumento sostenido de los reportes provenientes del sector público, superando el 20% desde 2017 y alcanzando su punto más alto en 2025, con un 80.4% de los casos asociados a este sector, reflejando una mayor cobertura institucional y fortalecimiento del sistema de notificación.
Por grupo de edad, los trabajadores jóvenes y de mediana edad fueron los más afectados. Los grupos de 20 a 29 años (31.6%) y de 30 a 39 años (31.2%) concentran más del 60% de los casos, lo que refleja la alta participación de los adultos jóvenes en sectores de riesgo como industria, comercio y servicios. A partir de los 40 años, la incidencia disminuye progresivamente: los grupos de 40 a 49 años representan el 20.1%, los de 50 a 59 años el 11.7%, y los de 60 años o más apenas el 5.1% del total. Este comportamiento se asocia con la salida gradual del mercado laboral, la mayor experiencia y precaución adquiridas con los años, y la menor exposición a tareas físicamente demandantes.
Finalmente, el análisis por sexo indica que el 67.3% de los casos correspondió a hombres y el 32.7% a mujeres, aunque la participación femenina ha mostrado un crecimiento sostenido a lo largo del período. En 2007, las mujeres representaban solo el 17.2% de los casos, mientras que para 2025 alcanzaron el 39.0%, evidenciando su creciente incorporación al empleo formal y, con ello, su exposición a riesgos laborales. </t>
    </r>
    <r>
      <rPr>
        <sz val="26"/>
        <color rgb="FFFF0000"/>
        <rFont val="Arial"/>
        <family val="2"/>
      </rPr>
      <t xml:space="preserve">
</t>
    </r>
  </si>
  <si>
    <t>Solicitud de Beneficios de IDOPPRIL
Instituto Dominicano de Prevención y Proteción de Riesgos Laborales
Reporte de Accidentes Laborales y Enfermedades Profesionales</t>
  </si>
  <si>
    <t xml:space="preserve">Entre 2007 y agosto de 2025, el Instituto Dominicano de Prevención y Protección de Riesgos Laborales (IDOPPRIL) registró un total de 638,832 casos de accidentes de trabajo y enfermedades profesionales en la República Dominicana. De este total, el 96.2% correspondió a accidentes laborales y apenas un 3.8% a enfermedades profesionales, lo que evidencia la clara prevalencia de los accidentes como causa principal de los eventos notificados. En los primeros años del período analizado, la proporción de enfermedades profesionales se mantuvo por debajo del 2%, con una ligera tendencia al alza en la medida en que mejoraron los mecanismos de diagnóstico y registro de riesgos ocupacionales.
El comportamiento atípico de los años 2020 y 2021 refleja el impacto de la pandemia por COVID-19, durante la cual los casos de enfermedades profesionales se incrementaron notablemente, alcanzando el 20.6% y 18.6% del total, respectivamente. Este aumento respondió a la inclusión de contagios laborales como enfermedades profesionales, principalmente en el sector salud. A partir de 2022, los porcentajes retornan a su comportamiento histórico, estabilizándose en torno al 1% del total anual. </t>
  </si>
  <si>
    <t>Accidentes de Trabajo</t>
  </si>
  <si>
    <t>Enfermedades Profesionales</t>
  </si>
  <si>
    <t>Total Casos</t>
  </si>
  <si>
    <t>% Accidentes Laborales</t>
  </si>
  <si>
    <t>% Enfermedades Profesionales</t>
  </si>
  <si>
    <t>Fuente: IDOPPRILL</t>
  </si>
  <si>
    <t>Solicitud de Beneficios de IDOPPRIL
Instituto Dominicano de Prevención y Proteción de Riesgos Laborales
Reporte de Accidentes Laborales y Enfermedades Profesionales por Región</t>
  </si>
  <si>
    <t xml:space="preserve">Entre 2007 y agosto de 2025, el Instituto Dominicano de Prevención y Protección de Riesgos Laborales (IDOPPRIL) registró un total de 584,264 casos de accidentes laborales y enfermedades profesionales, observando un crecimiento hasta 2019, seguida de una contracción temporal durante 2020, asociada al impacto de la pandemia y la ralentización de la actividad económica.  En términos regionales, la Región 0 (Distrito Nacional y zonas aledañas) concentra la mayor cantidad de casos reportados con 227,773, equivalente a casi el 39% del total nacional, reflejando su alta densidad empresarial y laboral. Le siguen las Regiones II (Santiago y zona Norte) con 141,016 casos (24.1%) y la Región V (La Romana, San Pedro de Macorís y Este) con 106,965 casos (18.3%). Estas tres regiones acumulan más del 80% de los accidentes y enfermedades profesionales del país. En contraste, las regiones IV, VI y VII presentan la menor incidencia, lo que se podría asociarse con su menor nivel de industrialización y densidad laboral.  </t>
  </si>
  <si>
    <t xml:space="preserve">Año </t>
  </si>
  <si>
    <t>Región 0</t>
  </si>
  <si>
    <t>Región I</t>
  </si>
  <si>
    <t>Región II</t>
  </si>
  <si>
    <t>Región III</t>
  </si>
  <si>
    <t>Región IV</t>
  </si>
  <si>
    <t>Región V</t>
  </si>
  <si>
    <t>Región VI</t>
  </si>
  <si>
    <t>Región VII</t>
  </si>
  <si>
    <t>Total Anual</t>
  </si>
  <si>
    <t>% Región 0</t>
  </si>
  <si>
    <t>% Región I</t>
  </si>
  <si>
    <t>% Región II</t>
  </si>
  <si>
    <t>% Región III</t>
  </si>
  <si>
    <t>% Región IV</t>
  </si>
  <si>
    <t>% Región V</t>
  </si>
  <si>
    <t>% Región VI</t>
  </si>
  <si>
    <t>% Región VII</t>
  </si>
  <si>
    <t>Solicitud de Beneficios de IDOPPRIL
Instituto Dominicano de Prevención y Proteción de Riesgos Laborales
Reporte de Accidentes Laborales y Enfermedades Profesionales por Rango de Edad</t>
  </si>
  <si>
    <t xml:space="preserve">Entre 2007 y agosto de 2025 se registraron 638,832 accidentes laborales y enfermedades profesionales en el país, según los datos del Instituto Dominicano de Prevención y Protección de Riesgos Laborales (IDOPPRIL). El análisis por grupo de edad evidencia que la población trabajadora joven y de mediana edad es la más afectada: el grupo de 20 a 29 años concentra el 31.6% de los casos, seguido de cerca por el grupo de 30 a 39 años con 31.2%, lo que significa que más del 60% de los eventos corresponden a trabajadores en etapas de alta actividad productiva. Este patrón refleja la composición del empleo formal dominicano, donde predominan los jóvenes adultos en sectores de mayor exposición al riesgo ocupacional, como la industria, el comercio y los servicios.
A partir de los 40 años, la incidencia comienza a descender progresivamente: el grupo de 40 a 49 años representa el 20.1% de los casos, mientras que los trabajadores de 50 a 59 años aportan el 11.7% y los de 60 años o más apenas el 5.1% del total. Esta disminución se asocia tanto a la salida gradual del mercado laboral como a una mayor experiencia y precaución en el desempeño de las labores. Por otro lado, los menores de 20 años registran solo el 0.4% de los casos, lo que sugiere una baja participación de adolescentes en el empleo formal. </t>
  </si>
  <si>
    <t>Menor de 20 años</t>
  </si>
  <si>
    <t>20 - 29</t>
  </si>
  <si>
    <t>30 - 39</t>
  </si>
  <si>
    <t>40 - 49</t>
  </si>
  <si>
    <t>50 - 59</t>
  </si>
  <si>
    <t>Mayor o igual a 60 años</t>
  </si>
  <si>
    <t>2007</t>
  </si>
  <si>
    <r>
      <t xml:space="preserve">Fuente: </t>
    </r>
    <r>
      <rPr>
        <sz val="14"/>
        <color theme="1"/>
        <rFont val="Arial"/>
        <family val="2"/>
      </rPr>
      <t>IDOPPRIL</t>
    </r>
  </si>
  <si>
    <t>Solicitud de Beneficios de IDOPPRIL
Instituto Dominicano de Prevención y Proteción de Riesgos Laborales
Reporte de Accidentes Laborales y Enfermedades Profesionales por Empresas</t>
  </si>
  <si>
    <t>Entre 2007 y agosto de 2025, el Instituto Dominicano de Prevención y Protección de Riesgos Laborales (IDOPPRIL) registró un total de 638,832 accidentes laborales y enfermedades profesionales, de los cuales el 79.9% correspondió al sector privado y el 20.1% al sector público. En los primeros años del período, los accidentes se concentraban de manera marcada en el sector privado, con más del 90% de los casos anuales, reflejando su amplia participación en el empleo formal y su mayor exposición a actividades de riesgo. Sin embargo, a partir de 2012 se observa un aumento en los reportes provenientes del sector público, alcanzando proporciones superiores al 20% desde 2017 y llegando a su punto máximo en agosto de 2025, cuando el 80.4% de los casos correspondió a este sector, producto de una mayor cobertura institucional y fortalecimiento del sistema de notificación.</t>
  </si>
  <si>
    <t>Sector Público</t>
  </si>
  <si>
    <t>% Público</t>
  </si>
  <si>
    <t>% Privado</t>
  </si>
  <si>
    <t>Solicitud de Beneficios de IDOPPRIL
Instituto Dominicano de Prevención y Proteción de Riesgos Laborales
Reporte de Accidentes Laborales y Enfermedades Profesionales por Sexo</t>
  </si>
  <si>
    <t>Entre 2007 y agosto de 2025, el total de casos registrados de accidentes laborales y enfermedades profesionales ascendió a 638,639, de los cuales el 67.3% correspondió a hombres y el 32.7% a mujeres, según los reportes del Instituto Dominicano de Prevención y Protección de Riesgos Laborales (IDOPPRIL). Aunque la participación masculina continúa siendo mayoritaria debido a su predominio en actividades de mayor exposición al riesgo, se observa una tendencia sostenida hacia una mayor participación femenina en los registros. En 2007, las mujeres representaban apenas el 17.2% de los casos reportados, mientras que para agosto 2025 esta proporción se elevó a un 39.0%.</t>
  </si>
  <si>
    <t>% Femenino</t>
  </si>
  <si>
    <t>% Masculino</t>
  </si>
  <si>
    <t>Solicitud Beneficios de IDOPPRIL
Instituto Dominicano de Prevención y Proteción de Riesgos Laborales
Reporte de Accidentes Laborales y Enfermedades Profesionales por Provincia</t>
  </si>
  <si>
    <t>2007-2012</t>
  </si>
  <si>
    <t>2013-2018</t>
  </si>
  <si>
    <t>2019-2021</t>
  </si>
  <si>
    <t>Ene-Ago-25</t>
  </si>
  <si>
    <t>DISTRITO NACIONAL</t>
  </si>
  <si>
    <t>SANTIAGO DE LOS CABALLEROS</t>
  </si>
  <si>
    <t>SANTO DOMINGO</t>
  </si>
  <si>
    <t>ALTAGRACIA</t>
  </si>
  <si>
    <t>LA ROMANA</t>
  </si>
  <si>
    <t>SAN CRISTOBAL</t>
  </si>
  <si>
    <t>PUERTO PLATA</t>
  </si>
  <si>
    <t>SAN PEDRO DE MACORIS</t>
  </si>
  <si>
    <t>LA VEGA</t>
  </si>
  <si>
    <t>DUARTE</t>
  </si>
  <si>
    <t>VALVERDE</t>
  </si>
  <si>
    <t>ESPAILLAT</t>
  </si>
  <si>
    <t>MONSEÑOR NOUEL</t>
  </si>
  <si>
    <t>BARAHONA</t>
  </si>
  <si>
    <t>MARIA TRINIDAD SANCHEZ</t>
  </si>
  <si>
    <t>PERAVIA</t>
  </si>
  <si>
    <t>SAN JUAN DE LA MAGUANA</t>
  </si>
  <si>
    <t>SAMANA</t>
  </si>
  <si>
    <t>MONTE PLATA</t>
  </si>
  <si>
    <t>MONTECRISTI</t>
  </si>
  <si>
    <t>SALCEDO</t>
  </si>
  <si>
    <t>AZUA</t>
  </si>
  <si>
    <t>SANTIAGO RODRIGUEZ</t>
  </si>
  <si>
    <t>DAJABON</t>
  </si>
  <si>
    <t>SANCHEZ RAMIREZ</t>
  </si>
  <si>
    <t>HATO MAYOR</t>
  </si>
  <si>
    <t>BAHORUCO</t>
  </si>
  <si>
    <t>ELIAS PIÑA</t>
  </si>
  <si>
    <t>SAN JOSE DE OCOA</t>
  </si>
  <si>
    <t>PEDERNALES</t>
  </si>
  <si>
    <t>INDEPENDENCIA</t>
  </si>
  <si>
    <t>EL SEYBO</t>
  </si>
  <si>
    <t>El Convenio Bilateral de Seguridad Social entre el Reino de España y la República Dominicana fue suscrito el 1 de julio de 2004 y entró en vigor el 1 de julio de 2006. Este acuerdo abarca diversos aspectos relacionados con la protección social, tales como pensiones y jubilaciones, prestaciones por vejez, cesantía por edad avanzada, sobrevivencia e invalidez. Su firma respondió al incremento de los flujos migratorios entre ambos países, ya que muchos trabajadores dividían sus carreras laborales entre España y República Dominicana, lo que dificultaba el acceso a los beneficios de retiro o de protección en casos de incapacidad o fallecimiento.
El convenio se aplica a los ciudadanos dominicanos y españoles que estén o hayan estado sujetos a las legislaciones de Seguridad Social de ambos países, así como a sus familiares, beneficiarios y sobrevivientes. Permite la totalización de los períodos de cotización en ambos sistemas (RD–España o España–RD), de modo que los trabajadores puedan acceder a los beneficios que correspondan según la normativa vigente en el país donde se solicite la prestación.
Entre 2024 y agosto de 2025, este Convenio Bilateral registró 4,478 solicitudes introducidas, 22,338 gestiones realizadas, 4,166 atenciones a usuarios y 3,040 expedientes concluidos. Estas cifras reflejan el fortalecimiento de la cooperación entre ambos países en materia de protección social, garantizando la continuidad de derechos y beneficios para los trabajadores migrantes y pensionados.
Asimismo, durante el mismo período, la Ejecución del Convenio Multilateral Iberoamericano de Seguridad Social (CMISS) desde España alcanzó 3,903 gestiones, de las cuales 2,449 correspondieron a certificaciones de legislación aplicable para trabajadores desplazados, 266 a pensiones por vejez, 128 por invalidez y 40 por supervivencia. También se procesaron 107 certificaciones de períodos cotizados, 609 reiteraciones y 304 depósitos de documentos requeridos.
Por su parte, la ejecución del CMISS desde la República Dominicana totalizó 493 gestiones, destacando 306 certificaciones emitidas entre los niveles descentralizados y centralizados, 39 pensiones por vejez, 33 por viudedad, 21 por orfandad y 2 por invalidez. Además, se tramitaron 19 certificaciones de legislación aplicable, 7 certificaciones de períodos cotizados y 66 depósitos de documentos requeridos, evidenciando una mayor eficiencia administrativa y una cooperación internacional más sólida en la garantía de derechos previsionales dentro del ámbito iberoamericano.</t>
  </si>
  <si>
    <t>Convenio Bilateral de Seguridad Social entre España y la República Dominicana
Cantidad de Solicitudes y Tramitaciones Concluidas</t>
  </si>
  <si>
    <t>Período: Enero 2024 - Agosto 2025</t>
  </si>
  <si>
    <t xml:space="preserve">Entre 2024 y agosto de 2025, el Convenio Internacional de Seguridad Social entre España y la República Dominicana registró un total de 4,478 solicitudes introducidas;  22,338 gestiones realizadas; 4,166 atenciones a usuarios y 3,040 expedientes concluidos, según datos del CNSS. Estos resultados reflejan el fortalecimiento de la cooperación entre los países en materia de protección social, garantizando la continuidad de derechos y beneficios para los trabajadores migrantes y pensionados.  </t>
  </si>
  <si>
    <t>Solicitudes</t>
  </si>
  <si>
    <t xml:space="preserve">Introducción </t>
  </si>
  <si>
    <t xml:space="preserve">Gestiones realizadas  </t>
  </si>
  <si>
    <t xml:space="preserve">Atención a usuarios </t>
  </si>
  <si>
    <t xml:space="preserve">Expedientes concluidos </t>
  </si>
  <si>
    <r>
      <rPr>
        <b/>
        <sz val="10"/>
        <rFont val="Arial"/>
        <family val="2"/>
      </rPr>
      <t>Fuente:</t>
    </r>
    <r>
      <rPr>
        <sz val="10"/>
        <rFont val="Arial"/>
        <family val="2"/>
      </rPr>
      <t xml:space="preserve"> CNSS.  Convenios Internacionales</t>
    </r>
  </si>
  <si>
    <t>Convenio Bilateral de Seguridad Social entre España y la República Dominicana
Cantidad de Solicitudes por Año y  Tipo de Beneficio</t>
  </si>
  <si>
    <t>Período: 2024- Agosto 2025</t>
  </si>
  <si>
    <t>Durante el período comprendido entre 2024 y agosto de 2025, la Ejecución del Convenio Multilateral Iberoamericano de Seguridad Social (CMISS) desde España alcanzó un total de 3,903 gestiones, según datos del CNSS. De estas, 2,449 correspondieron a certificaciones de legislación aplicable para trabajadores desplazados, mientras que 266 fueron solicitudes de pensión por vejez, 128 por invalidez y 40 por supervivencia. Además, se tramitaron 107 certificaciones de períodos cotizados, 609 reiteraciones y 304 depósitos de documentos requeridos. 
Durante el período comprendido entre 2024 y agosto de 2025, la Ejecución del Convenio Multilateral Iberoamericano de Seguridad Social (CMISS) desde la República Dominicana alcanzó un total de 493 gestiones, según datos del Consejo Nacional de Seguridad Social (CNSS). De estas, 306 correspondieron a certificaciones emitidas entre los niveles descentralizados y centralizados, 39 a pensiones por vejez, 33 a pensiones por supervivencia (viudedad), 21 por orfandad y 2 por invalidez. Además, se realizaron 19 certificaciones de legislación aplicable para trabajadores desplazados, 7 certificaciones de períodos cotizados y 66 depósitos de documentos requeridos, reflejando una mayor eficiencia administrativa y cooperación internacional en la protección de los derechos de los trabajadores dominicanos en el ámbito iberoamericano.</t>
  </si>
  <si>
    <t>EJECUCIÓN CMISS DESDE ESPAÑA</t>
  </si>
  <si>
    <t>EJECUCIÓN CMISS DESDE DOM.</t>
  </si>
  <si>
    <t>Pensión por Invalidez (incapacidad)</t>
  </si>
  <si>
    <t>Pensión por Vejez (Jubilación)</t>
  </si>
  <si>
    <t>Pensión por Supervivencia (Viudedad/Orfandad)</t>
  </si>
  <si>
    <t>Pensión por Supervivencia (Viudedad)</t>
  </si>
  <si>
    <t>Certificación de Períodos cotizados</t>
  </si>
  <si>
    <t>Pensión por Supervivencia (Orfandad)</t>
  </si>
  <si>
    <t xml:space="preserve">Reiteraciones </t>
  </si>
  <si>
    <t>Deposito de documentos requeridos</t>
  </si>
  <si>
    <t>Certificación de legislación aplicable (Desplazados)</t>
  </si>
  <si>
    <t>Certificaciones emitidas descentralizadas-centralizadas</t>
  </si>
  <si>
    <t>Fuente: CNSS.  Convenios Internacionales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</si>
</sst>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38">
    <numFmt numFmtId="41" formatCode="_(* #,##0_);_(* \(#,##0\);_(* &quot;-&quot;_);_(@_)"/>
    <numFmt numFmtId="44" formatCode="_(&quot;$&quot;* #,##0.00_);_(&quot;$&quot;* \(#,##0.00\);_(&quot;$&quot;* &quot;-&quot;??_);_(@_)"/>
    <numFmt numFmtId="43" formatCode="_(* #,##0.00_);_(* \(#,##0.00\);_(* &quot;-&quot;??_);_(@_)"/>
    <numFmt numFmtId="164" formatCode="_-* #,##0.00\ &quot;€&quot;_-;\-* #,##0.00\ &quot;€&quot;_-;_-* &quot;-&quot;??\ &quot;€&quot;_-;_-@_-"/>
    <numFmt numFmtId="165" formatCode="_-* #,##0.00_-;\-* #,##0.00_-;_-* &quot;-&quot;??_-;_-@_-"/>
    <numFmt numFmtId="166" formatCode="_-* #,##0.00\ _€_-;\-* #,##0.00\ _€_-;_-* &quot;-&quot;??\ _€_-;_-@_-"/>
    <numFmt numFmtId="167" formatCode="_(&quot;RD$&quot;* #,##0.00_);_(&quot;RD$&quot;* \(#,##0.00\);_(&quot;RD$&quot;* &quot;-&quot;??_);_(@_)"/>
    <numFmt numFmtId="168" formatCode="_(* #,##0_);_(* \(#,##0\);_(* &quot;-&quot;??_);_(@_)"/>
    <numFmt numFmtId="169" formatCode="&quot;RD$&quot;#,##0.00"/>
    <numFmt numFmtId="170" formatCode="[&lt;=9999999]###\-####;\(###\)\ ###\-####"/>
    <numFmt numFmtId="171" formatCode="0.0%"/>
    <numFmt numFmtId="172" formatCode="_(* #,##0.00_);_(* \(#,##0.00\);_(* &quot;-&quot;????_);_(@_)"/>
    <numFmt numFmtId="173" formatCode="_(* #,##0.0_);_(* \(#,##0.0\);_(* &quot;-&quot;??_);_(@_)"/>
    <numFmt numFmtId="174" formatCode="_([$€-2]* #,##0_);_([$€-2]* \(#,##0\);_([$€-2]* &quot;-&quot;??_)"/>
    <numFmt numFmtId="175" formatCode="_-* #,##0.00\ _P_t_s_-;\-* #,##0.00\ _P_t_s_-;_-* &quot;-&quot;??\ _P_t_s_-;_-@_-"/>
    <numFmt numFmtId="176" formatCode="#,##0;[Red]#,##0"/>
    <numFmt numFmtId="177" formatCode="_([$€-2]* #,##0.00_);_([$€-2]* \(#,##0.00\);_([$€-2]* &quot;-&quot;??_)"/>
    <numFmt numFmtId="178" formatCode="_(* #,##0.00_);_(* \(#,##0.00\);_(* &quot;-&quot;_);_(@_)"/>
    <numFmt numFmtId="179" formatCode="_([$€-2]* #,##0.0000_);_([$€-2]* \(#,##0.0000\);_([$€-2]* &quot;-&quot;??_)"/>
    <numFmt numFmtId="180" formatCode="_([$€-2]* #,##0.0_);_([$€-2]* \(#,##0.0\);_([$€-2]* &quot;-&quot;??_)"/>
    <numFmt numFmtId="181" formatCode="_-* #,##0.00\ [$€]_-;\-* #,##0.00\ [$€]_-;_-* &quot;-&quot;??\ [$€]_-;_-@_-"/>
    <numFmt numFmtId="182" formatCode="0.0"/>
    <numFmt numFmtId="183" formatCode="_([$€-2]\ * #,##0.00_);_([$€-2]\ * \(#,##0.00\);_([$€-2]\ * &quot;-&quot;??_);_(@_)"/>
    <numFmt numFmtId="184" formatCode="_([$€-2]* #,##0.000_);_([$€-2]* \(#,##0.000\);_([$€-2]* &quot;-&quot;??_)"/>
    <numFmt numFmtId="185" formatCode="#,##0.00;[Red]#,##0.00"/>
    <numFmt numFmtId="186" formatCode="General_)"/>
    <numFmt numFmtId="187" formatCode="0.00_);\(0.00\)"/>
    <numFmt numFmtId="188" formatCode="[$-1C0A]d&quot; de &quot;mmmm&quot; de &quot;yyyy;@"/>
    <numFmt numFmtId="189" formatCode="dd/mm/yyyy;@"/>
    <numFmt numFmtId="190" formatCode="_([$€-2]* #,##0.00000_);_([$€-2]* \(#,##0.00000\);_([$€-2]* &quot;-&quot;??_)"/>
    <numFmt numFmtId="191" formatCode="_(* #,##0.000_);_(* \(#,##0.000\);_(* &quot;-&quot;??_);_(@_)"/>
    <numFmt numFmtId="192" formatCode="_(* #,##0_);_(* \(#,##0\);_(* &quot;-&quot;????_);_(@_)"/>
    <numFmt numFmtId="193" formatCode="[$-1010409]###,###,###"/>
    <numFmt numFmtId="194" formatCode="0;[Red]0"/>
    <numFmt numFmtId="195" formatCode="&quot;$&quot;#,##0.0"/>
    <numFmt numFmtId="196" formatCode="_-&quot;$&quot;* #,##0.00_-;\-&quot;$&quot;* #,##0.00_-;_-&quot;$&quot;* &quot;-&quot;??_-;_-@_-"/>
    <numFmt numFmtId="197" formatCode="#,##0.0"/>
    <numFmt numFmtId="198" formatCode="0;0"/>
  </numFmts>
  <fonts count="322">
    <font>
      <sz val="11"/>
      <color theme="1"/>
      <name val="Calibri"/>
      <family val="2"/>
      <scheme val="minor"/>
    </font>
    <font>
      <b/>
      <sz val="11"/>
      <color indexed="8"/>
      <name val="Calibri"/>
      <family val="2"/>
    </font>
    <font>
      <sz val="10"/>
      <name val="Arial"/>
      <family val="2"/>
    </font>
    <font>
      <b/>
      <sz val="10"/>
      <name val="Arial"/>
      <family val="2"/>
    </font>
    <font>
      <sz val="11"/>
      <name val="Arial"/>
      <family val="2"/>
    </font>
    <font>
      <sz val="11"/>
      <name val="Calibri"/>
      <family val="2"/>
    </font>
    <font>
      <sz val="11"/>
      <color indexed="8"/>
      <name val="Calibri"/>
      <family val="2"/>
    </font>
    <font>
      <sz val="11"/>
      <color indexed="9"/>
      <name val="Calibri"/>
      <family val="2"/>
    </font>
    <font>
      <sz val="11"/>
      <color indexed="17"/>
      <name val="Calibri"/>
      <family val="2"/>
    </font>
    <font>
      <b/>
      <sz val="11"/>
      <color indexed="52"/>
      <name val="Calibri"/>
      <family val="2"/>
    </font>
    <font>
      <b/>
      <sz val="11"/>
      <color indexed="9"/>
      <name val="Calibri"/>
      <family val="2"/>
    </font>
    <font>
      <sz val="11"/>
      <color indexed="52"/>
      <name val="Calibri"/>
      <family val="2"/>
    </font>
    <font>
      <b/>
      <sz val="11"/>
      <color indexed="56"/>
      <name val="Calibri"/>
      <family val="2"/>
    </font>
    <font>
      <sz val="11"/>
      <color indexed="62"/>
      <name val="Calibri"/>
      <family val="2"/>
    </font>
    <font>
      <sz val="11"/>
      <color indexed="20"/>
      <name val="Calibri"/>
      <family val="2"/>
    </font>
    <font>
      <sz val="11"/>
      <color indexed="60"/>
      <name val="Calibri"/>
      <family val="2"/>
    </font>
    <font>
      <b/>
      <sz val="11"/>
      <color indexed="63"/>
      <name val="Calibri"/>
      <family val="2"/>
    </font>
    <font>
      <sz val="11"/>
      <color indexed="10"/>
      <name val="Calibri"/>
      <family val="2"/>
    </font>
    <font>
      <i/>
      <sz val="11"/>
      <color indexed="23"/>
      <name val="Calibri"/>
      <family val="2"/>
    </font>
    <font>
      <b/>
      <sz val="15"/>
      <color indexed="56"/>
      <name val="Calibri"/>
      <family val="2"/>
    </font>
    <font>
      <b/>
      <sz val="13"/>
      <color indexed="56"/>
      <name val="Calibri"/>
      <family val="2"/>
    </font>
    <font>
      <b/>
      <sz val="18"/>
      <color indexed="56"/>
      <name val="Cambria"/>
      <family val="2"/>
    </font>
    <font>
      <b/>
      <sz val="11"/>
      <color indexed="8"/>
      <name val="Calibri"/>
      <family val="2"/>
    </font>
    <font>
      <b/>
      <sz val="10"/>
      <color indexed="18"/>
      <name val="Century Gothic"/>
      <family val="2"/>
    </font>
    <font>
      <sz val="10"/>
      <name val="Tahoma"/>
      <family val="2"/>
    </font>
    <font>
      <sz val="9"/>
      <color indexed="18"/>
      <name val="Century Gothic"/>
      <family val="2"/>
    </font>
    <font>
      <u/>
      <sz val="10"/>
      <color indexed="12"/>
      <name val="Arial"/>
      <family val="2"/>
    </font>
    <font>
      <sz val="14"/>
      <name val="Arial"/>
      <family val="2"/>
    </font>
    <font>
      <sz val="10"/>
      <name val="Arial"/>
      <family val="2"/>
    </font>
    <font>
      <sz val="11"/>
      <color indexed="18"/>
      <name val="Arial"/>
      <family val="2"/>
    </font>
    <font>
      <sz val="10"/>
      <name val="Arial"/>
      <family val="2"/>
    </font>
    <font>
      <sz val="11"/>
      <color theme="1"/>
      <name val="Calibri"/>
      <family val="2"/>
      <scheme val="minor"/>
    </font>
    <font>
      <sz val="11"/>
      <color theme="0"/>
      <name val="Calibri"/>
      <family val="2"/>
      <scheme val="minor"/>
    </font>
    <font>
      <b/>
      <sz val="11"/>
      <color theme="1"/>
      <name val="Calibri"/>
      <family val="2"/>
      <scheme val="minor"/>
    </font>
    <font>
      <b/>
      <sz val="14"/>
      <color theme="1"/>
      <name val="Calibri"/>
      <family val="2"/>
      <scheme val="minor"/>
    </font>
    <font>
      <sz val="12"/>
      <name val="Calibri"/>
      <family val="2"/>
      <scheme val="minor"/>
    </font>
    <font>
      <b/>
      <sz val="20"/>
      <color theme="0"/>
      <name val="Calibri"/>
      <family val="2"/>
      <scheme val="minor"/>
    </font>
    <font>
      <sz val="11"/>
      <name val="Calibri"/>
      <family val="2"/>
      <scheme val="minor"/>
    </font>
    <font>
      <b/>
      <sz val="18"/>
      <name val="Calibri"/>
      <family val="2"/>
      <scheme val="minor"/>
    </font>
    <font>
      <sz val="11"/>
      <color rgb="FF000000"/>
      <name val="Calibri"/>
      <family val="2"/>
      <scheme val="minor"/>
    </font>
    <font>
      <b/>
      <sz val="18"/>
      <color theme="1"/>
      <name val="Calibri"/>
      <family val="2"/>
      <scheme val="minor"/>
    </font>
    <font>
      <b/>
      <sz val="18"/>
      <color theme="0"/>
      <name val="Calibri"/>
      <family val="2"/>
      <scheme val="minor"/>
    </font>
    <font>
      <sz val="12"/>
      <color theme="1"/>
      <name val="Calibri"/>
      <family val="2"/>
      <scheme val="minor"/>
    </font>
    <font>
      <sz val="10"/>
      <color theme="1"/>
      <name val="Calibri"/>
      <family val="2"/>
      <scheme val="minor"/>
    </font>
    <font>
      <sz val="16"/>
      <name val="Calibri"/>
      <family val="2"/>
      <scheme val="minor"/>
    </font>
    <font>
      <b/>
      <sz val="10"/>
      <color theme="1"/>
      <name val="Calibri"/>
      <family val="2"/>
      <scheme val="minor"/>
    </font>
    <font>
      <sz val="14"/>
      <color theme="1"/>
      <name val="Calibri"/>
      <family val="2"/>
      <scheme val="minor"/>
    </font>
    <font>
      <b/>
      <sz val="12"/>
      <color theme="1"/>
      <name val="Calibri"/>
      <family val="2"/>
      <scheme val="minor"/>
    </font>
    <font>
      <b/>
      <sz val="12"/>
      <name val="Calibri"/>
      <family val="2"/>
      <scheme val="minor"/>
    </font>
    <font>
      <sz val="12"/>
      <color theme="0"/>
      <name val="Calibri"/>
      <family val="2"/>
      <scheme val="minor"/>
    </font>
    <font>
      <b/>
      <sz val="22"/>
      <color theme="0"/>
      <name val="Calibri"/>
      <family val="2"/>
      <scheme val="minor"/>
    </font>
    <font>
      <b/>
      <sz val="20"/>
      <name val="Calibri"/>
      <family val="2"/>
      <scheme val="minor"/>
    </font>
    <font>
      <b/>
      <sz val="16"/>
      <color theme="1"/>
      <name val="Calibri"/>
      <family val="2"/>
      <scheme val="minor"/>
    </font>
    <font>
      <sz val="16"/>
      <color theme="1"/>
      <name val="Calibri"/>
      <family val="2"/>
      <scheme val="minor"/>
    </font>
    <font>
      <sz val="14"/>
      <color rgb="FFFF0000"/>
      <name val="Calibri"/>
      <family val="2"/>
      <scheme val="minor"/>
    </font>
    <font>
      <b/>
      <sz val="22"/>
      <color theme="1"/>
      <name val="Calibri"/>
      <family val="2"/>
      <scheme val="minor"/>
    </font>
    <font>
      <b/>
      <sz val="12"/>
      <color theme="0"/>
      <name val="Calibri"/>
      <family val="2"/>
      <scheme val="minor"/>
    </font>
    <font>
      <sz val="9"/>
      <color theme="1"/>
      <name val="Calibri"/>
      <family val="2"/>
      <scheme val="minor"/>
    </font>
    <font>
      <b/>
      <sz val="14"/>
      <name val="Calibri"/>
      <family val="2"/>
      <scheme val="minor"/>
    </font>
    <font>
      <sz val="14"/>
      <name val="Calibri"/>
      <family val="2"/>
      <scheme val="minor"/>
    </font>
    <font>
      <b/>
      <sz val="16"/>
      <name val="Calibri"/>
      <family val="2"/>
      <scheme val="minor"/>
    </font>
    <font>
      <b/>
      <sz val="16"/>
      <color theme="0"/>
      <name val="Calibri"/>
      <family val="2"/>
      <scheme val="minor"/>
    </font>
    <font>
      <b/>
      <sz val="24"/>
      <color theme="0"/>
      <name val="Calibri"/>
      <family val="2"/>
      <scheme val="minor"/>
    </font>
    <font>
      <sz val="18"/>
      <color theme="1"/>
      <name val="Calibri"/>
      <family val="2"/>
      <scheme val="minor"/>
    </font>
    <font>
      <b/>
      <sz val="14"/>
      <color theme="0"/>
      <name val="Calibri"/>
      <family val="2"/>
      <scheme val="minor"/>
    </font>
    <font>
      <b/>
      <sz val="11"/>
      <name val="Century Gothic"/>
      <family val="2"/>
    </font>
    <font>
      <sz val="10"/>
      <name val="Arial"/>
      <family val="2"/>
    </font>
    <font>
      <b/>
      <sz val="26"/>
      <color theme="0"/>
      <name val="Calibri"/>
      <family val="2"/>
      <scheme val="minor"/>
    </font>
    <font>
      <sz val="10"/>
      <name val="Arial"/>
      <family val="2"/>
    </font>
    <font>
      <b/>
      <sz val="28"/>
      <color theme="0"/>
      <name val="Calibri"/>
      <family val="2"/>
      <scheme val="minor"/>
    </font>
    <font>
      <sz val="18"/>
      <name val="Calibri"/>
      <family val="2"/>
      <scheme val="minor"/>
    </font>
    <font>
      <b/>
      <sz val="36"/>
      <color theme="0"/>
      <name val="Calibri"/>
      <family val="2"/>
      <scheme val="minor"/>
    </font>
    <font>
      <b/>
      <sz val="10"/>
      <color indexed="64"/>
      <name val="Arial"/>
      <family val="2"/>
    </font>
    <font>
      <u/>
      <sz val="12"/>
      <color indexed="36"/>
      <name val="Times New Roman"/>
      <family val="1"/>
    </font>
    <font>
      <u/>
      <sz val="12"/>
      <color indexed="12"/>
      <name val="Times New Roman"/>
      <family val="1"/>
    </font>
    <font>
      <sz val="20"/>
      <color theme="1"/>
      <name val="Calibri"/>
      <family val="2"/>
      <scheme val="minor"/>
    </font>
    <font>
      <b/>
      <sz val="16"/>
      <name val="Century Gothic"/>
      <family val="2"/>
    </font>
    <font>
      <sz val="12"/>
      <name val="Arial MT"/>
    </font>
    <font>
      <sz val="10"/>
      <name val="Arial"/>
      <family val="2"/>
    </font>
    <font>
      <sz val="10"/>
      <name val="Arial"/>
      <family val="2"/>
    </font>
    <font>
      <sz val="10"/>
      <name val="Arial"/>
      <family val="2"/>
    </font>
    <font>
      <b/>
      <sz val="48"/>
      <color rgb="FF0070C0"/>
      <name val="Calibri"/>
      <family val="2"/>
      <scheme val="minor"/>
    </font>
    <font>
      <sz val="10"/>
      <name val="Arial"/>
      <family val="2"/>
    </font>
    <font>
      <sz val="10"/>
      <name val="Arial"/>
      <family val="2"/>
    </font>
    <font>
      <sz val="10"/>
      <name val="Arial"/>
      <family val="2"/>
    </font>
    <font>
      <sz val="10"/>
      <name val="Arial"/>
      <family val="2"/>
    </font>
    <font>
      <u/>
      <sz val="11"/>
      <color theme="10"/>
      <name val="Calibri"/>
      <family val="2"/>
    </font>
    <font>
      <sz val="10"/>
      <name val="Arial"/>
      <family val="2"/>
    </font>
    <font>
      <sz val="10"/>
      <name val="Arial"/>
      <family val="2"/>
    </font>
    <font>
      <b/>
      <sz val="11"/>
      <color rgb="FFFFFF00"/>
      <name val="Calibri"/>
      <family val="2"/>
      <scheme val="minor"/>
    </font>
    <font>
      <b/>
      <sz val="11"/>
      <name val="Arial"/>
      <family val="2"/>
    </font>
    <font>
      <b/>
      <sz val="14"/>
      <name val="Arial"/>
      <family val="2"/>
    </font>
    <font>
      <sz val="10"/>
      <name val="Arial"/>
      <family val="2"/>
    </font>
    <font>
      <u/>
      <sz val="10"/>
      <color theme="10"/>
      <name val="Tahoma"/>
      <family val="2"/>
    </font>
    <font>
      <sz val="10"/>
      <name val="Arial"/>
      <family val="2"/>
    </font>
    <font>
      <b/>
      <sz val="13"/>
      <color theme="3"/>
      <name val="Calibri"/>
      <family val="2"/>
      <scheme val="minor"/>
    </font>
    <font>
      <b/>
      <sz val="11"/>
      <color theme="3"/>
      <name val="Calibri"/>
      <family val="2"/>
      <scheme val="minor"/>
    </font>
    <font>
      <sz val="11"/>
      <color rgb="FF9C0006"/>
      <name val="Calibri"/>
      <family val="2"/>
      <scheme val="minor"/>
    </font>
    <font>
      <sz val="11"/>
      <color rgb="FF9C6500"/>
      <name val="Calibri"/>
      <family val="2"/>
      <scheme val="minor"/>
    </font>
    <font>
      <b/>
      <sz val="11"/>
      <color rgb="FF3F3F3F"/>
      <name val="Calibri"/>
      <family val="2"/>
      <scheme val="minor"/>
    </font>
    <font>
      <b/>
      <sz val="11"/>
      <color rgb="FFFA7D00"/>
      <name val="Calibri"/>
      <family val="2"/>
      <scheme val="minor"/>
    </font>
    <font>
      <i/>
      <sz val="11"/>
      <color rgb="FF7F7F7F"/>
      <name val="Calibri"/>
      <family val="2"/>
      <scheme val="minor"/>
    </font>
    <font>
      <b/>
      <sz val="18"/>
      <color theme="3"/>
      <name val="Cambria"/>
      <family val="2"/>
      <scheme val="major"/>
    </font>
    <font>
      <u/>
      <sz val="10"/>
      <color theme="10"/>
      <name val="Arial"/>
      <family val="2"/>
    </font>
    <font>
      <sz val="11"/>
      <color rgb="FF000000"/>
      <name val="Calibri"/>
      <family val="2"/>
    </font>
    <font>
      <sz val="10"/>
      <color rgb="FF000000"/>
      <name val="Arial"/>
      <family val="2"/>
    </font>
    <font>
      <sz val="10"/>
      <name val="Arial"/>
      <family val="2"/>
    </font>
    <font>
      <sz val="24"/>
      <color theme="1"/>
      <name val="Calibri"/>
      <family val="2"/>
      <scheme val="minor"/>
    </font>
    <font>
      <sz val="26"/>
      <color theme="1"/>
      <name val="Calibri"/>
      <family val="2"/>
      <scheme val="minor"/>
    </font>
    <font>
      <sz val="8"/>
      <name val="Franklin Gothic Book"/>
      <family val="2"/>
    </font>
    <font>
      <b/>
      <sz val="72"/>
      <color theme="0"/>
      <name val="Calibri"/>
      <family val="2"/>
      <scheme val="minor"/>
    </font>
    <font>
      <sz val="10"/>
      <name val="Arial"/>
      <family val="2"/>
    </font>
    <font>
      <sz val="10"/>
      <name val="Arial"/>
      <family val="2"/>
    </font>
    <font>
      <b/>
      <sz val="24"/>
      <color theme="1"/>
      <name val="Calibri"/>
      <family val="2"/>
      <scheme val="minor"/>
    </font>
    <font>
      <b/>
      <sz val="24"/>
      <color rgb="FFFF0000"/>
      <name val="Calibri"/>
      <family val="2"/>
      <scheme val="minor"/>
    </font>
    <font>
      <b/>
      <sz val="24"/>
      <color rgb="FFFFFFFF"/>
      <name val="Calibri"/>
      <family val="2"/>
      <scheme val="minor"/>
    </font>
    <font>
      <b/>
      <sz val="24"/>
      <name val="Calibri"/>
      <family val="2"/>
      <scheme val="minor"/>
    </font>
    <font>
      <b/>
      <sz val="24"/>
      <color indexed="8"/>
      <name val="Calibri"/>
      <family val="2"/>
      <scheme val="minor"/>
    </font>
    <font>
      <sz val="24"/>
      <color indexed="8"/>
      <name val="Calibri"/>
      <family val="2"/>
      <scheme val="minor"/>
    </font>
    <font>
      <sz val="24"/>
      <name val="Calibri"/>
      <family val="2"/>
      <scheme val="minor"/>
    </font>
    <font>
      <b/>
      <sz val="18"/>
      <color rgb="FF0070C0"/>
      <name val="Calibri"/>
      <family val="2"/>
      <scheme val="minor"/>
    </font>
    <font>
      <sz val="12"/>
      <name val="Symbol"/>
      <family val="1"/>
      <charset val="2"/>
    </font>
    <font>
      <sz val="7"/>
      <name val="Times New Roman"/>
      <family val="1"/>
    </font>
    <font>
      <sz val="12"/>
      <color rgb="FFC00000"/>
      <name val="Symbol"/>
      <family val="1"/>
      <charset val="2"/>
    </font>
    <font>
      <sz val="7"/>
      <color rgb="FFC00000"/>
      <name val="Times New Roman"/>
      <family val="1"/>
    </font>
    <font>
      <b/>
      <sz val="12"/>
      <color rgb="FFC00000"/>
      <name val="Calibri"/>
      <family val="2"/>
      <scheme val="minor"/>
    </font>
    <font>
      <sz val="12"/>
      <color theme="1"/>
      <name val="Symbol"/>
      <family val="1"/>
      <charset val="2"/>
    </font>
    <font>
      <sz val="7"/>
      <color theme="1"/>
      <name val="Times New Roman"/>
      <family val="1"/>
    </font>
    <font>
      <sz val="10"/>
      <name val="Arial"/>
      <family val="2"/>
    </font>
    <font>
      <b/>
      <sz val="14"/>
      <color rgb="FFFFFFFF"/>
      <name val="Calibri"/>
      <family val="2"/>
      <scheme val="minor"/>
    </font>
    <font>
      <b/>
      <sz val="24"/>
      <color rgb="FF385623"/>
      <name val="Calibri"/>
      <family val="2"/>
      <scheme val="minor"/>
    </font>
    <font>
      <sz val="10"/>
      <name val="Arial"/>
      <family val="2"/>
    </font>
    <font>
      <sz val="11"/>
      <color theme="1"/>
      <name val="Calibri"/>
      <family val="2"/>
    </font>
    <font>
      <u/>
      <sz val="11"/>
      <color theme="10"/>
      <name val="Calibri"/>
      <family val="2"/>
      <scheme val="minor"/>
    </font>
    <font>
      <u/>
      <sz val="10"/>
      <color theme="10"/>
      <name val="Arial"/>
      <family val="2"/>
    </font>
    <font>
      <b/>
      <sz val="11"/>
      <color theme="0"/>
      <name val="Arial"/>
      <family val="2"/>
    </font>
    <font>
      <sz val="11"/>
      <color theme="0"/>
      <name val="Arial"/>
      <family val="2"/>
    </font>
    <font>
      <sz val="30"/>
      <color theme="1"/>
      <name val="Calibri"/>
      <family val="2"/>
      <scheme val="minor"/>
    </font>
    <font>
      <b/>
      <sz val="11"/>
      <color rgb="FFFF0000"/>
      <name val="Arial"/>
      <family val="2"/>
    </font>
    <font>
      <sz val="26"/>
      <color indexed="8"/>
      <name val="Calibri"/>
      <family val="2"/>
      <scheme val="minor"/>
    </font>
    <font>
      <b/>
      <sz val="26"/>
      <color indexed="8"/>
      <name val="Calibri"/>
      <family val="2"/>
      <scheme val="minor"/>
    </font>
    <font>
      <b/>
      <sz val="14"/>
      <color theme="0"/>
      <name val="Arial"/>
      <family val="2"/>
    </font>
    <font>
      <b/>
      <sz val="14"/>
      <color rgb="FFFF0000"/>
      <name val="Arial"/>
      <family val="2"/>
    </font>
    <font>
      <sz val="11"/>
      <color theme="1"/>
      <name val="Arial Narrow"/>
      <family val="2"/>
    </font>
    <font>
      <sz val="28"/>
      <color theme="1"/>
      <name val="Arial Narrow"/>
      <family val="2"/>
    </font>
    <font>
      <b/>
      <sz val="36"/>
      <color theme="0"/>
      <name val="Arial"/>
      <family val="2"/>
    </font>
    <font>
      <sz val="11"/>
      <color theme="1"/>
      <name val="Arial"/>
      <family val="2"/>
    </font>
    <font>
      <b/>
      <sz val="28"/>
      <color theme="1"/>
      <name val="Arial"/>
      <family val="2"/>
    </font>
    <font>
      <b/>
      <sz val="28"/>
      <color rgb="FF0070C0"/>
      <name val="Arial"/>
      <family val="2"/>
    </font>
    <font>
      <b/>
      <sz val="48"/>
      <color theme="1"/>
      <name val="Arial"/>
      <family val="2"/>
    </font>
    <font>
      <sz val="26"/>
      <color theme="1"/>
      <name val="Arial"/>
      <family val="2"/>
    </font>
    <font>
      <sz val="28"/>
      <color theme="1"/>
      <name val="Arial"/>
      <family val="2"/>
    </font>
    <font>
      <sz val="22"/>
      <color theme="1"/>
      <name val="Arial"/>
      <family val="2"/>
    </font>
    <font>
      <sz val="36"/>
      <color theme="1"/>
      <name val="Arial"/>
      <family val="2"/>
    </font>
    <font>
      <sz val="18"/>
      <color theme="0"/>
      <name val="Calibri"/>
      <family val="2"/>
      <scheme val="minor"/>
    </font>
    <font>
      <b/>
      <sz val="26"/>
      <color theme="0"/>
      <name val="Arial"/>
      <family val="2"/>
    </font>
    <font>
      <sz val="12"/>
      <name val="Arial"/>
      <family val="2"/>
    </font>
    <font>
      <sz val="12"/>
      <color theme="0"/>
      <name val="Arial"/>
      <family val="2"/>
    </font>
    <font>
      <sz val="24"/>
      <color theme="1"/>
      <name val="Arial"/>
      <family val="2"/>
    </font>
    <font>
      <sz val="14"/>
      <color theme="1"/>
      <name val="Arial"/>
      <family val="2"/>
    </font>
    <font>
      <sz val="20"/>
      <color theme="1"/>
      <name val="Arial"/>
      <family val="2"/>
    </font>
    <font>
      <sz val="18"/>
      <color theme="1"/>
      <name val="Arial"/>
      <family val="2"/>
    </font>
    <font>
      <sz val="16"/>
      <color theme="1"/>
      <name val="Arial"/>
      <family val="2"/>
    </font>
    <font>
      <b/>
      <sz val="14"/>
      <color theme="1"/>
      <name val="Arial"/>
      <family val="2"/>
    </font>
    <font>
      <b/>
      <sz val="20"/>
      <color theme="0"/>
      <name val="Arial"/>
      <family val="2"/>
    </font>
    <font>
      <b/>
      <sz val="20"/>
      <name val="Arial"/>
      <family val="2"/>
    </font>
    <font>
      <b/>
      <sz val="28"/>
      <color theme="0"/>
      <name val="Arial"/>
      <family val="2"/>
    </font>
    <font>
      <b/>
      <sz val="11"/>
      <color theme="1"/>
      <name val="Arial"/>
      <family val="2"/>
    </font>
    <font>
      <sz val="20"/>
      <name val="Arial"/>
      <family val="2"/>
    </font>
    <font>
      <b/>
      <sz val="18"/>
      <color theme="0"/>
      <name val="Arial"/>
      <family val="2"/>
    </font>
    <font>
      <b/>
      <sz val="18"/>
      <color theme="1"/>
      <name val="Arial"/>
      <family val="2"/>
    </font>
    <font>
      <b/>
      <sz val="16"/>
      <name val="Arial"/>
      <family val="2"/>
    </font>
    <font>
      <sz val="18"/>
      <name val="Arial"/>
      <family val="2"/>
    </font>
    <font>
      <b/>
      <sz val="16"/>
      <color theme="1"/>
      <name val="Arial"/>
      <family val="2"/>
    </font>
    <font>
      <b/>
      <sz val="22"/>
      <color theme="0"/>
      <name val="Arial"/>
      <family val="2"/>
    </font>
    <font>
      <sz val="12"/>
      <color theme="1"/>
      <name val="Arial"/>
      <family val="2"/>
    </font>
    <font>
      <sz val="11"/>
      <color rgb="FFFF0000"/>
      <name val="Arial"/>
      <family val="2"/>
    </font>
    <font>
      <b/>
      <sz val="12"/>
      <color theme="1"/>
      <name val="Arial"/>
      <family val="2"/>
    </font>
    <font>
      <b/>
      <sz val="12"/>
      <name val="Arial"/>
      <family val="2"/>
    </font>
    <font>
      <b/>
      <sz val="24"/>
      <color theme="0"/>
      <name val="Arial"/>
      <family val="2"/>
    </font>
    <font>
      <sz val="14"/>
      <color theme="0"/>
      <name val="Arial"/>
      <family val="2"/>
    </font>
    <font>
      <sz val="10"/>
      <color theme="1"/>
      <name val="Arial"/>
      <family val="2"/>
    </font>
    <font>
      <b/>
      <sz val="22"/>
      <color theme="1"/>
      <name val="Arial"/>
      <family val="2"/>
    </font>
    <font>
      <b/>
      <sz val="16"/>
      <color theme="0"/>
      <name val="Arial"/>
      <family val="2"/>
    </font>
    <font>
      <b/>
      <sz val="12"/>
      <color theme="0"/>
      <name val="Arial"/>
      <family val="2"/>
    </font>
    <font>
      <sz val="16"/>
      <name val="Arial"/>
      <family val="2"/>
    </font>
    <font>
      <b/>
      <sz val="18"/>
      <name val="Arial"/>
      <family val="2"/>
    </font>
    <font>
      <b/>
      <sz val="10"/>
      <color theme="1"/>
      <name val="Arial"/>
      <family val="2"/>
    </font>
    <font>
      <b/>
      <sz val="10"/>
      <color theme="0"/>
      <name val="Arial"/>
      <family val="2"/>
    </font>
    <font>
      <sz val="10"/>
      <color theme="10"/>
      <name val="Arial"/>
      <family val="2"/>
    </font>
    <font>
      <sz val="16"/>
      <color rgb="FF000000"/>
      <name val="Arial"/>
      <family val="2"/>
    </font>
    <font>
      <sz val="13"/>
      <name val="Arial"/>
      <family val="2"/>
    </font>
    <font>
      <b/>
      <sz val="16"/>
      <color rgb="FFFFFFFF"/>
      <name val="Arial"/>
      <family val="2"/>
    </font>
    <font>
      <sz val="14"/>
      <color theme="0"/>
      <name val="Calibri"/>
      <family val="2"/>
      <scheme val="minor"/>
    </font>
    <font>
      <sz val="36"/>
      <color theme="1"/>
      <name val="Arial Narrow"/>
      <family val="2"/>
    </font>
    <font>
      <sz val="36"/>
      <color theme="1"/>
      <name val="Calibri"/>
      <family val="2"/>
      <scheme val="minor"/>
    </font>
    <font>
      <sz val="8"/>
      <name val="Arial"/>
      <family val="2"/>
    </font>
    <font>
      <sz val="8"/>
      <color theme="1"/>
      <name val="Arial"/>
      <family val="2"/>
    </font>
    <font>
      <b/>
      <sz val="22"/>
      <name val="Arial"/>
      <family val="2"/>
    </font>
    <font>
      <sz val="22"/>
      <name val="Arial"/>
      <family val="2"/>
    </font>
    <font>
      <b/>
      <sz val="16"/>
      <color rgb="FFFFFF00"/>
      <name val="Arial"/>
      <family val="2"/>
    </font>
    <font>
      <sz val="20"/>
      <name val="Calibri"/>
      <family val="2"/>
      <scheme val="minor"/>
    </font>
    <font>
      <sz val="18"/>
      <color theme="0"/>
      <name val="Arial"/>
      <family val="2"/>
    </font>
    <font>
      <b/>
      <sz val="24"/>
      <color theme="1"/>
      <name val="Arial"/>
      <family val="2"/>
    </font>
    <font>
      <sz val="20"/>
      <color rgb="FF333333"/>
      <name val="Arial"/>
      <family val="2"/>
    </font>
    <font>
      <b/>
      <sz val="20"/>
      <color theme="1"/>
      <name val="Calibri"/>
      <family val="2"/>
      <scheme val="minor"/>
    </font>
    <font>
      <b/>
      <sz val="25"/>
      <name val="Arial"/>
      <family val="2"/>
    </font>
    <font>
      <sz val="25"/>
      <name val="Arial"/>
      <family val="2"/>
    </font>
    <font>
      <sz val="16"/>
      <color theme="0"/>
      <name val="Calibri"/>
      <family val="2"/>
      <scheme val="minor"/>
    </font>
    <font>
      <sz val="16"/>
      <color theme="0"/>
      <name val="Arial"/>
      <family val="2"/>
    </font>
    <font>
      <sz val="16"/>
      <color indexed="18"/>
      <name val="Arial"/>
      <family val="2"/>
    </font>
    <font>
      <b/>
      <sz val="30"/>
      <name val="Arial"/>
      <family val="2"/>
    </font>
    <font>
      <sz val="30"/>
      <name val="Arial"/>
      <family val="2"/>
    </font>
    <font>
      <b/>
      <sz val="30"/>
      <color theme="0"/>
      <name val="Arial"/>
      <family val="2"/>
    </font>
    <font>
      <b/>
      <sz val="8"/>
      <name val="Arial"/>
      <family val="2"/>
    </font>
    <font>
      <sz val="10"/>
      <name val="Arial"/>
      <family val="2"/>
    </font>
    <font>
      <b/>
      <sz val="72"/>
      <color theme="0"/>
      <name val="Arial"/>
      <family val="2"/>
    </font>
    <font>
      <b/>
      <sz val="48"/>
      <color rgb="FF000000"/>
      <name val="Arial"/>
      <family val="2"/>
    </font>
    <font>
      <b/>
      <sz val="60"/>
      <color theme="0"/>
      <name val="Calibri"/>
      <family val="2"/>
      <scheme val="minor"/>
    </font>
    <font>
      <b/>
      <sz val="9"/>
      <name val="Arial"/>
      <family val="2"/>
    </font>
    <font>
      <sz val="9"/>
      <name val="Arial"/>
      <family val="2"/>
    </font>
    <font>
      <b/>
      <sz val="40"/>
      <color rgb="FF000000"/>
      <name val="Arial"/>
      <family val="2"/>
    </font>
    <font>
      <b/>
      <sz val="9"/>
      <color theme="1"/>
      <name val="Arial"/>
      <family val="2"/>
    </font>
    <font>
      <sz val="9"/>
      <color theme="1"/>
      <name val="Arial"/>
      <family val="2"/>
    </font>
    <font>
      <b/>
      <sz val="9"/>
      <color rgb="FF000000"/>
      <name val="Arial"/>
      <family val="2"/>
    </font>
    <font>
      <sz val="22"/>
      <color theme="1"/>
      <name val="Calibri"/>
      <family val="2"/>
      <scheme val="minor"/>
    </font>
    <font>
      <b/>
      <sz val="72"/>
      <color theme="1"/>
      <name val="Calibri"/>
      <family val="2"/>
      <scheme val="minor"/>
    </font>
    <font>
      <sz val="22"/>
      <name val="Calibri"/>
      <family val="2"/>
      <scheme val="minor"/>
    </font>
    <font>
      <sz val="18"/>
      <color rgb="FFFFFF00"/>
      <name val="Calibri"/>
      <family val="2"/>
      <scheme val="minor"/>
    </font>
    <font>
      <b/>
      <sz val="24"/>
      <color rgb="FFFFFF00"/>
      <name val="Calibri"/>
      <family val="2"/>
      <scheme val="minor"/>
    </font>
    <font>
      <sz val="24"/>
      <name val="Arial"/>
      <family val="2"/>
    </font>
    <font>
      <vertAlign val="superscript"/>
      <sz val="12"/>
      <name val="Arial"/>
      <family val="2"/>
    </font>
    <font>
      <b/>
      <sz val="24"/>
      <name val="Arial"/>
      <family val="2"/>
    </font>
    <font>
      <b/>
      <sz val="16"/>
      <color indexed="18"/>
      <name val="Arial"/>
      <family val="2"/>
    </font>
    <font>
      <b/>
      <i/>
      <sz val="24"/>
      <color theme="1"/>
      <name val="Calibri"/>
      <family val="2"/>
      <scheme val="minor"/>
    </font>
    <font>
      <sz val="15"/>
      <color theme="1"/>
      <name val="Arial"/>
      <family val="2"/>
    </font>
    <font>
      <b/>
      <i/>
      <sz val="15"/>
      <color theme="1"/>
      <name val="Arial"/>
      <family val="2"/>
    </font>
    <font>
      <sz val="18"/>
      <color theme="1"/>
      <name val="Arial Narrow"/>
      <family val="2"/>
    </font>
    <font>
      <sz val="10"/>
      <name val="Arial"/>
      <family val="2"/>
    </font>
    <font>
      <sz val="26"/>
      <name val="Arial"/>
      <family val="2"/>
    </font>
    <font>
      <b/>
      <sz val="26"/>
      <color theme="1"/>
      <name val="Calibri"/>
      <family val="2"/>
      <scheme val="minor"/>
    </font>
    <font>
      <sz val="24"/>
      <color rgb="FFFF0000"/>
      <name val="Calibri"/>
      <family val="2"/>
      <scheme val="minor"/>
    </font>
    <font>
      <sz val="10"/>
      <name val="Arial"/>
      <family val="2"/>
    </font>
    <font>
      <sz val="36"/>
      <name val="Arial"/>
      <family val="2"/>
    </font>
    <font>
      <b/>
      <sz val="10"/>
      <color rgb="FF000000"/>
      <name val="Arial"/>
      <family val="2"/>
    </font>
    <font>
      <sz val="48"/>
      <color theme="1"/>
      <name val="Arial Narrow"/>
      <family val="2"/>
    </font>
    <font>
      <sz val="200"/>
      <color theme="1"/>
      <name val="Arial Narrow"/>
      <family val="2"/>
    </font>
    <font>
      <sz val="40"/>
      <color theme="1"/>
      <name val="Arial"/>
      <family val="2"/>
    </font>
    <font>
      <b/>
      <sz val="36"/>
      <color rgb="FFFFFF00"/>
      <name val="Arial"/>
      <family val="2"/>
    </font>
    <font>
      <b/>
      <sz val="36"/>
      <name val="Arial"/>
      <family val="2"/>
    </font>
    <font>
      <b/>
      <sz val="36"/>
      <color theme="1"/>
      <name val="Calibri"/>
      <family val="2"/>
      <scheme val="minor"/>
    </font>
    <font>
      <sz val="36"/>
      <color theme="0"/>
      <name val="Calibri"/>
      <family val="2"/>
      <scheme val="minor"/>
    </font>
    <font>
      <b/>
      <sz val="36"/>
      <color theme="3"/>
      <name val="Avenir LT Std 55 Roman"/>
      <family val="2"/>
    </font>
    <font>
      <sz val="36"/>
      <name val="Avenir LT Std 55 Roman"/>
      <family val="2"/>
    </font>
    <font>
      <sz val="36"/>
      <color theme="1"/>
      <name val="Avenir LT Std 55 Roman"/>
      <family val="2"/>
    </font>
    <font>
      <b/>
      <sz val="48"/>
      <color rgb="FFFFFFFF"/>
      <name val="Arial"/>
      <family val="2"/>
    </font>
    <font>
      <b/>
      <sz val="48"/>
      <name val="Arial"/>
      <family val="2"/>
    </font>
    <font>
      <b/>
      <sz val="24"/>
      <color rgb="FF000000"/>
      <name val="Calibri"/>
      <family val="2"/>
    </font>
    <font>
      <sz val="26"/>
      <color rgb="FFFF0000"/>
      <name val="Arial"/>
      <family val="2"/>
    </font>
    <font>
      <sz val="72"/>
      <color theme="1"/>
      <name val="Arial"/>
      <family val="2"/>
    </font>
    <font>
      <b/>
      <i/>
      <sz val="72"/>
      <color theme="1"/>
      <name val="Arial"/>
      <family val="2"/>
    </font>
    <font>
      <b/>
      <i/>
      <sz val="72"/>
      <color theme="3" tint="-0.249977111117893"/>
      <name val="Arial"/>
      <family val="2"/>
    </font>
    <font>
      <b/>
      <i/>
      <sz val="72"/>
      <color theme="6" tint="-0.249977111117893"/>
      <name val="Arial"/>
      <family val="2"/>
    </font>
    <font>
      <sz val="28"/>
      <color rgb="FF000000"/>
      <name val="Times New Roman"/>
      <family val="1"/>
    </font>
    <font>
      <sz val="10"/>
      <name val="Arial"/>
      <family val="2"/>
    </font>
    <font>
      <sz val="28"/>
      <color theme="1"/>
      <name val="Calibri"/>
      <family val="2"/>
      <scheme val="minor"/>
    </font>
    <font>
      <b/>
      <i/>
      <sz val="18"/>
      <color theme="6" tint="-0.249977111117893"/>
      <name val="Arial"/>
      <family val="2"/>
    </font>
    <font>
      <sz val="14"/>
      <color rgb="FFFF0000"/>
      <name val="Arial"/>
      <family val="2"/>
    </font>
    <font>
      <b/>
      <sz val="24"/>
      <color rgb="FFFF3300"/>
      <name val="Calibri"/>
      <family val="2"/>
      <scheme val="minor"/>
    </font>
    <font>
      <sz val="11"/>
      <color rgb="FFFF3300"/>
      <name val="Arial"/>
      <family val="2"/>
    </font>
    <font>
      <b/>
      <sz val="12"/>
      <color theme="8" tint="-0.499984740745262"/>
      <name val="Arial"/>
      <family val="2"/>
    </font>
    <font>
      <sz val="14"/>
      <color rgb="FF000000"/>
      <name val="Arial"/>
      <family val="2"/>
    </font>
    <font>
      <sz val="28"/>
      <name val="Calibri"/>
      <family val="2"/>
      <scheme val="minor"/>
    </font>
    <font>
      <sz val="18"/>
      <color rgb="FFFF0000"/>
      <name val="Arial"/>
      <family val="2"/>
    </font>
    <font>
      <b/>
      <sz val="28"/>
      <name val="Calibri"/>
      <family val="2"/>
      <scheme val="minor"/>
    </font>
    <font>
      <sz val="36"/>
      <name val="Calibri"/>
      <family val="2"/>
      <scheme val="minor"/>
    </font>
    <font>
      <sz val="26"/>
      <color rgb="FFFFFFFF"/>
      <name val="Arial"/>
      <family val="2"/>
    </font>
    <font>
      <sz val="40"/>
      <name val="Arial"/>
      <family val="2"/>
    </font>
    <font>
      <b/>
      <i/>
      <sz val="40"/>
      <name val="Arial"/>
      <family val="2"/>
    </font>
    <font>
      <sz val="48"/>
      <name val="Arial"/>
      <family val="2"/>
    </font>
    <font>
      <sz val="28"/>
      <name val="Arial"/>
      <family val="2"/>
    </font>
    <font>
      <b/>
      <sz val="48"/>
      <color theme="0"/>
      <name val="Arial"/>
      <family val="2"/>
    </font>
    <font>
      <sz val="48"/>
      <color theme="1"/>
      <name val="Calibri"/>
      <family val="2"/>
      <scheme val="minor"/>
    </font>
    <font>
      <sz val="72"/>
      <name val="Arial"/>
      <family val="2"/>
    </font>
    <font>
      <sz val="70"/>
      <name val="Arial"/>
      <family val="2"/>
    </font>
    <font>
      <sz val="22"/>
      <color theme="0"/>
      <name val="Arial"/>
      <family val="2"/>
    </font>
    <font>
      <sz val="23"/>
      <name val="Arial"/>
      <family val="2"/>
    </font>
    <font>
      <sz val="22"/>
      <color theme="0"/>
      <name val="Calibri"/>
      <family val="2"/>
      <scheme val="minor"/>
    </font>
    <font>
      <b/>
      <sz val="22"/>
      <name val="Calibri"/>
      <family val="2"/>
      <scheme val="minor"/>
    </font>
    <font>
      <b/>
      <sz val="10"/>
      <color indexed="18"/>
      <name val="Arial"/>
      <family val="2"/>
    </font>
    <font>
      <b/>
      <sz val="18"/>
      <color indexed="18"/>
      <name val="Arial"/>
      <family val="2"/>
    </font>
    <font>
      <sz val="30"/>
      <color theme="1"/>
      <name val="Arial"/>
      <family val="2"/>
    </font>
    <font>
      <sz val="20"/>
      <color rgb="FFFF0000"/>
      <name val="Arial"/>
      <family val="2"/>
    </font>
    <font>
      <sz val="13"/>
      <name val="Calibri"/>
      <family val="2"/>
      <scheme val="minor"/>
    </font>
    <font>
      <sz val="26"/>
      <name val="Calibri"/>
      <family val="2"/>
      <scheme val="minor"/>
    </font>
    <font>
      <sz val="55"/>
      <color theme="1"/>
      <name val="Calibri"/>
      <family val="2"/>
      <scheme val="minor"/>
    </font>
    <font>
      <sz val="20"/>
      <color theme="0"/>
      <name val="Arial"/>
      <family val="2"/>
    </font>
    <font>
      <sz val="72"/>
      <name val="Abadi"/>
      <family val="2"/>
    </font>
    <font>
      <sz val="28"/>
      <color rgb="FF000000"/>
      <name val="Arial"/>
    </font>
    <font>
      <b/>
      <sz val="28"/>
      <color rgb="FF000000"/>
      <name val="Arial"/>
    </font>
    <font>
      <sz val="28"/>
      <color rgb="FFFFFFFF"/>
      <name val="Arial"/>
    </font>
    <font>
      <sz val="28"/>
      <name val="Arial"/>
    </font>
    <font>
      <sz val="14"/>
      <color rgb="FF000000"/>
      <name val="Arial"/>
    </font>
    <font>
      <b/>
      <sz val="14"/>
      <color rgb="FF000000"/>
      <name val="Arial"/>
    </font>
    <font>
      <sz val="12"/>
      <color rgb="FF000000"/>
      <name val="Arial"/>
    </font>
    <font>
      <b/>
      <sz val="12"/>
      <color rgb="FF000000"/>
      <name val="Arial"/>
    </font>
    <font>
      <b/>
      <sz val="18"/>
      <color rgb="FF000000"/>
      <name val="Arial"/>
    </font>
    <font>
      <sz val="18"/>
      <color rgb="FF000000"/>
      <name val="Arial"/>
    </font>
    <font>
      <i/>
      <sz val="18"/>
      <color rgb="FF000000"/>
      <name val="Arial"/>
    </font>
    <font>
      <sz val="26"/>
      <color rgb="FF000000"/>
      <name val="Arial"/>
    </font>
    <font>
      <sz val="26"/>
      <color rgb="FFFFFFFF"/>
      <name val="Arial"/>
    </font>
    <font>
      <sz val="48"/>
      <color rgb="FF000000"/>
      <name val="Arial"/>
    </font>
    <font>
      <b/>
      <i/>
      <sz val="48"/>
      <color rgb="FF000000"/>
      <name val="Arial"/>
    </font>
    <font>
      <b/>
      <sz val="48"/>
      <color rgb="FF000000"/>
      <name val="Arial"/>
    </font>
    <font>
      <sz val="16"/>
      <color rgb="FF000000"/>
      <name val="Calibri"/>
      <scheme val="minor"/>
    </font>
    <font>
      <b/>
      <i/>
      <sz val="16"/>
      <color rgb="FF000000"/>
      <name val="Calibri"/>
      <scheme val="minor"/>
    </font>
    <font>
      <sz val="15"/>
      <color rgb="FF000000"/>
      <name val="Arial"/>
    </font>
    <font>
      <b/>
      <sz val="15"/>
      <color rgb="FF000000"/>
      <name val="Arial"/>
    </font>
    <font>
      <sz val="11"/>
      <color rgb="FF000000"/>
      <name val="Arial"/>
    </font>
    <font>
      <b/>
      <sz val="11"/>
      <color rgb="FF000000"/>
      <name val="Arial"/>
    </font>
    <font>
      <sz val="72"/>
      <color rgb="FF000000"/>
      <name val="Arial"/>
    </font>
    <font>
      <b/>
      <sz val="72"/>
      <color rgb="FF000000"/>
      <name val="Arial"/>
    </font>
  </fonts>
  <fills count="79">
    <fill>
      <patternFill patternType="none"/>
    </fill>
    <fill>
      <patternFill patternType="gray125"/>
    </fill>
    <fill>
      <patternFill patternType="solid">
        <fgColor indexed="31"/>
      </patternFill>
    </fill>
    <fill>
      <patternFill patternType="solid">
        <fgColor indexed="45"/>
      </patternFill>
    </fill>
    <fill>
      <patternFill patternType="solid">
        <fgColor indexed="42"/>
      </patternFill>
    </fill>
    <fill>
      <patternFill patternType="solid">
        <fgColor indexed="46"/>
      </patternFill>
    </fill>
    <fill>
      <patternFill patternType="solid">
        <fgColor indexed="27"/>
      </patternFill>
    </fill>
    <fill>
      <patternFill patternType="solid">
        <fgColor indexed="47"/>
      </patternFill>
    </fill>
    <fill>
      <patternFill patternType="solid">
        <fgColor indexed="44"/>
      </patternFill>
    </fill>
    <fill>
      <patternFill patternType="solid">
        <fgColor indexed="29"/>
      </patternFill>
    </fill>
    <fill>
      <patternFill patternType="solid">
        <fgColor indexed="11"/>
      </patternFill>
    </fill>
    <fill>
      <patternFill patternType="solid">
        <fgColor indexed="51"/>
      </patternFill>
    </fill>
    <fill>
      <patternFill patternType="solid">
        <fgColor indexed="30"/>
      </patternFill>
    </fill>
    <fill>
      <patternFill patternType="solid">
        <fgColor indexed="36"/>
      </patternFill>
    </fill>
    <fill>
      <patternFill patternType="solid">
        <fgColor indexed="49"/>
      </patternFill>
    </fill>
    <fill>
      <patternFill patternType="solid">
        <fgColor indexed="52"/>
      </patternFill>
    </fill>
    <fill>
      <patternFill patternType="solid">
        <fgColor indexed="62"/>
      </patternFill>
    </fill>
    <fill>
      <patternFill patternType="solid">
        <fgColor indexed="10"/>
      </patternFill>
    </fill>
    <fill>
      <patternFill patternType="solid">
        <fgColor indexed="57"/>
      </patternFill>
    </fill>
    <fill>
      <patternFill patternType="solid">
        <fgColor indexed="53"/>
      </patternFill>
    </fill>
    <fill>
      <patternFill patternType="solid">
        <fgColor indexed="22"/>
      </patternFill>
    </fill>
    <fill>
      <patternFill patternType="solid">
        <fgColor indexed="55"/>
      </patternFill>
    </fill>
    <fill>
      <patternFill patternType="solid">
        <fgColor indexed="43"/>
      </patternFill>
    </fill>
    <fill>
      <patternFill patternType="solid">
        <fgColor indexed="26"/>
      </patternFill>
    </fill>
    <fill>
      <patternFill patternType="solid">
        <fgColor theme="4" tint="0.39997558519241921"/>
        <bgColor indexed="64"/>
      </patternFill>
    </fill>
    <fill>
      <patternFill patternType="solid">
        <fgColor theme="0"/>
        <bgColor indexed="64"/>
      </patternFill>
    </fill>
    <fill>
      <patternFill patternType="solid">
        <fgColor theme="2" tint="-0.499984740745262"/>
        <bgColor indexed="64"/>
      </patternFill>
    </fill>
    <fill>
      <patternFill patternType="solid">
        <fgColor rgb="FFFFFF00"/>
        <bgColor indexed="64"/>
      </patternFill>
    </fill>
    <fill>
      <patternFill patternType="solid">
        <fgColor theme="0" tint="-0.249977111117893"/>
        <bgColor indexed="64"/>
      </patternFill>
    </fill>
    <fill>
      <patternFill patternType="solid">
        <fgColor theme="0" tint="-4.9989318521683403E-2"/>
        <bgColor indexed="64"/>
      </patternFill>
    </fill>
    <fill>
      <patternFill patternType="solid">
        <fgColor rgb="FFFFC7CE"/>
      </patternFill>
    </fill>
    <fill>
      <patternFill patternType="solid">
        <fgColor rgb="FFFFEB9C"/>
      </patternFill>
    </fill>
    <fill>
      <patternFill patternType="solid">
        <fgColor rgb="FFF2F2F2"/>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8" tint="-0.499984740745262"/>
        <bgColor indexed="64"/>
      </patternFill>
    </fill>
    <fill>
      <patternFill patternType="solid">
        <fgColor theme="4" tint="-0.499984740745262"/>
        <bgColor indexed="64"/>
      </patternFill>
    </fill>
    <fill>
      <patternFill patternType="solid">
        <fgColor theme="6" tint="-0.499984740745262"/>
        <bgColor indexed="64"/>
      </patternFill>
    </fill>
    <fill>
      <patternFill patternType="solid">
        <fgColor theme="4" tint="-0.249977111117893"/>
        <bgColor indexed="64"/>
      </patternFill>
    </fill>
    <fill>
      <patternFill patternType="solid">
        <fgColor theme="6" tint="-0.249977111117893"/>
        <bgColor indexed="64"/>
      </patternFill>
    </fill>
    <fill>
      <patternFill patternType="solid">
        <fgColor rgb="FFFFC000"/>
        <bgColor indexed="64"/>
      </patternFill>
    </fill>
    <fill>
      <patternFill patternType="solid">
        <fgColor theme="9" tint="0.39997558519241921"/>
        <bgColor indexed="64"/>
      </patternFill>
    </fill>
    <fill>
      <patternFill patternType="solid">
        <fgColor theme="0" tint="-0.499984740745262"/>
        <bgColor indexed="64"/>
      </patternFill>
    </fill>
    <fill>
      <patternFill patternType="solid">
        <fgColor theme="0" tint="-0.14999847407452621"/>
        <bgColor indexed="64"/>
      </patternFill>
    </fill>
    <fill>
      <patternFill patternType="solid">
        <fgColor theme="6" tint="0.79998168889431442"/>
        <bgColor indexed="64"/>
      </patternFill>
    </fill>
    <fill>
      <patternFill patternType="solid">
        <fgColor theme="0" tint="-0.34998626667073579"/>
        <bgColor indexed="64"/>
      </patternFill>
    </fill>
    <fill>
      <patternFill patternType="solid">
        <fgColor indexed="65"/>
        <bgColor indexed="64"/>
      </patternFill>
    </fill>
    <fill>
      <patternFill patternType="solid">
        <fgColor theme="0"/>
        <bgColor theme="4"/>
      </patternFill>
    </fill>
    <fill>
      <patternFill patternType="solid">
        <fgColor rgb="FF00539B"/>
        <bgColor indexed="64"/>
      </patternFill>
    </fill>
    <fill>
      <patternFill patternType="solid">
        <fgColor rgb="FF0070C0"/>
        <bgColor indexed="64"/>
      </patternFill>
    </fill>
    <fill>
      <patternFill patternType="solid">
        <fgColor rgb="FFFFFFFF"/>
        <bgColor indexed="64"/>
      </patternFill>
    </fill>
    <fill>
      <patternFill patternType="solid">
        <fgColor theme="8" tint="-0.249977111117893"/>
        <bgColor indexed="64"/>
      </patternFill>
    </fill>
    <fill>
      <patternFill patternType="solid">
        <fgColor theme="3" tint="0.39997558519241921"/>
        <bgColor indexed="64"/>
      </patternFill>
    </fill>
    <fill>
      <patternFill patternType="solid">
        <fgColor rgb="FFFFFF00"/>
        <bgColor rgb="FF000000"/>
      </patternFill>
    </fill>
    <fill>
      <patternFill patternType="solid">
        <fgColor rgb="FFFABF8F"/>
        <bgColor rgb="FF000000"/>
      </patternFill>
    </fill>
    <fill>
      <patternFill patternType="solid">
        <fgColor rgb="FFFFFFFF"/>
        <bgColor rgb="FF000000"/>
      </patternFill>
    </fill>
    <fill>
      <patternFill patternType="solid">
        <fgColor rgb="FFF5F5F5"/>
        <bgColor indexed="64"/>
      </patternFill>
    </fill>
  </fills>
  <borders count="59">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double">
        <color indexed="52"/>
      </bottom>
      <diagonal/>
    </border>
    <border>
      <left/>
      <right style="medium">
        <color indexed="0"/>
      </right>
      <top/>
      <bottom/>
      <diagonal/>
    </border>
    <border>
      <left/>
      <right/>
      <top/>
      <bottom style="thick">
        <color indexed="62"/>
      </bottom>
      <diagonal/>
    </border>
    <border>
      <left/>
      <right/>
      <top/>
      <bottom style="thick">
        <color indexed="22"/>
      </bottom>
      <diagonal/>
    </border>
    <border>
      <left/>
      <right/>
      <top/>
      <bottom style="medium">
        <color indexed="30"/>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bottom/>
      <diagonal/>
    </border>
    <border>
      <left/>
      <right style="thin">
        <color indexed="64"/>
      </right>
      <top/>
      <bottom style="thin">
        <color indexed="64"/>
      </bottom>
      <diagonal/>
    </border>
    <border>
      <left/>
      <right style="thin">
        <color indexed="64"/>
      </right>
      <top/>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style="thin">
        <color theme="4"/>
      </top>
      <bottom style="double">
        <color theme="4"/>
      </bottom>
      <diagonal/>
    </border>
    <border>
      <left style="thin">
        <color indexed="64"/>
      </left>
      <right/>
      <top style="thin">
        <color indexed="64"/>
      </top>
      <bottom style="thin">
        <color indexed="64"/>
      </bottom>
      <diagonal/>
    </border>
    <border>
      <left/>
      <right/>
      <top style="thin">
        <color indexed="64"/>
      </top>
      <bottom/>
      <diagonal/>
    </border>
    <border>
      <left style="thin">
        <color indexed="64"/>
      </left>
      <right/>
      <top style="thin">
        <color indexed="64"/>
      </top>
      <bottom/>
      <diagonal/>
    </border>
    <border>
      <left/>
      <right style="thin">
        <color indexed="64"/>
      </right>
      <top style="thin">
        <color indexed="64"/>
      </top>
      <bottom/>
      <diagonal/>
    </border>
    <border>
      <left style="thin">
        <color indexed="23"/>
      </left>
      <right style="thin">
        <color indexed="23"/>
      </right>
      <top style="thin">
        <color indexed="23"/>
      </top>
      <bottom style="thin">
        <color indexed="23"/>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64"/>
      </left>
      <right/>
      <top/>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thick">
        <color theme="0"/>
      </left>
      <right style="thick">
        <color theme="0"/>
      </right>
      <top/>
      <bottom/>
      <diagonal/>
    </border>
    <border>
      <left style="thin">
        <color theme="0"/>
      </left>
      <right/>
      <top/>
      <bottom style="thin">
        <color theme="0"/>
      </bottom>
      <diagonal/>
    </border>
    <border>
      <left/>
      <right/>
      <top/>
      <bottom style="thin">
        <color theme="0"/>
      </bottom>
      <diagonal/>
    </border>
    <border>
      <left/>
      <right style="thin">
        <color theme="0"/>
      </right>
      <top/>
      <bottom style="thin">
        <color theme="0"/>
      </bottom>
      <diagonal/>
    </border>
    <border>
      <left/>
      <right/>
      <top style="medium">
        <color indexed="64"/>
      </top>
      <bottom/>
      <diagonal/>
    </border>
    <border>
      <left/>
      <right/>
      <top/>
      <bottom style="medium">
        <color indexed="64"/>
      </bottom>
      <diagonal/>
    </border>
    <border>
      <left/>
      <right style="thick">
        <color indexed="9"/>
      </right>
      <top style="thick">
        <color indexed="9"/>
      </top>
      <bottom style="thick">
        <color indexed="9"/>
      </bottom>
      <diagonal/>
    </border>
    <border>
      <left style="thin">
        <color theme="0"/>
      </left>
      <right style="thin">
        <color theme="0"/>
      </right>
      <top/>
      <bottom/>
      <diagonal/>
    </border>
    <border>
      <left style="thin">
        <color indexed="64"/>
      </left>
      <right style="thin">
        <color indexed="64"/>
      </right>
      <top/>
      <bottom style="thin">
        <color rgb="FF000000"/>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medium">
        <color indexed="64"/>
      </top>
      <bottom style="medium">
        <color indexed="64"/>
      </bottom>
      <diagonal/>
    </border>
  </borders>
  <cellStyleXfs count="2617">
    <xf numFmtId="174" fontId="0" fillId="0" borderId="0"/>
    <xf numFmtId="0" fontId="6" fillId="2" borderId="0" applyNumberFormat="0" applyBorder="0" applyAlignment="0" applyProtection="0"/>
    <xf numFmtId="0" fontId="6" fillId="3" borderId="0" applyNumberFormat="0" applyBorder="0" applyAlignment="0" applyProtection="0"/>
    <xf numFmtId="0" fontId="6" fillId="4" borderId="0" applyNumberFormat="0" applyBorder="0" applyAlignment="0" applyProtection="0"/>
    <xf numFmtId="0" fontId="6" fillId="5" borderId="0" applyNumberFormat="0" applyBorder="0" applyAlignment="0" applyProtection="0"/>
    <xf numFmtId="0" fontId="6" fillId="6" borderId="0" applyNumberFormat="0" applyBorder="0" applyAlignment="0" applyProtection="0"/>
    <xf numFmtId="0" fontId="6" fillId="7" borderId="0" applyNumberFormat="0" applyBorder="0" applyAlignment="0" applyProtection="0"/>
    <xf numFmtId="174" fontId="6" fillId="2" borderId="0" applyNumberFormat="0" applyBorder="0" applyAlignment="0" applyProtection="0"/>
    <xf numFmtId="0" fontId="6" fillId="2" borderId="0" applyNumberFormat="0" applyBorder="0" applyAlignment="0" applyProtection="0"/>
    <xf numFmtId="174" fontId="6" fillId="3" borderId="0" applyNumberFormat="0" applyBorder="0" applyAlignment="0" applyProtection="0"/>
    <xf numFmtId="0" fontId="6" fillId="3" borderId="0" applyNumberFormat="0" applyBorder="0" applyAlignment="0" applyProtection="0"/>
    <xf numFmtId="174" fontId="6" fillId="4" borderId="0" applyNumberFormat="0" applyBorder="0" applyAlignment="0" applyProtection="0"/>
    <xf numFmtId="0" fontId="6" fillId="4" borderId="0" applyNumberFormat="0" applyBorder="0" applyAlignment="0" applyProtection="0"/>
    <xf numFmtId="174" fontId="6" fillId="5" borderId="0" applyNumberFormat="0" applyBorder="0" applyAlignment="0" applyProtection="0"/>
    <xf numFmtId="0" fontId="6" fillId="5" borderId="0" applyNumberFormat="0" applyBorder="0" applyAlignment="0" applyProtection="0"/>
    <xf numFmtId="174" fontId="6" fillId="6" borderId="0" applyNumberFormat="0" applyBorder="0" applyAlignment="0" applyProtection="0"/>
    <xf numFmtId="0" fontId="6" fillId="6" borderId="0" applyNumberFormat="0" applyBorder="0" applyAlignment="0" applyProtection="0"/>
    <xf numFmtId="174" fontId="6" fillId="7" borderId="0" applyNumberFormat="0" applyBorder="0" applyAlignment="0" applyProtection="0"/>
    <xf numFmtId="0" fontId="6" fillId="7" borderId="0" applyNumberFormat="0" applyBorder="0" applyAlignment="0" applyProtection="0"/>
    <xf numFmtId="0" fontId="6" fillId="8" borderId="0" applyNumberFormat="0" applyBorder="0" applyAlignment="0" applyProtection="0"/>
    <xf numFmtId="0" fontId="6" fillId="9" borderId="0" applyNumberFormat="0" applyBorder="0" applyAlignment="0" applyProtection="0"/>
    <xf numFmtId="0" fontId="6" fillId="10" borderId="0" applyNumberFormat="0" applyBorder="0" applyAlignment="0" applyProtection="0"/>
    <xf numFmtId="0" fontId="6" fillId="5" borderId="0" applyNumberFormat="0" applyBorder="0" applyAlignment="0" applyProtection="0"/>
    <xf numFmtId="0" fontId="6" fillId="8" borderId="0" applyNumberFormat="0" applyBorder="0" applyAlignment="0" applyProtection="0"/>
    <xf numFmtId="0" fontId="6" fillId="11" borderId="0" applyNumberFormat="0" applyBorder="0" applyAlignment="0" applyProtection="0"/>
    <xf numFmtId="174" fontId="6" fillId="8" borderId="0" applyNumberFormat="0" applyBorder="0" applyAlignment="0" applyProtection="0"/>
    <xf numFmtId="0" fontId="6" fillId="8" borderId="0" applyNumberFormat="0" applyBorder="0" applyAlignment="0" applyProtection="0"/>
    <xf numFmtId="174" fontId="6" fillId="9" borderId="0" applyNumberFormat="0" applyBorder="0" applyAlignment="0" applyProtection="0"/>
    <xf numFmtId="0" fontId="6" fillId="9" borderId="0" applyNumberFormat="0" applyBorder="0" applyAlignment="0" applyProtection="0"/>
    <xf numFmtId="174" fontId="6" fillId="10" borderId="0" applyNumberFormat="0" applyBorder="0" applyAlignment="0" applyProtection="0"/>
    <xf numFmtId="0" fontId="6" fillId="10" borderId="0" applyNumberFormat="0" applyBorder="0" applyAlignment="0" applyProtection="0"/>
    <xf numFmtId="174" fontId="6" fillId="5" borderId="0" applyNumberFormat="0" applyBorder="0" applyAlignment="0" applyProtection="0"/>
    <xf numFmtId="0" fontId="6" fillId="5" borderId="0" applyNumberFormat="0" applyBorder="0" applyAlignment="0" applyProtection="0"/>
    <xf numFmtId="174" fontId="6" fillId="8" borderId="0" applyNumberFormat="0" applyBorder="0" applyAlignment="0" applyProtection="0"/>
    <xf numFmtId="0" fontId="6" fillId="8" borderId="0" applyNumberFormat="0" applyBorder="0" applyAlignment="0" applyProtection="0"/>
    <xf numFmtId="174" fontId="6" fillId="11" borderId="0" applyNumberFormat="0" applyBorder="0" applyAlignment="0" applyProtection="0"/>
    <xf numFmtId="0" fontId="6" fillId="11" borderId="0" applyNumberFormat="0" applyBorder="0" applyAlignment="0" applyProtection="0"/>
    <xf numFmtId="0" fontId="7" fillId="12" borderId="0" applyNumberFormat="0" applyBorder="0" applyAlignment="0" applyProtection="0"/>
    <xf numFmtId="0" fontId="7" fillId="9" borderId="0" applyNumberFormat="0" applyBorder="0" applyAlignment="0" applyProtection="0"/>
    <xf numFmtId="0" fontId="7" fillId="10" borderId="0" applyNumberFormat="0" applyBorder="0" applyAlignment="0" applyProtection="0"/>
    <xf numFmtId="0" fontId="7" fillId="13" borderId="0" applyNumberFormat="0" applyBorder="0" applyAlignment="0" applyProtection="0"/>
    <xf numFmtId="0" fontId="7" fillId="14" borderId="0" applyNumberFormat="0" applyBorder="0" applyAlignment="0" applyProtection="0"/>
    <xf numFmtId="0" fontId="7" fillId="15" borderId="0" applyNumberFormat="0" applyBorder="0" applyAlignment="0" applyProtection="0"/>
    <xf numFmtId="174" fontId="7" fillId="12" borderId="0" applyNumberFormat="0" applyBorder="0" applyAlignment="0" applyProtection="0"/>
    <xf numFmtId="0" fontId="7" fillId="12" borderId="0" applyNumberFormat="0" applyBorder="0" applyAlignment="0" applyProtection="0"/>
    <xf numFmtId="174" fontId="7" fillId="9" borderId="0" applyNumberFormat="0" applyBorder="0" applyAlignment="0" applyProtection="0"/>
    <xf numFmtId="0" fontId="7" fillId="9" borderId="0" applyNumberFormat="0" applyBorder="0" applyAlignment="0" applyProtection="0"/>
    <xf numFmtId="174" fontId="7" fillId="10" borderId="0" applyNumberFormat="0" applyBorder="0" applyAlignment="0" applyProtection="0"/>
    <xf numFmtId="0" fontId="7" fillId="10" borderId="0" applyNumberFormat="0" applyBorder="0" applyAlignment="0" applyProtection="0"/>
    <xf numFmtId="174" fontId="7" fillId="13" borderId="0" applyNumberFormat="0" applyBorder="0" applyAlignment="0" applyProtection="0"/>
    <xf numFmtId="0" fontId="7" fillId="13" borderId="0" applyNumberFormat="0" applyBorder="0" applyAlignment="0" applyProtection="0"/>
    <xf numFmtId="174" fontId="7" fillId="14" borderId="0" applyNumberFormat="0" applyBorder="0" applyAlignment="0" applyProtection="0"/>
    <xf numFmtId="0" fontId="7" fillId="14" borderId="0" applyNumberFormat="0" applyBorder="0" applyAlignment="0" applyProtection="0"/>
    <xf numFmtId="174" fontId="7" fillId="15" borderId="0" applyNumberFormat="0" applyBorder="0" applyAlignment="0" applyProtection="0"/>
    <xf numFmtId="0" fontId="7" fillId="15" borderId="0" applyNumberFormat="0" applyBorder="0" applyAlignment="0" applyProtection="0"/>
    <xf numFmtId="0" fontId="7" fillId="16" borderId="0" applyNumberFormat="0" applyBorder="0" applyAlignment="0" applyProtection="0"/>
    <xf numFmtId="0" fontId="7" fillId="17" borderId="0" applyNumberFormat="0" applyBorder="0" applyAlignment="0" applyProtection="0"/>
    <xf numFmtId="0" fontId="7" fillId="18" borderId="0" applyNumberFormat="0" applyBorder="0" applyAlignment="0" applyProtection="0"/>
    <xf numFmtId="0" fontId="7" fillId="13" borderId="0" applyNumberFormat="0" applyBorder="0" applyAlignment="0" applyProtection="0"/>
    <xf numFmtId="0" fontId="7" fillId="14" borderId="0" applyNumberFormat="0" applyBorder="0" applyAlignment="0" applyProtection="0"/>
    <xf numFmtId="0" fontId="7" fillId="19" borderId="0" applyNumberFormat="0" applyBorder="0" applyAlignment="0" applyProtection="0"/>
    <xf numFmtId="0" fontId="14" fillId="3" borderId="0" applyNumberFormat="0" applyBorder="0" applyAlignment="0" applyProtection="0"/>
    <xf numFmtId="174" fontId="8" fillId="4" borderId="0" applyNumberFormat="0" applyBorder="0" applyAlignment="0" applyProtection="0"/>
    <xf numFmtId="0" fontId="8" fillId="4" borderId="0" applyNumberFormat="0" applyBorder="0" applyAlignment="0" applyProtection="0"/>
    <xf numFmtId="0" fontId="9" fillId="20" borderId="1" applyNumberFormat="0" applyAlignment="0" applyProtection="0"/>
    <xf numFmtId="174" fontId="9" fillId="20" borderId="1" applyNumberFormat="0" applyAlignment="0" applyProtection="0"/>
    <xf numFmtId="0" fontId="9" fillId="20" borderId="1" applyNumberFormat="0" applyAlignment="0" applyProtection="0"/>
    <xf numFmtId="174" fontId="10" fillId="21" borderId="2" applyNumberFormat="0" applyAlignment="0" applyProtection="0"/>
    <xf numFmtId="0" fontId="10" fillId="21" borderId="2" applyNumberFormat="0" applyAlignment="0" applyProtection="0"/>
    <xf numFmtId="174" fontId="11" fillId="0" borderId="3" applyNumberFormat="0" applyFill="0" applyAlignment="0" applyProtection="0"/>
    <xf numFmtId="0" fontId="11" fillId="0" borderId="3" applyNumberFormat="0" applyFill="0" applyAlignment="0" applyProtection="0"/>
    <xf numFmtId="174" fontId="10" fillId="21" borderId="2" applyNumberFormat="0" applyAlignment="0" applyProtection="0"/>
    <xf numFmtId="0" fontId="10" fillId="21" borderId="2" applyNumberFormat="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174" fontId="2" fillId="0" borderId="4"/>
    <xf numFmtId="174" fontId="12" fillId="0" borderId="0" applyNumberFormat="0" applyFill="0" applyBorder="0" applyAlignment="0" applyProtection="0"/>
    <xf numFmtId="0" fontId="12" fillId="0" borderId="0" applyNumberFormat="0" applyFill="0" applyBorder="0" applyAlignment="0" applyProtection="0"/>
    <xf numFmtId="174" fontId="7" fillId="16" borderId="0" applyNumberFormat="0" applyBorder="0" applyAlignment="0" applyProtection="0"/>
    <xf numFmtId="0" fontId="7" fillId="16" borderId="0" applyNumberFormat="0" applyBorder="0" applyAlignment="0" applyProtection="0"/>
    <xf numFmtId="174" fontId="7" fillId="17" borderId="0" applyNumberFormat="0" applyBorder="0" applyAlignment="0" applyProtection="0"/>
    <xf numFmtId="0" fontId="7" fillId="17" borderId="0" applyNumberFormat="0" applyBorder="0" applyAlignment="0" applyProtection="0"/>
    <xf numFmtId="174" fontId="7" fillId="18" borderId="0" applyNumberFormat="0" applyBorder="0" applyAlignment="0" applyProtection="0"/>
    <xf numFmtId="0" fontId="7" fillId="18" borderId="0" applyNumberFormat="0" applyBorder="0" applyAlignment="0" applyProtection="0"/>
    <xf numFmtId="174" fontId="7" fillId="13" borderId="0" applyNumberFormat="0" applyBorder="0" applyAlignment="0" applyProtection="0"/>
    <xf numFmtId="0" fontId="7" fillId="13" borderId="0" applyNumberFormat="0" applyBorder="0" applyAlignment="0" applyProtection="0"/>
    <xf numFmtId="174" fontId="7" fillId="14" borderId="0" applyNumberFormat="0" applyBorder="0" applyAlignment="0" applyProtection="0"/>
    <xf numFmtId="0" fontId="7" fillId="14" borderId="0" applyNumberFormat="0" applyBorder="0" applyAlignment="0" applyProtection="0"/>
    <xf numFmtId="174" fontId="7" fillId="19" borderId="0" applyNumberFormat="0" applyBorder="0" applyAlignment="0" applyProtection="0"/>
    <xf numFmtId="0" fontId="7" fillId="19" borderId="0" applyNumberFormat="0" applyBorder="0" applyAlignment="0" applyProtection="0"/>
    <xf numFmtId="174" fontId="13" fillId="7" borderId="1" applyNumberFormat="0" applyAlignment="0" applyProtection="0"/>
    <xf numFmtId="0" fontId="13" fillId="7" borderId="1" applyNumberFormat="0" applyAlignment="0" applyProtection="0"/>
    <xf numFmtId="174" fontId="2" fillId="0" borderId="0" applyFont="0" applyFill="0" applyBorder="0" applyAlignment="0" applyProtection="0"/>
    <xf numFmtId="0" fontId="18" fillId="0" borderId="0" applyNumberFormat="0" applyFill="0" applyBorder="0" applyAlignment="0" applyProtection="0"/>
    <xf numFmtId="174" fontId="8" fillId="4" borderId="0" applyNumberFormat="0" applyBorder="0" applyAlignment="0" applyProtection="0"/>
    <xf numFmtId="0" fontId="8" fillId="4" borderId="0" applyNumberFormat="0" applyBorder="0" applyAlignment="0" applyProtection="0"/>
    <xf numFmtId="174" fontId="19" fillId="0" borderId="5" applyNumberFormat="0" applyFill="0" applyAlignment="0" applyProtection="0"/>
    <xf numFmtId="0" fontId="19" fillId="0" borderId="5" applyNumberFormat="0" applyFill="0" applyAlignment="0" applyProtection="0"/>
    <xf numFmtId="0" fontId="20" fillId="0" borderId="6" applyNumberFormat="0" applyFill="0" applyAlignment="0" applyProtection="0"/>
    <xf numFmtId="0" fontId="12" fillId="0" borderId="7" applyNumberFormat="0" applyFill="0" applyAlignment="0" applyProtection="0"/>
    <xf numFmtId="174" fontId="12" fillId="0" borderId="0" applyNumberFormat="0" applyFill="0" applyBorder="0" applyAlignment="0" applyProtection="0"/>
    <xf numFmtId="0" fontId="12" fillId="0" borderId="0" applyNumberFormat="0" applyFill="0" applyBorder="0" applyAlignment="0" applyProtection="0"/>
    <xf numFmtId="174" fontId="26" fillId="0" borderId="0" applyNumberFormat="0" applyFill="0" applyBorder="0" applyAlignment="0" applyProtection="0">
      <alignment vertical="top"/>
      <protection locked="0"/>
    </xf>
    <xf numFmtId="174" fontId="14" fillId="3" borderId="0" applyNumberFormat="0" applyBorder="0" applyAlignment="0" applyProtection="0"/>
    <xf numFmtId="0" fontId="14" fillId="3" borderId="0" applyNumberFormat="0" applyBorder="0" applyAlignment="0" applyProtection="0"/>
    <xf numFmtId="174" fontId="13" fillId="7" borderId="1" applyNumberFormat="0" applyAlignment="0" applyProtection="0"/>
    <xf numFmtId="0" fontId="13" fillId="7" borderId="1" applyNumberFormat="0" applyAlignment="0" applyProtection="0"/>
    <xf numFmtId="174" fontId="11" fillId="0" borderId="3" applyNumberFormat="0" applyFill="0" applyAlignment="0" applyProtection="0"/>
    <xf numFmtId="0" fontId="11" fillId="0" borderId="3" applyNumberFormat="0" applyFill="0" applyAlignment="0" applyProtection="0"/>
    <xf numFmtId="43" fontId="31" fillId="0" borderId="0" applyFont="0" applyFill="0" applyBorder="0" applyAlignment="0" applyProtection="0"/>
    <xf numFmtId="43" fontId="2" fillId="0" borderId="0" applyFont="0" applyFill="0" applyBorder="0" applyAlignment="0" applyProtection="0"/>
    <xf numFmtId="166" fontId="31"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43"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166"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175" fontId="2" fillId="0" borderId="0" applyFont="0" applyFill="0" applyBorder="0" applyAlignment="0" applyProtection="0"/>
    <xf numFmtId="164" fontId="2" fillId="0" borderId="0" applyFont="0" applyFill="0" applyBorder="0" applyAlignment="0" applyProtection="0"/>
    <xf numFmtId="174" fontId="15" fillId="22" borderId="0" applyNumberFormat="0" applyBorder="0" applyAlignment="0" applyProtection="0"/>
    <xf numFmtId="0" fontId="15" fillId="22" borderId="0" applyNumberFormat="0" applyBorder="0" applyAlignment="0" applyProtection="0"/>
    <xf numFmtId="174" fontId="6" fillId="0" borderId="0"/>
    <xf numFmtId="174" fontId="2" fillId="0" borderId="0"/>
    <xf numFmtId="0" fontId="2"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6" fillId="0" borderId="0"/>
    <xf numFmtId="174" fontId="2" fillId="0" borderId="0"/>
    <xf numFmtId="0" fontId="2" fillId="0" borderId="0"/>
    <xf numFmtId="0" fontId="6" fillId="0" borderId="0"/>
    <xf numFmtId="174" fontId="31" fillId="0" borderId="0"/>
    <xf numFmtId="174" fontId="2" fillId="0" borderId="0"/>
    <xf numFmtId="174" fontId="2" fillId="0" borderId="0"/>
    <xf numFmtId="174" fontId="31" fillId="0" borderId="0"/>
    <xf numFmtId="0" fontId="2" fillId="0" borderId="0"/>
    <xf numFmtId="179" fontId="31" fillId="0" borderId="0"/>
    <xf numFmtId="174" fontId="2" fillId="0" borderId="0"/>
    <xf numFmtId="174" fontId="2" fillId="0" borderId="0"/>
    <xf numFmtId="0" fontId="2" fillId="0" borderId="0"/>
    <xf numFmtId="174" fontId="2" fillId="0" borderId="0"/>
    <xf numFmtId="174" fontId="2" fillId="0" borderId="0"/>
    <xf numFmtId="0" fontId="2" fillId="0" borderId="0"/>
    <xf numFmtId="174" fontId="2" fillId="0" borderId="0"/>
    <xf numFmtId="0" fontId="2" fillId="0" borderId="0"/>
    <xf numFmtId="174" fontId="2" fillId="0" borderId="0"/>
    <xf numFmtId="0" fontId="2" fillId="0" borderId="0"/>
    <xf numFmtId="174" fontId="2" fillId="0" borderId="0"/>
    <xf numFmtId="0" fontId="2" fillId="0" borderId="0"/>
    <xf numFmtId="174" fontId="2" fillId="0" borderId="0"/>
    <xf numFmtId="0" fontId="2" fillId="0" borderId="0"/>
    <xf numFmtId="174" fontId="2" fillId="0" borderId="0"/>
    <xf numFmtId="174" fontId="2" fillId="0" borderId="0"/>
    <xf numFmtId="174" fontId="2" fillId="0" borderId="0"/>
    <xf numFmtId="174" fontId="2" fillId="0" borderId="0"/>
    <xf numFmtId="174" fontId="2" fillId="0" borderId="0"/>
    <xf numFmtId="174" fontId="2" fillId="0" borderId="0"/>
    <xf numFmtId="174" fontId="2" fillId="0" borderId="0"/>
    <xf numFmtId="174" fontId="2" fillId="0" borderId="0"/>
    <xf numFmtId="0" fontId="2" fillId="0" borderId="0"/>
    <xf numFmtId="174" fontId="2" fillId="0" borderId="0"/>
    <xf numFmtId="174" fontId="2" fillId="0" borderId="0"/>
    <xf numFmtId="174" fontId="2" fillId="0" borderId="0"/>
    <xf numFmtId="174" fontId="2" fillId="0" borderId="0"/>
    <xf numFmtId="174" fontId="2" fillId="0" borderId="0"/>
    <xf numFmtId="0" fontId="2" fillId="0" borderId="0"/>
    <xf numFmtId="174" fontId="2" fillId="0" borderId="0"/>
    <xf numFmtId="174" fontId="2" fillId="0" borderId="0"/>
    <xf numFmtId="174" fontId="2" fillId="0" borderId="0"/>
    <xf numFmtId="174" fontId="2" fillId="0" borderId="0"/>
    <xf numFmtId="0" fontId="2" fillId="0" borderId="0"/>
    <xf numFmtId="174" fontId="2" fillId="0" borderId="0"/>
    <xf numFmtId="0" fontId="2" fillId="0" borderId="0"/>
    <xf numFmtId="174" fontId="2" fillId="0" borderId="0"/>
    <xf numFmtId="174" fontId="2" fillId="0" borderId="0"/>
    <xf numFmtId="174" fontId="2" fillId="0" borderId="0"/>
    <xf numFmtId="174" fontId="2" fillId="0" borderId="0"/>
    <xf numFmtId="174" fontId="2" fillId="0" borderId="0"/>
    <xf numFmtId="174" fontId="2" fillId="0" borderId="0"/>
    <xf numFmtId="0" fontId="2" fillId="0" borderId="0"/>
    <xf numFmtId="0" fontId="31" fillId="0" borderId="0"/>
    <xf numFmtId="174" fontId="28" fillId="0" borderId="0"/>
    <xf numFmtId="174" fontId="2" fillId="0" borderId="0"/>
    <xf numFmtId="0" fontId="2" fillId="0" borderId="0"/>
    <xf numFmtId="0" fontId="2" fillId="0" borderId="0"/>
    <xf numFmtId="174" fontId="31" fillId="0" borderId="0"/>
    <xf numFmtId="0" fontId="31" fillId="0" borderId="0"/>
    <xf numFmtId="174" fontId="31" fillId="0" borderId="0"/>
    <xf numFmtId="0" fontId="31" fillId="0" borderId="0"/>
    <xf numFmtId="174" fontId="31" fillId="0" borderId="0"/>
    <xf numFmtId="0" fontId="31" fillId="0" borderId="0"/>
    <xf numFmtId="174" fontId="31" fillId="0" borderId="0"/>
    <xf numFmtId="0" fontId="31" fillId="0" borderId="0"/>
    <xf numFmtId="174" fontId="31" fillId="0" borderId="0"/>
    <xf numFmtId="0" fontId="31" fillId="0" borderId="0"/>
    <xf numFmtId="0" fontId="31" fillId="0" borderId="0"/>
    <xf numFmtId="0" fontId="31" fillId="0" borderId="0"/>
    <xf numFmtId="0" fontId="31" fillId="0" borderId="0"/>
    <xf numFmtId="174" fontId="2" fillId="0" borderId="0"/>
    <xf numFmtId="174" fontId="2" fillId="0" borderId="0"/>
    <xf numFmtId="0" fontId="2" fillId="0" borderId="0"/>
    <xf numFmtId="174" fontId="6" fillId="0" borderId="0"/>
    <xf numFmtId="174" fontId="24" fillId="0" borderId="0"/>
    <xf numFmtId="0" fontId="24" fillId="0" borderId="0"/>
    <xf numFmtId="0" fontId="6" fillId="0" borderId="0"/>
    <xf numFmtId="174" fontId="2" fillId="0" borderId="0"/>
    <xf numFmtId="0" fontId="2" fillId="0" borderId="0"/>
    <xf numFmtId="174" fontId="2" fillId="0" borderId="0"/>
    <xf numFmtId="174" fontId="2" fillId="0" borderId="0"/>
    <xf numFmtId="174" fontId="2" fillId="0" borderId="0"/>
    <xf numFmtId="0" fontId="2" fillId="0" borderId="0"/>
    <xf numFmtId="174"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0" fillId="0" borderId="0"/>
    <xf numFmtId="174" fontId="2" fillId="0" borderId="0"/>
    <xf numFmtId="174" fontId="6" fillId="0" borderId="0"/>
    <xf numFmtId="174" fontId="2" fillId="0" borderId="0"/>
    <xf numFmtId="0" fontId="2" fillId="0" borderId="0"/>
    <xf numFmtId="0" fontId="6" fillId="0" borderId="0"/>
    <xf numFmtId="174" fontId="2" fillId="0" borderId="0"/>
    <xf numFmtId="174" fontId="2" fillId="0" borderId="0"/>
    <xf numFmtId="174" fontId="2" fillId="0" borderId="0"/>
    <xf numFmtId="0" fontId="2" fillId="0" borderId="0"/>
    <xf numFmtId="0" fontId="31" fillId="0" borderId="0"/>
    <xf numFmtId="179" fontId="31" fillId="0" borderId="0"/>
    <xf numFmtId="0" fontId="31" fillId="0" borderId="0"/>
    <xf numFmtId="179" fontId="31" fillId="0" borderId="0"/>
    <xf numFmtId="174" fontId="2" fillId="0" borderId="0"/>
    <xf numFmtId="0" fontId="2" fillId="0" borderId="0"/>
    <xf numFmtId="174" fontId="24" fillId="0" borderId="0"/>
    <xf numFmtId="174" fontId="2" fillId="0" borderId="0"/>
    <xf numFmtId="0" fontId="2" fillId="0" borderId="0"/>
    <xf numFmtId="0" fontId="24" fillId="0" borderId="0"/>
    <xf numFmtId="174" fontId="24" fillId="0" borderId="0"/>
    <xf numFmtId="0" fontId="24" fillId="0" borderId="0"/>
    <xf numFmtId="174" fontId="2" fillId="0" borderId="0"/>
    <xf numFmtId="0" fontId="2" fillId="0" borderId="0"/>
    <xf numFmtId="174" fontId="2" fillId="0" borderId="0"/>
    <xf numFmtId="174" fontId="2" fillId="0" borderId="0"/>
    <xf numFmtId="174" fontId="2" fillId="0" borderId="0"/>
    <xf numFmtId="174" fontId="2" fillId="0" borderId="0"/>
    <xf numFmtId="174" fontId="2" fillId="0" borderId="0"/>
    <xf numFmtId="174" fontId="2" fillId="0" borderId="0"/>
    <xf numFmtId="174" fontId="2" fillId="0" borderId="0"/>
    <xf numFmtId="0" fontId="2" fillId="0" borderId="0"/>
    <xf numFmtId="174" fontId="24" fillId="0" borderId="0"/>
    <xf numFmtId="0" fontId="24" fillId="0" borderId="0"/>
    <xf numFmtId="174" fontId="2" fillId="0" borderId="0"/>
    <xf numFmtId="174" fontId="2" fillId="0" borderId="0"/>
    <xf numFmtId="174" fontId="2" fillId="0" borderId="0"/>
    <xf numFmtId="0" fontId="31" fillId="0" borderId="0"/>
    <xf numFmtId="174" fontId="24" fillId="0" borderId="0"/>
    <xf numFmtId="174" fontId="2" fillId="0" borderId="0"/>
    <xf numFmtId="0" fontId="2" fillId="0" borderId="0"/>
    <xf numFmtId="174" fontId="24" fillId="0" borderId="0"/>
    <xf numFmtId="0" fontId="24" fillId="0" borderId="0"/>
    <xf numFmtId="174" fontId="2" fillId="0" borderId="0"/>
    <xf numFmtId="0" fontId="2" fillId="0" borderId="0"/>
    <xf numFmtId="174" fontId="2" fillId="0" borderId="0"/>
    <xf numFmtId="174" fontId="2" fillId="0" borderId="0"/>
    <xf numFmtId="174" fontId="2" fillId="0" borderId="0"/>
    <xf numFmtId="0" fontId="24" fillId="0" borderId="0"/>
    <xf numFmtId="174" fontId="24" fillId="0" borderId="0"/>
    <xf numFmtId="174" fontId="2" fillId="0" borderId="0"/>
    <xf numFmtId="0" fontId="2" fillId="0" borderId="0"/>
    <xf numFmtId="174" fontId="24" fillId="0" borderId="0"/>
    <xf numFmtId="0" fontId="24" fillId="0" borderId="0"/>
    <xf numFmtId="174" fontId="2" fillId="0" borderId="0"/>
    <xf numFmtId="174" fontId="2" fillId="0" borderId="0"/>
    <xf numFmtId="174" fontId="2" fillId="0" borderId="0"/>
    <xf numFmtId="0" fontId="24" fillId="0" borderId="0"/>
    <xf numFmtId="174" fontId="6" fillId="0" borderId="0"/>
    <xf numFmtId="174" fontId="2" fillId="0" borderId="0"/>
    <xf numFmtId="0" fontId="2" fillId="0" borderId="0"/>
    <xf numFmtId="174" fontId="2" fillId="0" borderId="0"/>
    <xf numFmtId="0" fontId="2" fillId="0" borderId="0"/>
    <xf numFmtId="174" fontId="2" fillId="0" borderId="0"/>
    <xf numFmtId="174" fontId="2" fillId="0" borderId="0"/>
    <xf numFmtId="174" fontId="2" fillId="0" borderId="0"/>
    <xf numFmtId="0" fontId="6" fillId="0" borderId="0"/>
    <xf numFmtId="174" fontId="6" fillId="23" borderId="8" applyNumberFormat="0" applyFont="0" applyAlignment="0" applyProtection="0"/>
    <xf numFmtId="0" fontId="6" fillId="23" borderId="8" applyNumberFormat="0" applyFont="0" applyAlignment="0" applyProtection="0"/>
    <xf numFmtId="174" fontId="2" fillId="23" borderId="8" applyNumberFormat="0" applyFont="0" applyAlignment="0" applyProtection="0"/>
    <xf numFmtId="0" fontId="2" fillId="23" borderId="8" applyNumberFormat="0" applyFont="0" applyAlignment="0" applyProtection="0"/>
    <xf numFmtId="0" fontId="16" fillId="20" borderId="9" applyNumberFormat="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74" fontId="16" fillId="20" borderId="9" applyNumberFormat="0" applyAlignment="0" applyProtection="0"/>
    <xf numFmtId="0" fontId="16" fillId="20" borderId="9" applyNumberFormat="0" applyAlignment="0" applyProtection="0"/>
    <xf numFmtId="174" fontId="17" fillId="0" borderId="0" applyNumberFormat="0" applyFill="0" applyBorder="0" applyAlignment="0" applyProtection="0"/>
    <xf numFmtId="0" fontId="17" fillId="0" borderId="0" applyNumberFormat="0" applyFill="0" applyBorder="0" applyAlignment="0" applyProtection="0"/>
    <xf numFmtId="174" fontId="18" fillId="0" borderId="0" applyNumberFormat="0" applyFill="0" applyBorder="0" applyAlignment="0" applyProtection="0"/>
    <xf numFmtId="0" fontId="18" fillId="0" borderId="0" applyNumberFormat="0" applyFill="0" applyBorder="0" applyAlignment="0" applyProtection="0"/>
    <xf numFmtId="174" fontId="21" fillId="0" borderId="0" applyNumberFormat="0" applyFill="0" applyBorder="0" applyAlignment="0" applyProtection="0"/>
    <xf numFmtId="0" fontId="21" fillId="0" borderId="0" applyNumberFormat="0" applyFill="0" applyBorder="0" applyAlignment="0" applyProtection="0"/>
    <xf numFmtId="174" fontId="19" fillId="0" borderId="5" applyNumberFormat="0" applyFill="0" applyAlignment="0" applyProtection="0"/>
    <xf numFmtId="0" fontId="19" fillId="0" borderId="5" applyNumberFormat="0" applyFill="0" applyAlignment="0" applyProtection="0"/>
    <xf numFmtId="174" fontId="20" fillId="0" borderId="6" applyNumberFormat="0" applyFill="0" applyAlignment="0" applyProtection="0"/>
    <xf numFmtId="0" fontId="20" fillId="0" borderId="6" applyNumberFormat="0" applyFill="0" applyAlignment="0" applyProtection="0"/>
    <xf numFmtId="174" fontId="12" fillId="0" borderId="7" applyNumberFormat="0" applyFill="0" applyAlignment="0" applyProtection="0"/>
    <xf numFmtId="0" fontId="12" fillId="0" borderId="7" applyNumberFormat="0" applyFill="0" applyAlignment="0" applyProtection="0"/>
    <xf numFmtId="174" fontId="21" fillId="0" borderId="0" applyNumberFormat="0" applyFill="0" applyBorder="0" applyAlignment="0" applyProtection="0"/>
    <xf numFmtId="0" fontId="21" fillId="0" borderId="0" applyNumberFormat="0" applyFill="0" applyBorder="0" applyAlignment="0" applyProtection="0"/>
    <xf numFmtId="174" fontId="22" fillId="0" borderId="10" applyNumberFormat="0" applyFill="0" applyAlignment="0" applyProtection="0"/>
    <xf numFmtId="0" fontId="22" fillId="0" borderId="10" applyNumberFormat="0" applyFill="0" applyAlignment="0" applyProtection="0"/>
    <xf numFmtId="174" fontId="17" fillId="0" borderId="0" applyNumberFormat="0" applyFill="0" applyBorder="0" applyAlignment="0" applyProtection="0"/>
    <xf numFmtId="0" fontId="17" fillId="0" borderId="0" applyNumberFormat="0" applyFill="0" applyBorder="0" applyAlignment="0" applyProtection="0"/>
    <xf numFmtId="0" fontId="31" fillId="0" borderId="0"/>
    <xf numFmtId="0" fontId="1" fillId="0" borderId="10" applyNumberFormat="0" applyFill="0" applyAlignment="0" applyProtection="0"/>
    <xf numFmtId="0" fontId="31" fillId="0" borderId="0"/>
    <xf numFmtId="164" fontId="2" fillId="0" borderId="0" applyFont="0" applyFill="0" applyBorder="0" applyAlignment="0" applyProtection="0"/>
    <xf numFmtId="0" fontId="31" fillId="0" borderId="0"/>
    <xf numFmtId="43" fontId="31" fillId="0" borderId="0" applyFon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74" fontId="31" fillId="0" borderId="0"/>
    <xf numFmtId="174" fontId="31" fillId="0" borderId="0"/>
    <xf numFmtId="174" fontId="2" fillId="0" borderId="0"/>
    <xf numFmtId="174" fontId="31" fillId="0" borderId="0"/>
    <xf numFmtId="0" fontId="31" fillId="0" borderId="0"/>
    <xf numFmtId="0" fontId="1" fillId="0" borderId="10" applyNumberFormat="0" applyFill="0" applyAlignment="0" applyProtection="0"/>
    <xf numFmtId="0" fontId="31" fillId="0" borderId="0"/>
    <xf numFmtId="0" fontId="31" fillId="0" borderId="0"/>
    <xf numFmtId="0" fontId="31" fillId="0" borderId="0"/>
    <xf numFmtId="43" fontId="2" fillId="0" borderId="0" applyFont="0" applyFill="0" applyBorder="0" applyAlignment="0" applyProtection="0"/>
    <xf numFmtId="0" fontId="2" fillId="0" borderId="0">
      <alignment wrapText="1"/>
    </xf>
    <xf numFmtId="0" fontId="2" fillId="0" borderId="0">
      <alignment wrapText="1"/>
    </xf>
    <xf numFmtId="0" fontId="31" fillId="0" borderId="0"/>
    <xf numFmtId="0" fontId="66" fillId="0" borderId="0">
      <alignment wrapText="1"/>
    </xf>
    <xf numFmtId="0" fontId="31" fillId="0" borderId="0"/>
    <xf numFmtId="0" fontId="31" fillId="0" borderId="0"/>
    <xf numFmtId="0" fontId="2" fillId="0" borderId="0">
      <alignment wrapText="1"/>
    </xf>
    <xf numFmtId="0" fontId="31" fillId="0" borderId="0"/>
    <xf numFmtId="0" fontId="31" fillId="0" borderId="0"/>
    <xf numFmtId="0" fontId="31" fillId="0" borderId="0"/>
    <xf numFmtId="0" fontId="68" fillId="0" borderId="0">
      <alignment wrapText="1"/>
    </xf>
    <xf numFmtId="0" fontId="68" fillId="0" borderId="0">
      <alignment wrapText="1"/>
    </xf>
    <xf numFmtId="0" fontId="68" fillId="0" borderId="0">
      <alignment wrapText="1"/>
    </xf>
    <xf numFmtId="0" fontId="68" fillId="0" borderId="0">
      <alignment wrapText="1"/>
    </xf>
    <xf numFmtId="0" fontId="68" fillId="0" borderId="0">
      <alignment wrapText="1"/>
    </xf>
    <xf numFmtId="0" fontId="68" fillId="0" borderId="0">
      <alignment wrapText="1"/>
    </xf>
    <xf numFmtId="0" fontId="68" fillId="0" borderId="0">
      <alignment wrapText="1"/>
    </xf>
    <xf numFmtId="0" fontId="68" fillId="0" borderId="0">
      <alignment wrapText="1"/>
    </xf>
    <xf numFmtId="0" fontId="31" fillId="0" borderId="0"/>
    <xf numFmtId="43" fontId="2" fillId="0" borderId="0" applyFont="0" applyFill="0" applyBorder="0" applyAlignment="0" applyProtection="0"/>
    <xf numFmtId="0" fontId="2" fillId="0" borderId="0"/>
    <xf numFmtId="0" fontId="2" fillId="0" borderId="0"/>
    <xf numFmtId="181" fontId="2" fillId="0" borderId="0" applyFont="0" applyFill="0" applyBorder="0" applyAlignment="0" applyProtection="0"/>
    <xf numFmtId="174" fontId="2" fillId="0" borderId="0"/>
    <xf numFmtId="174" fontId="31" fillId="0" borderId="0"/>
    <xf numFmtId="174" fontId="31" fillId="0" borderId="0"/>
    <xf numFmtId="0"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43" fontId="72" fillId="0" borderId="0" applyFont="0" applyFill="0" applyBorder="0" applyAlignment="0" applyProtection="0"/>
    <xf numFmtId="43" fontId="72" fillId="0" borderId="0" applyFont="0" applyFill="0" applyBorder="0" applyAlignment="0" applyProtection="0"/>
    <xf numFmtId="43" fontId="72" fillId="0" borderId="0" applyFont="0" applyFill="0" applyBorder="0" applyAlignment="0" applyProtection="0"/>
    <xf numFmtId="43" fontId="72" fillId="0" borderId="0" applyFont="0" applyFill="0" applyBorder="0" applyAlignment="0" applyProtection="0"/>
    <xf numFmtId="44" fontId="72" fillId="0" borderId="0" applyFont="0" applyFill="0" applyBorder="0" applyAlignment="0" applyProtection="0"/>
    <xf numFmtId="44" fontId="72" fillId="0" borderId="0" applyFont="0" applyFill="0" applyBorder="0" applyAlignment="0" applyProtection="0"/>
    <xf numFmtId="44" fontId="72" fillId="0" borderId="0" applyFont="0" applyFill="0" applyBorder="0" applyAlignment="0" applyProtection="0"/>
    <xf numFmtId="44" fontId="72" fillId="0" borderId="0" applyFont="0" applyFill="0" applyBorder="0" applyAlignment="0" applyProtection="0"/>
    <xf numFmtId="177" fontId="2" fillId="0" borderId="0" applyFont="0" applyFill="0" applyBorder="0" applyAlignment="0" applyProtection="0"/>
    <xf numFmtId="181" fontId="2" fillId="0" borderId="0" applyFont="0" applyFill="0" applyBorder="0" applyAlignment="0" applyProtection="0"/>
    <xf numFmtId="0" fontId="73" fillId="0" borderId="0" applyNumberFormat="0" applyFill="0" applyBorder="0" applyAlignment="0" applyProtection="0">
      <alignment vertical="top"/>
      <protection locked="0"/>
    </xf>
    <xf numFmtId="0" fontId="73" fillId="0" borderId="0" applyNumberFormat="0" applyFill="0" applyBorder="0" applyAlignment="0" applyProtection="0">
      <alignment vertical="top"/>
      <protection locked="0"/>
    </xf>
    <xf numFmtId="0" fontId="74" fillId="0" borderId="0" applyNumberFormat="0" applyFill="0" applyBorder="0" applyAlignment="0" applyProtection="0">
      <alignment vertical="top"/>
      <protection locked="0"/>
    </xf>
    <xf numFmtId="0" fontId="74" fillId="0" borderId="0" applyNumberFormat="0" applyFill="0" applyBorder="0" applyAlignment="0" applyProtection="0">
      <alignment vertical="top"/>
      <protection locked="0"/>
    </xf>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175"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175" fontId="2" fillId="0" borderId="0" applyFont="0" applyFill="0" applyBorder="0" applyAlignment="0" applyProtection="0"/>
    <xf numFmtId="43" fontId="2" fillId="0" borderId="0" applyFont="0" applyFill="0" applyBorder="0" applyAlignment="0" applyProtection="0">
      <alignment wrapText="1"/>
    </xf>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4" fillId="0" borderId="0" applyFont="0" applyFill="0" applyBorder="0" applyAlignment="0" applyProtection="0"/>
    <xf numFmtId="43" fontId="2" fillId="0" borderId="0" applyFont="0" applyFill="0" applyBorder="0" applyAlignment="0" applyProtection="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74"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24" fillId="0" borderId="0"/>
    <xf numFmtId="0" fontId="24"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74" fontId="31" fillId="0" borderId="0"/>
    <xf numFmtId="0" fontId="2" fillId="0" borderId="0"/>
    <xf numFmtId="0" fontId="31" fillId="0" borderId="0"/>
    <xf numFmtId="174" fontId="31" fillId="0" borderId="0"/>
    <xf numFmtId="174"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0" fontId="31" fillId="0" borderId="0"/>
    <xf numFmtId="0" fontId="31" fillId="0" borderId="0"/>
    <xf numFmtId="0" fontId="31" fillId="0" borderId="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6"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181" fontId="2" fillId="0" borderId="0" applyFont="0" applyFill="0" applyBorder="0" applyAlignment="0" applyProtection="0"/>
    <xf numFmtId="175" fontId="2" fillId="0" borderId="0" applyFont="0" applyFill="0" applyBorder="0" applyAlignment="0" applyProtection="0"/>
    <xf numFmtId="43" fontId="2" fillId="0" borderId="0" applyFont="0" applyFill="0" applyBorder="0" applyAlignment="0" applyProtection="0"/>
    <xf numFmtId="175" fontId="2" fillId="0" borderId="0" applyFont="0" applyFill="0" applyBorder="0" applyAlignment="0" applyProtection="0"/>
    <xf numFmtId="43" fontId="2" fillId="0" borderId="0" applyFont="0" applyFill="0" applyBorder="0" applyAlignment="0" applyProtection="0"/>
    <xf numFmtId="175" fontId="2" fillId="0" borderId="0" applyFont="0" applyFill="0" applyBorder="0" applyAlignment="0" applyProtection="0"/>
    <xf numFmtId="0" fontId="2" fillId="0" borderId="0"/>
    <xf numFmtId="174" fontId="31" fillId="0" borderId="0"/>
    <xf numFmtId="174" fontId="31" fillId="0" borderId="0"/>
    <xf numFmtId="174" fontId="31" fillId="0" borderId="0"/>
    <xf numFmtId="174" fontId="31" fillId="0" borderId="0"/>
    <xf numFmtId="0" fontId="2" fillId="0" borderId="0"/>
    <xf numFmtId="0" fontId="2" fillId="0" borderId="0">
      <alignment wrapText="1"/>
    </xf>
    <xf numFmtId="0" fontId="31" fillId="0" borderId="0"/>
    <xf numFmtId="0" fontId="2" fillId="0" borderId="0">
      <alignment wrapText="1"/>
    </xf>
    <xf numFmtId="0" fontId="24" fillId="0" borderId="0"/>
    <xf numFmtId="0" fontId="2" fillId="0" borderId="0"/>
    <xf numFmtId="0" fontId="24" fillId="0" borderId="0"/>
    <xf numFmtId="0" fontId="31" fillId="0" borderId="0"/>
    <xf numFmtId="0" fontId="31" fillId="0" borderId="0"/>
    <xf numFmtId="0" fontId="31" fillId="0" borderId="0"/>
    <xf numFmtId="0" fontId="2" fillId="0" borderId="0"/>
    <xf numFmtId="0" fontId="24" fillId="0" borderId="0"/>
    <xf numFmtId="0" fontId="24"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174" fontId="31" fillId="0" borderId="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186" fontId="77" fillId="0" borderId="0"/>
    <xf numFmtId="0" fontId="78" fillId="0" borderId="0"/>
    <xf numFmtId="175" fontId="78" fillId="0" borderId="0" applyFont="0" applyFill="0" applyBorder="0" applyAlignment="0" applyProtection="0"/>
    <xf numFmtId="9" fontId="78" fillId="0" borderId="0" applyFont="0" applyFill="0" applyBorder="0" applyAlignment="0" applyProtection="0"/>
    <xf numFmtId="0" fontId="31" fillId="0" borderId="0"/>
    <xf numFmtId="0" fontId="31" fillId="0" borderId="0"/>
    <xf numFmtId="179" fontId="31" fillId="0" borderId="0"/>
    <xf numFmtId="0" fontId="79" fillId="0" borderId="0"/>
    <xf numFmtId="181" fontId="2" fillId="0" borderId="0" applyFont="0" applyFill="0" applyBorder="0" applyAlignment="0" applyProtection="0"/>
    <xf numFmtId="175" fontId="2" fillId="0" borderId="0" applyFont="0" applyFill="0" applyBorder="0" applyAlignment="0" applyProtection="0"/>
    <xf numFmtId="9" fontId="2" fillId="0" borderId="0" applyFont="0" applyFill="0" applyBorder="0" applyAlignment="0" applyProtection="0"/>
    <xf numFmtId="0" fontId="2" fillId="0" borderId="0">
      <alignment wrapText="1"/>
    </xf>
    <xf numFmtId="0" fontId="80" fillId="0" borderId="0">
      <alignment wrapText="1"/>
    </xf>
    <xf numFmtId="0" fontId="2" fillId="0" borderId="0"/>
    <xf numFmtId="0" fontId="82" fillId="0" borderId="0"/>
    <xf numFmtId="0" fontId="2" fillId="0" borderId="0">
      <alignment wrapText="1"/>
    </xf>
    <xf numFmtId="0" fontId="83" fillId="0" borderId="0"/>
    <xf numFmtId="0" fontId="84" fillId="0" borderId="0"/>
    <xf numFmtId="175" fontId="84" fillId="0" borderId="0" applyFont="0" applyFill="0" applyBorder="0" applyAlignment="0" applyProtection="0"/>
    <xf numFmtId="9" fontId="84" fillId="0" borderId="0" applyFont="0" applyFill="0" applyBorder="0" applyAlignment="0" applyProtection="0"/>
    <xf numFmtId="0" fontId="2" fillId="0" borderId="0">
      <alignment wrapText="1"/>
    </xf>
    <xf numFmtId="43" fontId="31" fillId="0" borderId="0" applyFont="0" applyFill="0" applyBorder="0" applyAlignment="0" applyProtection="0"/>
    <xf numFmtId="9" fontId="2" fillId="0" borderId="0" applyFont="0" applyFill="0" applyBorder="0" applyAlignment="0" applyProtection="0"/>
    <xf numFmtId="0" fontId="85" fillId="0" borderId="0"/>
    <xf numFmtId="175" fontId="2" fillId="0" borderId="0" applyFont="0" applyFill="0" applyBorder="0" applyAlignment="0" applyProtection="0"/>
    <xf numFmtId="9" fontId="2" fillId="0" borderId="0" applyFont="0" applyFill="0" applyBorder="0" applyAlignment="0" applyProtection="0"/>
    <xf numFmtId="0" fontId="24" fillId="0" borderId="0"/>
    <xf numFmtId="43" fontId="2" fillId="0" borderId="0" applyFont="0" applyFill="0" applyBorder="0" applyAlignment="0" applyProtection="0"/>
    <xf numFmtId="0" fontId="31" fillId="0" borderId="0"/>
    <xf numFmtId="174" fontId="86" fillId="0" borderId="0" applyNumberFormat="0" applyFill="0" applyBorder="0" applyAlignment="0" applyProtection="0">
      <alignment vertical="top"/>
      <protection locked="0"/>
    </xf>
    <xf numFmtId="0" fontId="31" fillId="0" borderId="0"/>
    <xf numFmtId="188" fontId="2" fillId="0" borderId="0"/>
    <xf numFmtId="189" fontId="2" fillId="0" borderId="0" applyFont="0" applyFill="0" applyBorder="0" applyAlignment="0" applyProtection="0"/>
    <xf numFmtId="0" fontId="31" fillId="0" borderId="0"/>
    <xf numFmtId="0" fontId="31" fillId="0" borderId="0"/>
    <xf numFmtId="0" fontId="31" fillId="0" borderId="0"/>
    <xf numFmtId="0" fontId="87" fillId="0" borderId="0"/>
    <xf numFmtId="0" fontId="88" fillId="0" borderId="0"/>
    <xf numFmtId="175" fontId="88" fillId="0" borderId="0" applyFont="0" applyFill="0" applyBorder="0" applyAlignment="0" applyProtection="0"/>
    <xf numFmtId="9" fontId="88" fillId="0" borderId="0" applyFont="0" applyFill="0" applyBorder="0" applyAlignment="0" applyProtection="0"/>
    <xf numFmtId="0" fontId="92" fillId="0" borderId="0"/>
    <xf numFmtId="0" fontId="24" fillId="0" borderId="0"/>
    <xf numFmtId="0" fontId="93" fillId="0" borderId="0" applyNumberFormat="0" applyFill="0" applyBorder="0" applyAlignment="0" applyProtection="0"/>
    <xf numFmtId="0" fontId="2" fillId="0" borderId="0"/>
    <xf numFmtId="0" fontId="94" fillId="0" borderId="0"/>
    <xf numFmtId="0" fontId="95" fillId="0" borderId="18" applyNumberFormat="0" applyFill="0" applyAlignment="0" applyProtection="0"/>
    <xf numFmtId="0" fontId="96" fillId="0" borderId="19" applyNumberFormat="0" applyFill="0" applyAlignment="0" applyProtection="0"/>
    <xf numFmtId="0" fontId="97" fillId="30" borderId="0" applyNumberFormat="0" applyBorder="0" applyAlignment="0" applyProtection="0"/>
    <xf numFmtId="0" fontId="98" fillId="31" borderId="0" applyNumberFormat="0" applyBorder="0" applyAlignment="0" applyProtection="0"/>
    <xf numFmtId="0" fontId="99" fillId="32" borderId="21" applyNumberFormat="0" applyAlignment="0" applyProtection="0"/>
    <xf numFmtId="0" fontId="100" fillId="32" borderId="20" applyNumberFormat="0" applyAlignment="0" applyProtection="0"/>
    <xf numFmtId="0" fontId="101" fillId="0" borderId="0" applyNumberFormat="0" applyFill="0" applyBorder="0" applyAlignment="0" applyProtection="0"/>
    <xf numFmtId="0" fontId="33" fillId="0" borderId="22" applyNumberFormat="0" applyFill="0" applyAlignment="0" applyProtection="0"/>
    <xf numFmtId="0" fontId="32" fillId="33" borderId="0" applyNumberFormat="0" applyBorder="0" applyAlignment="0" applyProtection="0"/>
    <xf numFmtId="0" fontId="31" fillId="34" borderId="0" applyNumberFormat="0" applyBorder="0" applyAlignment="0" applyProtection="0"/>
    <xf numFmtId="0" fontId="31" fillId="35" borderId="0" applyNumberFormat="0" applyBorder="0" applyAlignment="0" applyProtection="0"/>
    <xf numFmtId="0" fontId="32" fillId="36" borderId="0" applyNumberFormat="0" applyBorder="0" applyAlignment="0" applyProtection="0"/>
    <xf numFmtId="0" fontId="32" fillId="37" borderId="0" applyNumberFormat="0" applyBorder="0" applyAlignment="0" applyProtection="0"/>
    <xf numFmtId="0" fontId="31" fillId="38" borderId="0" applyNumberFormat="0" applyBorder="0" applyAlignment="0" applyProtection="0"/>
    <xf numFmtId="0" fontId="31" fillId="39" borderId="0" applyNumberFormat="0" applyBorder="0" applyAlignment="0" applyProtection="0"/>
    <xf numFmtId="0" fontId="32" fillId="40" borderId="0" applyNumberFormat="0" applyBorder="0" applyAlignment="0" applyProtection="0"/>
    <xf numFmtId="0" fontId="32" fillId="41" borderId="0" applyNumberFormat="0" applyBorder="0" applyAlignment="0" applyProtection="0"/>
    <xf numFmtId="0" fontId="31" fillId="42" borderId="0" applyNumberFormat="0" applyBorder="0" applyAlignment="0" applyProtection="0"/>
    <xf numFmtId="0" fontId="31" fillId="43" borderId="0" applyNumberFormat="0" applyBorder="0" applyAlignment="0" applyProtection="0"/>
    <xf numFmtId="0" fontId="32" fillId="44" borderId="0" applyNumberFormat="0" applyBorder="0" applyAlignment="0" applyProtection="0"/>
    <xf numFmtId="0" fontId="32" fillId="45" borderId="0" applyNumberFormat="0" applyBorder="0" applyAlignment="0" applyProtection="0"/>
    <xf numFmtId="0" fontId="31" fillId="46" borderId="0" applyNumberFormat="0" applyBorder="0" applyAlignment="0" applyProtection="0"/>
    <xf numFmtId="0" fontId="31" fillId="47" borderId="0" applyNumberFormat="0" applyBorder="0" applyAlignment="0" applyProtection="0"/>
    <xf numFmtId="0" fontId="32" fillId="48" borderId="0" applyNumberFormat="0" applyBorder="0" applyAlignment="0" applyProtection="0"/>
    <xf numFmtId="0" fontId="32" fillId="49" borderId="0" applyNumberFormat="0" applyBorder="0" applyAlignment="0" applyProtection="0"/>
    <xf numFmtId="0" fontId="31" fillId="50" borderId="0" applyNumberFormat="0" applyBorder="0" applyAlignment="0" applyProtection="0"/>
    <xf numFmtId="0" fontId="31" fillId="51" borderId="0" applyNumberFormat="0" applyBorder="0" applyAlignment="0" applyProtection="0"/>
    <xf numFmtId="0" fontId="32" fillId="52" borderId="0" applyNumberFormat="0" applyBorder="0" applyAlignment="0" applyProtection="0"/>
    <xf numFmtId="0" fontId="32" fillId="53" borderId="0" applyNumberFormat="0" applyBorder="0" applyAlignment="0" applyProtection="0"/>
    <xf numFmtId="0" fontId="31" fillId="54" borderId="0" applyNumberFormat="0" applyBorder="0" applyAlignment="0" applyProtection="0"/>
    <xf numFmtId="0" fontId="31" fillId="55" borderId="0" applyNumberFormat="0" applyBorder="0" applyAlignment="0" applyProtection="0"/>
    <xf numFmtId="0" fontId="32" fillId="56" borderId="0" applyNumberFormat="0" applyBorder="0" applyAlignment="0" applyProtection="0"/>
    <xf numFmtId="0" fontId="31" fillId="0" borderId="0"/>
    <xf numFmtId="0" fontId="102" fillId="0" borderId="0" applyNumberFormat="0" applyFill="0" applyBorder="0" applyAlignment="0" applyProtection="0"/>
    <xf numFmtId="0" fontId="31" fillId="0" borderId="0"/>
    <xf numFmtId="0" fontId="31" fillId="0" borderId="0"/>
    <xf numFmtId="0" fontId="31" fillId="0" borderId="0"/>
    <xf numFmtId="43" fontId="31" fillId="0" borderId="0" applyFont="0" applyFill="0" applyBorder="0" applyAlignment="0" applyProtection="0"/>
    <xf numFmtId="177" fontId="2" fillId="0" borderId="0" applyFont="0" applyFill="0" applyBorder="0" applyAlignment="0" applyProtection="0"/>
    <xf numFmtId="0" fontId="103" fillId="0" borderId="0" applyNumberForma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165" fontId="5"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6" fillId="0" borderId="0" applyFont="0" applyFill="0" applyBorder="0" applyAlignment="0" applyProtection="0"/>
    <xf numFmtId="167" fontId="2"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104" fillId="0" borderId="0"/>
    <xf numFmtId="0" fontId="105" fillId="0" borderId="0"/>
    <xf numFmtId="0" fontId="2" fillId="0" borderId="0"/>
    <xf numFmtId="0" fontId="2" fillId="0" borderId="0"/>
    <xf numFmtId="0" fontId="104" fillId="0" borderId="0"/>
    <xf numFmtId="0" fontId="5" fillId="0" borderId="0"/>
    <xf numFmtId="0" fontId="105"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2" fillId="0" borderId="0"/>
    <xf numFmtId="0" fontId="31" fillId="0" borderId="0"/>
    <xf numFmtId="0" fontId="31" fillId="0" borderId="0"/>
    <xf numFmtId="0" fontId="2" fillId="0" borderId="0"/>
    <xf numFmtId="0" fontId="2" fillId="0" borderId="0"/>
    <xf numFmtId="0" fontId="31" fillId="0" borderId="0"/>
    <xf numFmtId="0" fontId="31" fillId="0" borderId="0"/>
    <xf numFmtId="0" fontId="31" fillId="0" borderId="0"/>
    <xf numFmtId="0" fontId="2" fillId="0" borderId="0"/>
    <xf numFmtId="0" fontId="2" fillId="0" borderId="0"/>
    <xf numFmtId="0" fontId="2" fillId="0" borderId="0"/>
    <xf numFmtId="0" fontId="2" fillId="0" borderId="0"/>
    <xf numFmtId="0" fontId="2" fillId="0" borderId="0"/>
    <xf numFmtId="0" fontId="2" fillId="0" borderId="0"/>
    <xf numFmtId="0" fontId="104" fillId="0" borderId="0"/>
    <xf numFmtId="0" fontId="5" fillId="0" borderId="0"/>
    <xf numFmtId="0" fontId="5"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2" fillId="0" borderId="0"/>
    <xf numFmtId="0" fontId="2"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5" fillId="0" borderId="0"/>
    <xf numFmtId="0" fontId="31" fillId="0" borderId="0"/>
    <xf numFmtId="0" fontId="31" fillId="0" borderId="0"/>
    <xf numFmtId="0" fontId="31" fillId="0" borderId="0"/>
    <xf numFmtId="0" fontId="31" fillId="0" borderId="0"/>
    <xf numFmtId="0" fontId="31" fillId="0" borderId="0"/>
    <xf numFmtId="0" fontId="31" fillId="0" borderId="0"/>
    <xf numFmtId="0" fontId="5"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5" fillId="0" borderId="0"/>
    <xf numFmtId="0" fontId="2" fillId="0" borderId="0"/>
    <xf numFmtId="0" fontId="2" fillId="0" borderId="0"/>
    <xf numFmtId="0" fontId="5"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43" fontId="31" fillId="0" borderId="0" applyFont="0" applyFill="0" applyBorder="0" applyAlignment="0" applyProtection="0"/>
    <xf numFmtId="177"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31"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43" fontId="2" fillId="0" borderId="0" applyFont="0" applyFill="0" applyBorder="0" applyAlignment="0" applyProtection="0"/>
    <xf numFmtId="167" fontId="2"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167" fontId="31" fillId="0" borderId="0" applyFont="0" applyFill="0" applyBorder="0" applyAlignment="0" applyProtection="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2"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2" fillId="0" borderId="0"/>
    <xf numFmtId="0" fontId="2"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2"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0" fontId="31" fillId="0" borderId="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2"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9" fontId="31" fillId="0" borderId="0" applyFont="0" applyFill="0" applyBorder="0" applyAlignment="0" applyProtection="0"/>
    <xf numFmtId="0" fontId="31" fillId="0" borderId="0"/>
    <xf numFmtId="0" fontId="31" fillId="0" borderId="0"/>
    <xf numFmtId="0" fontId="31" fillId="0" borderId="0"/>
    <xf numFmtId="0" fontId="106" fillId="0" borderId="0"/>
    <xf numFmtId="9" fontId="31" fillId="0" borderId="0" applyFont="0" applyFill="0" applyBorder="0" applyAlignment="0" applyProtection="0"/>
    <xf numFmtId="0" fontId="2" fillId="0" borderId="0"/>
    <xf numFmtId="0" fontId="24" fillId="0" borderId="0"/>
    <xf numFmtId="0" fontId="31" fillId="0" borderId="0"/>
    <xf numFmtId="43" fontId="31" fillId="0" borderId="0" applyFont="0" applyFill="0" applyBorder="0" applyAlignment="0" applyProtection="0"/>
    <xf numFmtId="43" fontId="2" fillId="0" borderId="0" applyFont="0" applyFill="0" applyBorder="0" applyAlignment="0" applyProtection="0"/>
    <xf numFmtId="0" fontId="109" fillId="0" borderId="0"/>
    <xf numFmtId="181" fontId="2" fillId="0" borderId="0" applyFont="0" applyFill="0" applyBorder="0" applyAlignment="0" applyProtection="0"/>
    <xf numFmtId="175" fontId="2" fillId="0" borderId="0" applyFont="0" applyFill="0" applyBorder="0" applyAlignment="0" applyProtection="0"/>
    <xf numFmtId="9" fontId="2" fillId="0" borderId="0" applyFont="0" applyFill="0" applyBorder="0" applyAlignment="0" applyProtection="0"/>
    <xf numFmtId="44" fontId="31" fillId="0" borderId="0" applyFont="0" applyFill="0" applyBorder="0" applyAlignment="0" applyProtection="0"/>
    <xf numFmtId="0" fontId="31" fillId="0" borderId="0"/>
    <xf numFmtId="44" fontId="31" fillId="0" borderId="0" applyFont="0" applyFill="0" applyBorder="0" applyAlignment="0" applyProtection="0"/>
    <xf numFmtId="44" fontId="31" fillId="0" borderId="0" applyFont="0" applyFill="0" applyBorder="0" applyAlignment="0" applyProtection="0"/>
    <xf numFmtId="174" fontId="31" fillId="0" borderId="0"/>
    <xf numFmtId="179" fontId="31" fillId="0" borderId="0"/>
    <xf numFmtId="175" fontId="2" fillId="0" borderId="0" applyFont="0" applyFill="0" applyBorder="0" applyAlignment="0" applyProtection="0"/>
    <xf numFmtId="9" fontId="2" fillId="0" borderId="0" applyFont="0" applyFill="0" applyBorder="0" applyAlignment="0" applyProtection="0"/>
    <xf numFmtId="0" fontId="31" fillId="0" borderId="0"/>
    <xf numFmtId="9" fontId="31" fillId="0" borderId="0" applyFont="0" applyFill="0" applyBorder="0" applyAlignment="0" applyProtection="0"/>
    <xf numFmtId="43" fontId="31" fillId="0" borderId="0" applyFont="0" applyFill="0" applyBorder="0" applyAlignment="0" applyProtection="0"/>
    <xf numFmtId="9" fontId="5" fillId="0" borderId="0" applyFont="0" applyFill="0" applyBorder="0" applyAlignment="0" applyProtection="0"/>
    <xf numFmtId="0" fontId="31" fillId="0" borderId="0"/>
    <xf numFmtId="43" fontId="31" fillId="0" borderId="0" applyFont="0" applyFill="0" applyBorder="0" applyAlignment="0" applyProtection="0"/>
    <xf numFmtId="43" fontId="31" fillId="0" borderId="0" applyFont="0" applyFill="0" applyBorder="0" applyAlignment="0" applyProtection="0"/>
    <xf numFmtId="0" fontId="26" fillId="0" borderId="0" applyNumberFormat="0" applyFill="0" applyBorder="0" applyAlignment="0" applyProtection="0">
      <alignment vertical="top"/>
      <protection locked="0"/>
    </xf>
    <xf numFmtId="0" fontId="31" fillId="0" borderId="0"/>
    <xf numFmtId="0" fontId="31"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2" fillId="0" borderId="0"/>
    <xf numFmtId="0" fontId="31" fillId="0" borderId="0"/>
    <xf numFmtId="0" fontId="2" fillId="0" borderId="0"/>
    <xf numFmtId="0" fontId="31" fillId="0" borderId="0"/>
    <xf numFmtId="0" fontId="31" fillId="0" borderId="0"/>
    <xf numFmtId="0" fontId="31" fillId="0" borderId="0"/>
    <xf numFmtId="0" fontId="39" fillId="0" borderId="0"/>
    <xf numFmtId="0" fontId="31" fillId="0" borderId="0"/>
    <xf numFmtId="0" fontId="5" fillId="0" borderId="0"/>
    <xf numFmtId="0" fontId="5" fillId="0" borderId="0"/>
    <xf numFmtId="0" fontId="9" fillId="20" borderId="27" applyNumberFormat="0" applyAlignment="0" applyProtection="0"/>
    <xf numFmtId="0" fontId="13" fillId="7" borderId="27" applyNumberFormat="0" applyAlignment="0" applyProtection="0"/>
    <xf numFmtId="0" fontId="6" fillId="23" borderId="28" applyNumberFormat="0" applyFont="0" applyAlignment="0" applyProtection="0"/>
    <xf numFmtId="0" fontId="16" fillId="20" borderId="29" applyNumberFormat="0" applyAlignment="0" applyProtection="0"/>
    <xf numFmtId="0" fontId="1" fillId="0" borderId="30" applyNumberFormat="0" applyFill="0" applyAlignment="0" applyProtection="0"/>
    <xf numFmtId="0" fontId="9" fillId="20" borderId="27" applyNumberFormat="0" applyAlignment="0" applyProtection="0"/>
    <xf numFmtId="0" fontId="13" fillId="7" borderId="27" applyNumberFormat="0" applyAlignment="0" applyProtection="0"/>
    <xf numFmtId="0" fontId="2" fillId="23" borderId="28" applyNumberFormat="0" applyFont="0" applyAlignment="0" applyProtection="0"/>
    <xf numFmtId="0" fontId="16" fillId="20" borderId="29" applyNumberFormat="0" applyAlignment="0" applyProtection="0"/>
    <xf numFmtId="0" fontId="9" fillId="20" borderId="27" applyNumberFormat="0" applyAlignment="0" applyProtection="0"/>
    <xf numFmtId="0" fontId="9" fillId="20" borderId="27" applyNumberFormat="0" applyAlignment="0" applyProtection="0"/>
    <xf numFmtId="0" fontId="13" fillId="7" borderId="27" applyNumberFormat="0" applyAlignment="0" applyProtection="0"/>
    <xf numFmtId="0" fontId="13" fillId="7" borderId="27" applyNumberFormat="0" applyAlignment="0" applyProtection="0"/>
    <xf numFmtId="0" fontId="6" fillId="23" borderId="28" applyNumberFormat="0" applyFont="0" applyAlignment="0" applyProtection="0"/>
    <xf numFmtId="0" fontId="2" fillId="23" borderId="28" applyNumberFormat="0" applyFont="0" applyAlignment="0" applyProtection="0"/>
    <xf numFmtId="0" fontId="16" fillId="20" borderId="29" applyNumberFormat="0" applyAlignment="0" applyProtection="0"/>
    <xf numFmtId="0" fontId="16" fillId="20" borderId="29" applyNumberFormat="0" applyAlignment="0" applyProtection="0"/>
    <xf numFmtId="0" fontId="1" fillId="0" borderId="30" applyNumberFormat="0" applyFill="0" applyAlignment="0" applyProtection="0"/>
    <xf numFmtId="0" fontId="1" fillId="0" borderId="30" applyNumberFormat="0" applyFill="0" applyAlignment="0" applyProtection="0"/>
    <xf numFmtId="0" fontId="1" fillId="0" borderId="30" applyNumberFormat="0" applyFill="0" applyAlignment="0" applyProtection="0"/>
    <xf numFmtId="0" fontId="111" fillId="0" borderId="0"/>
    <xf numFmtId="0" fontId="112" fillId="0" borderId="0"/>
    <xf numFmtId="175" fontId="112" fillId="0" borderId="0" applyFont="0" applyFill="0" applyBorder="0" applyAlignment="0" applyProtection="0"/>
    <xf numFmtId="9" fontId="112" fillId="0" borderId="0" applyFont="0" applyFill="0" applyBorder="0" applyAlignment="0" applyProtection="0"/>
    <xf numFmtId="179" fontId="31" fillId="0" borderId="0"/>
    <xf numFmtId="0" fontId="5" fillId="0" borderId="0"/>
    <xf numFmtId="0" fontId="128" fillId="0" borderId="0"/>
    <xf numFmtId="175" fontId="128" fillId="0" borderId="0" applyFont="0" applyFill="0" applyBorder="0" applyAlignment="0" applyProtection="0"/>
    <xf numFmtId="9" fontId="128" fillId="0" borderId="0" applyFont="0" applyFill="0" applyBorder="0" applyAlignment="0" applyProtection="0"/>
    <xf numFmtId="174" fontId="2" fillId="0" borderId="0"/>
    <xf numFmtId="0" fontId="131" fillId="0" borderId="0"/>
    <xf numFmtId="0" fontId="31" fillId="0" borderId="0"/>
    <xf numFmtId="0" fontId="31" fillId="0" borderId="0"/>
    <xf numFmtId="43" fontId="31" fillId="0" borderId="0" applyFont="0" applyFill="0" applyBorder="0" applyAlignment="0" applyProtection="0"/>
    <xf numFmtId="0" fontId="42" fillId="0" borderId="0"/>
    <xf numFmtId="0" fontId="132" fillId="0" borderId="0"/>
    <xf numFmtId="0" fontId="31" fillId="0" borderId="0"/>
    <xf numFmtId="43" fontId="2" fillId="0" borderId="0" applyFont="0" applyFill="0" applyBorder="0" applyAlignment="0" applyProtection="0"/>
    <xf numFmtId="0" fontId="31" fillId="0" borderId="0"/>
    <xf numFmtId="0" fontId="2" fillId="0" borderId="0">
      <alignment wrapText="1"/>
    </xf>
    <xf numFmtId="179" fontId="31" fillId="0" borderId="0"/>
    <xf numFmtId="0" fontId="31" fillId="0" borderId="0"/>
    <xf numFmtId="9" fontId="31" fillId="0" borderId="0" applyFont="0" applyFill="0" applyBorder="0" applyAlignment="0" applyProtection="0"/>
    <xf numFmtId="43" fontId="31" fillId="0" borderId="0" applyFont="0" applyFill="0" applyBorder="0" applyAlignment="0" applyProtection="0"/>
    <xf numFmtId="0" fontId="31" fillId="0" borderId="0"/>
    <xf numFmtId="43" fontId="31" fillId="0" borderId="0" applyFont="0" applyFill="0" applyBorder="0" applyAlignment="0" applyProtection="0"/>
    <xf numFmtId="0" fontId="31" fillId="0" borderId="0"/>
    <xf numFmtId="0" fontId="31" fillId="0" borderId="0"/>
    <xf numFmtId="43" fontId="31" fillId="0" borderId="0" applyFont="0" applyFill="0" applyBorder="0" applyAlignment="0" applyProtection="0"/>
    <xf numFmtId="43" fontId="2" fillId="0" borderId="0" applyFont="0" applyFill="0" applyBorder="0" applyAlignment="0" applyProtection="0"/>
    <xf numFmtId="175" fontId="2" fillId="0" borderId="0" applyFont="0" applyFill="0" applyBorder="0" applyAlignment="0" applyProtection="0"/>
    <xf numFmtId="9" fontId="2" fillId="0" borderId="0" applyFont="0" applyFill="0" applyBorder="0" applyAlignment="0" applyProtection="0"/>
    <xf numFmtId="0" fontId="31" fillId="0" borderId="0"/>
    <xf numFmtId="0" fontId="133" fillId="0" borderId="0" applyNumberFormat="0" applyFill="0" applyBorder="0" applyAlignment="0" applyProtection="0"/>
    <xf numFmtId="43" fontId="31" fillId="0" borderId="0" applyFont="0" applyFill="0" applyBorder="0" applyAlignment="0" applyProtection="0"/>
    <xf numFmtId="9" fontId="31" fillId="0" borderId="0" applyFont="0" applyFill="0" applyBorder="0" applyAlignment="0" applyProtection="0"/>
    <xf numFmtId="0" fontId="134" fillId="0" borderId="0" applyNumberFormat="0" applyFill="0" applyBorder="0" applyAlignment="0" applyProtection="0"/>
    <xf numFmtId="0" fontId="31" fillId="0" borderId="0"/>
    <xf numFmtId="179" fontId="31" fillId="0" borderId="0"/>
    <xf numFmtId="0" fontId="31" fillId="0" borderId="0"/>
    <xf numFmtId="9" fontId="31" fillId="0" borderId="0" applyFont="0" applyFill="0" applyBorder="0" applyAlignment="0" applyProtection="0"/>
    <xf numFmtId="0" fontId="31" fillId="0" borderId="0"/>
    <xf numFmtId="0" fontId="31" fillId="0" borderId="0"/>
    <xf numFmtId="43" fontId="2" fillId="0" borderId="0" applyFont="0" applyFill="0" applyBorder="0" applyAlignment="0" applyProtection="0"/>
    <xf numFmtId="43" fontId="31" fillId="0" borderId="0" applyFont="0" applyFill="0" applyBorder="0" applyAlignment="0" applyProtection="0"/>
    <xf numFmtId="43" fontId="31" fillId="0" borderId="0" applyFont="0" applyFill="0" applyBorder="0" applyAlignment="0" applyProtection="0"/>
    <xf numFmtId="0" fontId="31" fillId="0" borderId="0"/>
    <xf numFmtId="196" fontId="31" fillId="0" borderId="0" applyFont="0" applyFill="0" applyBorder="0" applyAlignment="0" applyProtection="0"/>
    <xf numFmtId="0" fontId="2" fillId="0" borderId="0"/>
    <xf numFmtId="0" fontId="215" fillId="0" borderId="0"/>
    <xf numFmtId="175" fontId="215" fillId="0" borderId="0" applyFont="0" applyFill="0" applyBorder="0" applyAlignment="0" applyProtection="0"/>
    <xf numFmtId="9" fontId="215" fillId="0" borderId="0" applyFont="0" applyFill="0" applyBorder="0" applyAlignment="0" applyProtection="0"/>
    <xf numFmtId="9" fontId="31" fillId="0" borderId="0" applyFont="0" applyFill="0" applyBorder="0" applyAlignment="0" applyProtection="0"/>
    <xf numFmtId="0" fontId="2" fillId="0" borderId="0">
      <alignment wrapText="1"/>
    </xf>
    <xf numFmtId="165" fontId="2" fillId="0" borderId="0" applyFont="0" applyFill="0" applyBorder="0" applyAlignment="0" applyProtection="0"/>
    <xf numFmtId="165" fontId="31" fillId="0" borderId="0" applyFont="0" applyFill="0" applyBorder="0" applyAlignment="0" applyProtection="0"/>
    <xf numFmtId="165" fontId="2" fillId="0" borderId="0" applyFont="0" applyFill="0" applyBorder="0" applyAlignment="0" applyProtection="0"/>
    <xf numFmtId="44" fontId="2" fillId="0" borderId="0" applyFont="0" applyFill="0" applyBorder="0" applyAlignment="0" applyProtection="0"/>
    <xf numFmtId="0" fontId="5" fillId="0" borderId="0"/>
    <xf numFmtId="0" fontId="5" fillId="0" borderId="0"/>
    <xf numFmtId="0" fontId="5" fillId="0" borderId="0"/>
    <xf numFmtId="0" fontId="5" fillId="0" borderId="0"/>
    <xf numFmtId="0" fontId="5" fillId="0" borderId="0"/>
    <xf numFmtId="0" fontId="238" fillId="0" borderId="0">
      <alignment wrapText="1"/>
    </xf>
    <xf numFmtId="0" fontId="31" fillId="0" borderId="0"/>
    <xf numFmtId="0" fontId="242" fillId="0" borderId="0">
      <alignment wrapText="1"/>
    </xf>
    <xf numFmtId="0" fontId="31" fillId="0" borderId="0"/>
    <xf numFmtId="0" fontId="264" fillId="0" borderId="0">
      <alignment wrapText="1"/>
    </xf>
    <xf numFmtId="165" fontId="2" fillId="0" borderId="0" applyFont="0" applyFill="0" applyBorder="0" applyAlignment="0" applyProtection="0"/>
    <xf numFmtId="165" fontId="2" fillId="0" borderId="0" applyFont="0" applyFill="0" applyBorder="0" applyAlignment="0" applyProtection="0"/>
    <xf numFmtId="0" fontId="2" fillId="0" borderId="0"/>
    <xf numFmtId="165" fontId="2" fillId="0" borderId="0" applyFont="0" applyFill="0" applyBorder="0" applyAlignment="0" applyProtection="0"/>
    <xf numFmtId="0" fontId="31" fillId="0" borderId="0"/>
    <xf numFmtId="0" fontId="31" fillId="0" borderId="0"/>
    <xf numFmtId="0" fontId="31" fillId="0" borderId="0"/>
  </cellStyleXfs>
  <cellXfs count="1777">
    <xf numFmtId="174" fontId="0" fillId="0" borderId="0" xfId="0"/>
    <xf numFmtId="174" fontId="31" fillId="0" borderId="0" xfId="359"/>
    <xf numFmtId="4" fontId="23" fillId="0" borderId="11" xfId="369" applyNumberFormat="1" applyFont="1" applyBorder="1" applyAlignment="1">
      <alignment horizontal="right" vertical="justify" wrapText="1"/>
    </xf>
    <xf numFmtId="174" fontId="35" fillId="0" borderId="0" xfId="318" applyFont="1"/>
    <xf numFmtId="168" fontId="4" fillId="0" borderId="0" xfId="307" applyNumberFormat="1" applyFont="1" applyFill="1" applyBorder="1"/>
    <xf numFmtId="168" fontId="4" fillId="0" borderId="0" xfId="307" applyNumberFormat="1" applyFont="1" applyFill="1" applyBorder="1" applyAlignment="1">
      <alignment horizontal="right"/>
    </xf>
    <xf numFmtId="43" fontId="4" fillId="0" borderId="0" xfId="307" applyFont="1" applyFill="1" applyBorder="1"/>
    <xf numFmtId="10" fontId="0" fillId="0" borderId="0" xfId="0" applyNumberFormat="1"/>
    <xf numFmtId="43" fontId="0" fillId="0" borderId="0" xfId="0" applyNumberFormat="1"/>
    <xf numFmtId="3" fontId="37" fillId="0" borderId="0" xfId="0" applyNumberFormat="1" applyFont="1"/>
    <xf numFmtId="4" fontId="0" fillId="0" borderId="0" xfId="0" applyNumberFormat="1"/>
    <xf numFmtId="174" fontId="0" fillId="0" borderId="0" xfId="0" applyAlignment="1">
      <alignment horizontal="left"/>
    </xf>
    <xf numFmtId="174" fontId="0" fillId="0" borderId="0" xfId="0" applyAlignment="1">
      <alignment horizontal="right"/>
    </xf>
    <xf numFmtId="174" fontId="37" fillId="0" borderId="0" xfId="0" applyFont="1"/>
    <xf numFmtId="10" fontId="31" fillId="0" borderId="0" xfId="521" applyNumberFormat="1" applyFont="1"/>
    <xf numFmtId="174" fontId="33" fillId="0" borderId="0" xfId="0" applyFont="1"/>
    <xf numFmtId="174" fontId="32" fillId="0" borderId="0" xfId="0" applyFont="1"/>
    <xf numFmtId="168" fontId="33" fillId="24" borderId="12" xfId="0" applyNumberFormat="1" applyFont="1" applyFill="1" applyBorder="1"/>
    <xf numFmtId="174" fontId="0" fillId="25" borderId="0" xfId="0" applyFill="1"/>
    <xf numFmtId="174" fontId="43" fillId="25" borderId="0" xfId="0" applyFont="1" applyFill="1"/>
    <xf numFmtId="174" fontId="31" fillId="0" borderId="0" xfId="413"/>
    <xf numFmtId="174" fontId="31" fillId="0" borderId="0" xfId="417"/>
    <xf numFmtId="173" fontId="3" fillId="0" borderId="0" xfId="294" applyNumberFormat="1" applyFont="1" applyBorder="1"/>
    <xf numFmtId="174" fontId="31" fillId="0" borderId="0" xfId="421"/>
    <xf numFmtId="49" fontId="25" fillId="0" borderId="0" xfId="332" applyNumberFormat="1" applyFont="1" applyAlignment="1">
      <alignment vertical="center" wrapText="1"/>
    </xf>
    <xf numFmtId="43" fontId="33" fillId="24" borderId="12" xfId="0" applyNumberFormat="1" applyFont="1" applyFill="1" applyBorder="1" applyAlignment="1">
      <alignment horizontal="center" vertical="center" wrapText="1"/>
    </xf>
    <xf numFmtId="43" fontId="33" fillId="24" borderId="12" xfId="0" applyNumberFormat="1" applyFont="1" applyFill="1" applyBorder="1" applyAlignment="1">
      <alignment horizontal="center"/>
    </xf>
    <xf numFmtId="174" fontId="51" fillId="25" borderId="0" xfId="0" applyFont="1" applyFill="1" applyAlignment="1">
      <alignment vertical="center" wrapText="1"/>
    </xf>
    <xf numFmtId="3" fontId="29" fillId="0" borderId="0" xfId="0" applyNumberFormat="1" applyFont="1" applyAlignment="1">
      <alignment horizontal="center"/>
    </xf>
    <xf numFmtId="174" fontId="54" fillId="0" borderId="0" xfId="0" applyFont="1"/>
    <xf numFmtId="174" fontId="31" fillId="0" borderId="0" xfId="362"/>
    <xf numFmtId="2" fontId="0" fillId="0" borderId="0" xfId="0" applyNumberFormat="1"/>
    <xf numFmtId="174" fontId="56" fillId="26" borderId="0" xfId="0" applyFont="1" applyFill="1" applyAlignment="1">
      <alignment horizontal="center" vertical="top" wrapText="1"/>
    </xf>
    <xf numFmtId="10" fontId="31" fillId="0" borderId="0" xfId="417" applyNumberFormat="1"/>
    <xf numFmtId="174" fontId="37" fillId="25" borderId="0" xfId="0" applyFont="1" applyFill="1"/>
    <xf numFmtId="174" fontId="0" fillId="0" borderId="0" xfId="0" applyAlignment="1">
      <alignment vertical="center"/>
    </xf>
    <xf numFmtId="174" fontId="42" fillId="0" borderId="0" xfId="0" applyFont="1"/>
    <xf numFmtId="0" fontId="37" fillId="0" borderId="0" xfId="0" applyNumberFormat="1" applyFont="1"/>
    <xf numFmtId="174" fontId="35" fillId="0" borderId="0" xfId="0" applyFont="1"/>
    <xf numFmtId="180" fontId="0" fillId="0" borderId="0" xfId="0" applyNumberFormat="1"/>
    <xf numFmtId="10" fontId="0" fillId="0" borderId="0" xfId="521" applyNumberFormat="1" applyFont="1"/>
    <xf numFmtId="0" fontId="31" fillId="0" borderId="0" xfId="549"/>
    <xf numFmtId="17" fontId="65" fillId="0" borderId="0" xfId="0" applyNumberFormat="1" applyFont="1" applyAlignment="1">
      <alignment horizontal="center"/>
    </xf>
    <xf numFmtId="171" fontId="0" fillId="0" borderId="0" xfId="521" applyNumberFormat="1" applyFont="1"/>
    <xf numFmtId="10" fontId="65" fillId="0" borderId="0" xfId="521" applyNumberFormat="1" applyFont="1" applyFill="1" applyBorder="1" applyAlignment="1">
      <alignment horizontal="center"/>
    </xf>
    <xf numFmtId="174" fontId="0" fillId="0" borderId="0" xfId="0" applyAlignment="1">
      <alignment horizontal="center"/>
    </xf>
    <xf numFmtId="174" fontId="56" fillId="0" borderId="0" xfId="0" applyFont="1" applyAlignment="1">
      <alignment horizontal="center" vertical="center" wrapText="1"/>
    </xf>
    <xf numFmtId="41" fontId="0" fillId="0" borderId="0" xfId="0" applyNumberFormat="1"/>
    <xf numFmtId="43" fontId="0" fillId="0" borderId="0" xfId="0" applyNumberFormat="1" applyAlignment="1">
      <alignment vertical="center"/>
    </xf>
    <xf numFmtId="174" fontId="47" fillId="0" borderId="0" xfId="0" applyFont="1"/>
    <xf numFmtId="182" fontId="0" fillId="25" borderId="0" xfId="0" applyNumberFormat="1" applyFill="1"/>
    <xf numFmtId="2" fontId="0" fillId="25" borderId="0" xfId="0" applyNumberFormat="1" applyFill="1"/>
    <xf numFmtId="2" fontId="0" fillId="25" borderId="0" xfId="521" applyNumberFormat="1" applyFont="1" applyFill="1"/>
    <xf numFmtId="177" fontId="0" fillId="0" borderId="0" xfId="0" applyNumberFormat="1"/>
    <xf numFmtId="174" fontId="31" fillId="0" borderId="0" xfId="603"/>
    <xf numFmtId="174" fontId="31" fillId="0" borderId="0" xfId="606"/>
    <xf numFmtId="174" fontId="64" fillId="0" borderId="0" xfId="0" applyFont="1" applyAlignment="1">
      <alignment horizontal="center" vertical="top" wrapText="1"/>
    </xf>
    <xf numFmtId="2" fontId="37" fillId="25" borderId="0" xfId="0" applyNumberFormat="1" applyFont="1" applyFill="1" applyAlignment="1">
      <alignment vertical="center"/>
    </xf>
    <xf numFmtId="182" fontId="0" fillId="25" borderId="0" xfId="0" applyNumberFormat="1" applyFill="1" applyAlignment="1">
      <alignment vertical="center"/>
    </xf>
    <xf numFmtId="174" fontId="0" fillId="25" borderId="0" xfId="0" applyFill="1" applyAlignment="1">
      <alignment vertical="center"/>
    </xf>
    <xf numFmtId="17" fontId="76" fillId="0" borderId="0" xfId="0" applyNumberFormat="1" applyFont="1"/>
    <xf numFmtId="174" fontId="53" fillId="0" borderId="0" xfId="0" applyFont="1"/>
    <xf numFmtId="174" fontId="31" fillId="0" borderId="0" xfId="419"/>
    <xf numFmtId="4" fontId="24" fillId="0" borderId="0" xfId="704" applyNumberFormat="1" applyFont="1" applyFill="1" applyBorder="1" applyAlignment="1" applyProtection="1">
      <alignment horizontal="right"/>
    </xf>
    <xf numFmtId="2" fontId="5" fillId="25" borderId="0" xfId="1057" applyNumberFormat="1" applyFont="1" applyFill="1" applyAlignment="1">
      <alignment horizontal="right"/>
    </xf>
    <xf numFmtId="2" fontId="24" fillId="0" borderId="0" xfId="1057" applyNumberFormat="1" applyFont="1"/>
    <xf numFmtId="174" fontId="0" fillId="0" borderId="0" xfId="421" applyFont="1" applyAlignment="1">
      <alignment vertical="center" wrapText="1"/>
    </xf>
    <xf numFmtId="174" fontId="50" fillId="0" borderId="0" xfId="0" applyFont="1" applyAlignment="1">
      <alignment horizontal="center" vertical="center" wrapText="1"/>
    </xf>
    <xf numFmtId="174" fontId="81" fillId="0" borderId="0" xfId="0" applyFont="1" applyAlignment="1">
      <alignment horizontal="center" vertical="center"/>
    </xf>
    <xf numFmtId="0" fontId="43" fillId="0" borderId="0" xfId="549" applyFont="1"/>
    <xf numFmtId="174" fontId="46" fillId="0" borderId="0" xfId="0" applyFont="1"/>
    <xf numFmtId="174" fontId="46" fillId="0" borderId="0" xfId="0" applyFont="1" applyAlignment="1">
      <alignment vertical="center"/>
    </xf>
    <xf numFmtId="174" fontId="53" fillId="0" borderId="0" xfId="0" applyFont="1" applyAlignment="1">
      <alignment horizontal="justify" vertical="justify" wrapText="1"/>
    </xf>
    <xf numFmtId="43" fontId="33" fillId="0" borderId="0" xfId="0" applyNumberFormat="1" applyFont="1" applyAlignment="1">
      <alignment vertical="center"/>
    </xf>
    <xf numFmtId="10" fontId="59" fillId="0" borderId="0" xfId="603" applyNumberFormat="1" applyFont="1" applyAlignment="1">
      <alignment horizontal="center"/>
    </xf>
    <xf numFmtId="174" fontId="61" fillId="25" borderId="0" xfId="0" applyFont="1" applyFill="1" applyAlignment="1">
      <alignment horizontal="center" vertical="center" wrapText="1"/>
    </xf>
    <xf numFmtId="174" fontId="63" fillId="0" borderId="0" xfId="0" applyFont="1" applyAlignment="1">
      <alignment horizontal="justify" vertical="justify" wrapText="1"/>
    </xf>
    <xf numFmtId="10" fontId="42" fillId="0" borderId="0" xfId="0" applyNumberFormat="1" applyFont="1"/>
    <xf numFmtId="2" fontId="42" fillId="0" borderId="0" xfId="0" applyNumberFormat="1" applyFont="1"/>
    <xf numFmtId="177" fontId="42" fillId="0" borderId="0" xfId="0" applyNumberFormat="1" applyFont="1"/>
    <xf numFmtId="174" fontId="53" fillId="27" borderId="0" xfId="0" applyFont="1" applyFill="1"/>
    <xf numFmtId="174" fontId="0" fillId="0" borderId="0" xfId="0" applyAlignment="1">
      <alignment horizontal="left" wrapText="1"/>
    </xf>
    <xf numFmtId="174" fontId="33" fillId="0" borderId="0" xfId="0" applyFont="1" applyAlignment="1">
      <alignment horizontal="left"/>
    </xf>
    <xf numFmtId="174" fontId="52" fillId="0" borderId="0" xfId="0" applyFont="1"/>
    <xf numFmtId="174" fontId="42" fillId="0" borderId="0" xfId="0" applyFont="1" applyAlignment="1">
      <alignment horizontal="right" vertical="center"/>
    </xf>
    <xf numFmtId="174" fontId="42" fillId="25" borderId="0" xfId="0" applyFont="1" applyFill="1"/>
    <xf numFmtId="17" fontId="35" fillId="25" borderId="0" xfId="365" applyNumberFormat="1" applyFont="1" applyFill="1" applyAlignment="1">
      <alignment vertical="top" wrapText="1"/>
    </xf>
    <xf numFmtId="174" fontId="31" fillId="0" borderId="0" xfId="417" applyAlignment="1">
      <alignment horizontal="center"/>
    </xf>
    <xf numFmtId="10" fontId="46" fillId="0" borderId="0" xfId="521" applyNumberFormat="1" applyFont="1"/>
    <xf numFmtId="9" fontId="4" fillId="0" borderId="0" xfId="521" applyFont="1" applyFill="1" applyBorder="1" applyAlignment="1">
      <alignment horizontal="right"/>
    </xf>
    <xf numFmtId="40" fontId="49" fillId="25" borderId="0" xfId="294" applyNumberFormat="1" applyFont="1" applyFill="1" applyBorder="1" applyAlignment="1">
      <alignment vertical="center"/>
    </xf>
    <xf numFmtId="174" fontId="32" fillId="0" borderId="0" xfId="0" applyFont="1" applyAlignment="1">
      <alignment horizontal="center"/>
    </xf>
    <xf numFmtId="171" fontId="35" fillId="25" borderId="0" xfId="521" applyNumberFormat="1" applyFont="1" applyFill="1" applyBorder="1" applyAlignment="1">
      <alignment vertical="center"/>
    </xf>
    <xf numFmtId="43" fontId="46" fillId="0" borderId="0" xfId="0" applyNumberFormat="1" applyFont="1"/>
    <xf numFmtId="43" fontId="46" fillId="0" borderId="0" xfId="0" applyNumberFormat="1" applyFont="1" applyAlignment="1">
      <alignment vertical="center"/>
    </xf>
    <xf numFmtId="168" fontId="44" fillId="25" borderId="0" xfId="0" applyNumberFormat="1" applyFont="1" applyFill="1" applyAlignment="1">
      <alignment horizontal="right" vertical="center"/>
    </xf>
    <xf numFmtId="43" fontId="35" fillId="25" borderId="0" xfId="521" applyNumberFormat="1" applyFont="1" applyFill="1" applyBorder="1" applyAlignment="1">
      <alignment vertical="center"/>
    </xf>
    <xf numFmtId="171" fontId="0" fillId="0" borderId="0" xfId="521" applyNumberFormat="1" applyFont="1" applyAlignment="1">
      <alignment horizontal="right"/>
    </xf>
    <xf numFmtId="190" fontId="0" fillId="0" borderId="0" xfId="0" applyNumberFormat="1"/>
    <xf numFmtId="177" fontId="31" fillId="0" borderId="0" xfId="359" applyNumberFormat="1"/>
    <xf numFmtId="43" fontId="35" fillId="25" borderId="0" xfId="294" applyFont="1" applyFill="1" applyBorder="1" applyAlignment="1">
      <alignment horizontal="right" vertical="center"/>
    </xf>
    <xf numFmtId="9" fontId="46" fillId="0" borderId="0" xfId="521" applyFont="1"/>
    <xf numFmtId="43" fontId="31" fillId="0" borderId="0" xfId="549" applyNumberFormat="1"/>
    <xf numFmtId="177" fontId="46" fillId="0" borderId="0" xfId="0" applyNumberFormat="1" applyFont="1"/>
    <xf numFmtId="174" fontId="31" fillId="0" borderId="0" xfId="419" applyAlignment="1">
      <alignment vertical="center"/>
    </xf>
    <xf numFmtId="3" fontId="29" fillId="25" borderId="0" xfId="0" applyNumberFormat="1" applyFont="1" applyFill="1" applyAlignment="1">
      <alignment horizontal="center"/>
    </xf>
    <xf numFmtId="174" fontId="31" fillId="0" borderId="0" xfId="413" applyAlignment="1">
      <alignment horizontal="center" vertical="center"/>
    </xf>
    <xf numFmtId="43" fontId="27" fillId="25" borderId="0" xfId="307" applyFont="1" applyFill="1" applyBorder="1" applyAlignment="1">
      <alignment horizontal="center" vertical="center"/>
    </xf>
    <xf numFmtId="174" fontId="31" fillId="0" borderId="0" xfId="413" applyAlignment="1">
      <alignment vertical="center"/>
    </xf>
    <xf numFmtId="0" fontId="42" fillId="0" borderId="0" xfId="549" applyFont="1" applyAlignment="1">
      <alignment vertical="center"/>
    </xf>
    <xf numFmtId="43" fontId="37" fillId="25" borderId="0" xfId="294" applyFont="1" applyFill="1" applyBorder="1" applyAlignment="1">
      <alignment vertical="center"/>
    </xf>
    <xf numFmtId="174" fontId="53" fillId="0" borderId="0" xfId="0" applyFont="1" applyAlignment="1">
      <alignment vertical="center"/>
    </xf>
    <xf numFmtId="174" fontId="33" fillId="0" borderId="0" xfId="0" applyFont="1" applyAlignment="1">
      <alignment vertical="center"/>
    </xf>
    <xf numFmtId="174" fontId="59" fillId="0" borderId="0" xfId="0" applyFont="1"/>
    <xf numFmtId="41" fontId="31" fillId="0" borderId="0" xfId="421" applyNumberFormat="1"/>
    <xf numFmtId="41" fontId="0" fillId="0" borderId="0" xfId="421" applyNumberFormat="1" applyFont="1" applyAlignment="1">
      <alignment vertical="center" wrapText="1"/>
    </xf>
    <xf numFmtId="172" fontId="0" fillId="0" borderId="0" xfId="0" applyNumberFormat="1"/>
    <xf numFmtId="10" fontId="43" fillId="0" borderId="0" xfId="521" applyNumberFormat="1" applyFont="1" applyFill="1" applyBorder="1" applyAlignment="1"/>
    <xf numFmtId="10" fontId="43" fillId="0" borderId="0" xfId="521" applyNumberFormat="1" applyFont="1" applyAlignment="1"/>
    <xf numFmtId="177" fontId="31" fillId="0" borderId="0" xfId="413" applyNumberFormat="1" applyAlignment="1">
      <alignment vertical="center"/>
    </xf>
    <xf numFmtId="174" fontId="46" fillId="0" borderId="0" xfId="0" applyFont="1" applyAlignment="1">
      <alignment horizontal="left" vertical="top" wrapText="1" indent="1"/>
    </xf>
    <xf numFmtId="174" fontId="0" fillId="0" borderId="0" xfId="0" applyAlignment="1">
      <alignment wrapText="1"/>
    </xf>
    <xf numFmtId="0" fontId="42" fillId="0" borderId="0" xfId="549" applyFont="1"/>
    <xf numFmtId="174" fontId="35" fillId="0" borderId="0" xfId="0" applyFont="1" applyAlignment="1">
      <alignment vertical="center" wrapText="1"/>
    </xf>
    <xf numFmtId="194" fontId="0" fillId="0" borderId="0" xfId="0" applyNumberFormat="1"/>
    <xf numFmtId="168" fontId="108" fillId="0" borderId="0" xfId="294" applyNumberFormat="1" applyFont="1" applyAlignment="1">
      <alignment vertical="center"/>
    </xf>
    <xf numFmtId="41" fontId="113" fillId="25" borderId="12" xfId="2465" applyNumberFormat="1" applyFont="1" applyFill="1" applyBorder="1" applyAlignment="1">
      <alignment horizontal="left" vertical="center" wrapText="1"/>
    </xf>
    <xf numFmtId="0" fontId="117" fillId="0" borderId="0" xfId="2469" applyFont="1" applyAlignment="1">
      <alignment horizontal="center" vertical="center" wrapText="1"/>
    </xf>
    <xf numFmtId="17" fontId="59" fillId="25" borderId="0" xfId="365" applyNumberFormat="1" applyFont="1" applyFill="1" applyAlignment="1">
      <alignment horizontal="left" vertical="center"/>
    </xf>
    <xf numFmtId="174" fontId="46" fillId="0" borderId="0" xfId="0" applyFont="1" applyAlignment="1">
      <alignment horizontal="left" vertical="center" wrapText="1"/>
    </xf>
    <xf numFmtId="172" fontId="46" fillId="0" borderId="0" xfId="0" applyNumberFormat="1" applyFont="1"/>
    <xf numFmtId="184" fontId="46" fillId="0" borderId="0" xfId="0" applyNumberFormat="1" applyFont="1"/>
    <xf numFmtId="10" fontId="46" fillId="0" borderId="0" xfId="521" applyNumberFormat="1" applyFont="1" applyFill="1" applyBorder="1" applyAlignment="1"/>
    <xf numFmtId="192" fontId="46" fillId="0" borderId="0" xfId="0" applyNumberFormat="1" applyFont="1"/>
    <xf numFmtId="192" fontId="34" fillId="0" borderId="0" xfId="0" applyNumberFormat="1" applyFont="1"/>
    <xf numFmtId="172" fontId="46" fillId="0" borderId="0" xfId="0" applyNumberFormat="1" applyFont="1" applyAlignment="1">
      <alignment horizontal="left" indent="1"/>
    </xf>
    <xf numFmtId="192" fontId="46" fillId="0" borderId="0" xfId="0" applyNumberFormat="1" applyFont="1" applyAlignment="1">
      <alignment horizontal="left" indent="1"/>
    </xf>
    <xf numFmtId="9" fontId="46" fillId="0" borderId="0" xfId="0" applyNumberFormat="1" applyFont="1"/>
    <xf numFmtId="10" fontId="34" fillId="0" borderId="0" xfId="521" applyNumberFormat="1" applyFont="1" applyFill="1" applyBorder="1" applyAlignment="1"/>
    <xf numFmtId="43" fontId="107" fillId="0" borderId="0" xfId="294" applyFont="1" applyAlignment="1">
      <alignment horizontal="center"/>
    </xf>
    <xf numFmtId="193" fontId="118" fillId="25" borderId="12" xfId="1018" applyNumberFormat="1" applyFont="1" applyFill="1" applyBorder="1" applyAlignment="1">
      <alignment horizontal="right" vertical="center" wrapText="1"/>
    </xf>
    <xf numFmtId="0" fontId="31" fillId="66" borderId="0" xfId="1202" applyFill="1"/>
    <xf numFmtId="0" fontId="126" fillId="25" borderId="38" xfId="1202" applyFont="1" applyFill="1" applyBorder="1" applyAlignment="1">
      <alignment horizontal="left" vertical="center" wrapText="1" indent="2"/>
    </xf>
    <xf numFmtId="0" fontId="126" fillId="25" borderId="40" xfId="1202" applyFont="1" applyFill="1" applyBorder="1" applyAlignment="1">
      <alignment horizontal="left" vertical="center" wrapText="1" indent="2"/>
    </xf>
    <xf numFmtId="0" fontId="33" fillId="66" borderId="0" xfId="1202" applyFont="1" applyFill="1" applyAlignment="1">
      <alignment horizontal="center"/>
    </xf>
    <xf numFmtId="9" fontId="0" fillId="66" borderId="0" xfId="521" applyFont="1" applyFill="1"/>
    <xf numFmtId="0" fontId="53" fillId="66" borderId="0" xfId="1202" applyFont="1" applyFill="1"/>
    <xf numFmtId="0" fontId="126" fillId="0" borderId="38" xfId="1202" applyFont="1" applyBorder="1" applyAlignment="1">
      <alignment horizontal="left" vertical="center" wrapText="1" indent="2"/>
    </xf>
    <xf numFmtId="0" fontId="46" fillId="0" borderId="0" xfId="2465" applyFont="1"/>
    <xf numFmtId="0" fontId="107" fillId="0" borderId="0" xfId="2465" applyFont="1" applyAlignment="1">
      <alignment horizontal="left" vertical="center"/>
    </xf>
    <xf numFmtId="0" fontId="107" fillId="0" borderId="0" xfId="2465" applyFont="1" applyAlignment="1">
      <alignment vertical="center"/>
    </xf>
    <xf numFmtId="0" fontId="107" fillId="0" borderId="0" xfId="2465" applyFont="1" applyAlignment="1">
      <alignment horizontal="center" vertical="center"/>
    </xf>
    <xf numFmtId="0" fontId="63" fillId="0" borderId="0" xfId="2465" applyFont="1" applyAlignment="1">
      <alignment vertical="center"/>
    </xf>
    <xf numFmtId="0" fontId="108" fillId="0" borderId="0" xfId="2465" applyFont="1" applyAlignment="1">
      <alignment horizontal="center" vertical="center"/>
    </xf>
    <xf numFmtId="0" fontId="108" fillId="0" borderId="0" xfId="2465" applyFont="1"/>
    <xf numFmtId="0" fontId="108" fillId="0" borderId="0" xfId="2465" applyFont="1" applyAlignment="1">
      <alignment vertical="center"/>
    </xf>
    <xf numFmtId="0" fontId="113" fillId="0" borderId="12" xfId="2465" applyFont="1" applyBorder="1" applyAlignment="1">
      <alignment horizontal="left" vertical="center" wrapText="1"/>
    </xf>
    <xf numFmtId="41" fontId="107" fillId="0" borderId="0" xfId="2465" applyNumberFormat="1" applyFont="1" applyAlignment="1">
      <alignment vertical="center"/>
    </xf>
    <xf numFmtId="0" fontId="113" fillId="0" borderId="0" xfId="2465" applyFont="1" applyAlignment="1">
      <alignment horizontal="center" vertical="center" wrapText="1"/>
    </xf>
    <xf numFmtId="0" fontId="108" fillId="0" borderId="0" xfId="2465" applyFont="1" applyAlignment="1">
      <alignment horizontal="center"/>
    </xf>
    <xf numFmtId="0" fontId="115" fillId="60" borderId="12" xfId="2465" applyFont="1" applyFill="1" applyBorder="1" applyAlignment="1">
      <alignment horizontal="center" vertical="center" wrapText="1"/>
    </xf>
    <xf numFmtId="0" fontId="115" fillId="58" borderId="12" xfId="2465" applyFont="1" applyFill="1" applyBorder="1" applyAlignment="1">
      <alignment horizontal="left" vertical="center" wrapText="1"/>
    </xf>
    <xf numFmtId="3" fontId="107" fillId="0" borderId="0" xfId="2465" applyNumberFormat="1" applyFont="1" applyAlignment="1">
      <alignment vertical="center"/>
    </xf>
    <xf numFmtId="41" fontId="107" fillId="64" borderId="12" xfId="2465" applyNumberFormat="1" applyFont="1" applyFill="1" applyBorder="1" applyAlignment="1">
      <alignment horizontal="left" vertical="center" wrapText="1"/>
    </xf>
    <xf numFmtId="41" fontId="115" fillId="58" borderId="12" xfId="2465" applyNumberFormat="1" applyFont="1" applyFill="1" applyBorder="1" applyAlignment="1">
      <alignment horizontal="left" vertical="center" wrapText="1"/>
    </xf>
    <xf numFmtId="0" fontId="107" fillId="0" borderId="0" xfId="2465" applyFont="1"/>
    <xf numFmtId="41" fontId="107" fillId="0" borderId="0" xfId="2465" applyNumberFormat="1" applyFont="1" applyAlignment="1">
      <alignment horizontal="left" vertical="center"/>
    </xf>
    <xf numFmtId="0" fontId="115" fillId="59" borderId="12" xfId="2465" applyFont="1" applyFill="1" applyBorder="1" applyAlignment="1">
      <alignment horizontal="left" vertical="center" wrapText="1"/>
    </xf>
    <xf numFmtId="0" fontId="115" fillId="61" borderId="12" xfId="2465" applyFont="1" applyFill="1" applyBorder="1" applyAlignment="1">
      <alignment horizontal="center" vertical="center" wrapText="1"/>
    </xf>
    <xf numFmtId="168" fontId="116" fillId="65" borderId="12" xfId="2551" applyNumberFormat="1" applyFont="1" applyFill="1" applyBorder="1" applyAlignment="1">
      <alignment horizontal="center" vertical="center"/>
    </xf>
    <xf numFmtId="41" fontId="115" fillId="59" borderId="12" xfId="2465" applyNumberFormat="1" applyFont="1" applyFill="1" applyBorder="1" applyAlignment="1">
      <alignment horizontal="left" vertical="center" wrapText="1"/>
    </xf>
    <xf numFmtId="41" fontId="115" fillId="59" borderId="12" xfId="2465" applyNumberFormat="1" applyFont="1" applyFill="1" applyBorder="1" applyAlignment="1">
      <alignment horizontal="center" vertical="center" wrapText="1"/>
    </xf>
    <xf numFmtId="168" fontId="107" fillId="0" borderId="0" xfId="2465" applyNumberFormat="1" applyFont="1" applyAlignment="1">
      <alignment horizontal="left" vertical="center"/>
    </xf>
    <xf numFmtId="168" fontId="107" fillId="0" borderId="0" xfId="2465" applyNumberFormat="1" applyFont="1" applyAlignment="1">
      <alignment horizontal="center" vertical="center"/>
    </xf>
    <xf numFmtId="10" fontId="113" fillId="25" borderId="12" xfId="2465" applyNumberFormat="1" applyFont="1" applyFill="1" applyBorder="1" applyAlignment="1">
      <alignment horizontal="right" vertical="center" wrapText="1"/>
    </xf>
    <xf numFmtId="0" fontId="113" fillId="25" borderId="12" xfId="2465" applyFont="1" applyFill="1" applyBorder="1" applyAlignment="1">
      <alignment horizontal="left" vertical="center" wrapText="1"/>
    </xf>
    <xf numFmtId="0" fontId="116" fillId="25" borderId="12" xfId="2465" applyFont="1" applyFill="1" applyBorder="1" applyAlignment="1">
      <alignment horizontal="left" vertical="center" wrapText="1"/>
    </xf>
    <xf numFmtId="178" fontId="113" fillId="25" borderId="12" xfId="2465" applyNumberFormat="1" applyFont="1" applyFill="1" applyBorder="1" applyAlignment="1">
      <alignment horizontal="right" vertical="center" wrapText="1"/>
    </xf>
    <xf numFmtId="0" fontId="116" fillId="25" borderId="12" xfId="2465" applyFont="1" applyFill="1" applyBorder="1" applyAlignment="1">
      <alignment horizontal="center" vertical="center" wrapText="1"/>
    </xf>
    <xf numFmtId="0" fontId="129" fillId="57" borderId="41" xfId="1202" applyFont="1" applyFill="1" applyBorder="1" applyAlignment="1">
      <alignment horizontal="center" vertical="center" wrapText="1"/>
    </xf>
    <xf numFmtId="0" fontId="129" fillId="57" borderId="42" xfId="1202" applyFont="1" applyFill="1" applyBorder="1" applyAlignment="1">
      <alignment horizontal="center" vertical="center" wrapText="1"/>
    </xf>
    <xf numFmtId="9" fontId="129" fillId="57" borderId="42" xfId="521" applyFont="1" applyFill="1" applyBorder="1" applyAlignment="1">
      <alignment horizontal="center" vertical="center" wrapText="1"/>
    </xf>
    <xf numFmtId="0" fontId="121" fillId="25" borderId="44" xfId="1202" applyFont="1" applyFill="1" applyBorder="1" applyAlignment="1">
      <alignment horizontal="left" vertical="center" wrapText="1" indent="2"/>
    </xf>
    <xf numFmtId="0" fontId="121" fillId="25" borderId="43" xfId="1202" applyFont="1" applyFill="1" applyBorder="1" applyAlignment="1">
      <alignment horizontal="left" vertical="center" wrapText="1" indent="2"/>
    </xf>
    <xf numFmtId="0" fontId="123" fillId="25" borderId="43" xfId="1202" applyFont="1" applyFill="1" applyBorder="1" applyAlignment="1">
      <alignment horizontal="left" vertical="center" wrapText="1" indent="2"/>
    </xf>
    <xf numFmtId="0" fontId="121" fillId="25" borderId="45" xfId="1202" applyFont="1" applyFill="1" applyBorder="1" applyAlignment="1">
      <alignment horizontal="left" vertical="center" wrapText="1" indent="2"/>
    </xf>
    <xf numFmtId="171" fontId="114" fillId="25" borderId="12" xfId="521" applyNumberFormat="1" applyFont="1" applyFill="1" applyBorder="1" applyAlignment="1">
      <alignment vertical="center"/>
    </xf>
    <xf numFmtId="193" fontId="118" fillId="0" borderId="12" xfId="0" applyNumberFormat="1" applyFont="1" applyBorder="1" applyAlignment="1">
      <alignment vertical="center" wrapText="1"/>
    </xf>
    <xf numFmtId="41" fontId="113" fillId="25" borderId="12" xfId="2465" applyNumberFormat="1" applyFont="1" applyFill="1" applyBorder="1" applyAlignment="1">
      <alignment vertical="center" wrapText="1"/>
    </xf>
    <xf numFmtId="41" fontId="62" fillId="57" borderId="13" xfId="2465" applyNumberFormat="1" applyFont="1" applyFill="1" applyBorder="1" applyAlignment="1">
      <alignment vertical="center" wrapText="1"/>
    </xf>
    <xf numFmtId="38" fontId="0" fillId="0" borderId="0" xfId="0" applyNumberFormat="1"/>
    <xf numFmtId="174" fontId="46" fillId="0" borderId="0" xfId="0" applyFont="1" applyAlignment="1">
      <alignment horizontal="center"/>
    </xf>
    <xf numFmtId="174" fontId="61" fillId="0" borderId="0" xfId="417" applyFont="1" applyAlignment="1">
      <alignment vertical="center" wrapText="1"/>
    </xf>
    <xf numFmtId="174" fontId="0" fillId="0" borderId="12" xfId="0" applyBorder="1"/>
    <xf numFmtId="3" fontId="117" fillId="0" borderId="12" xfId="2469" applyNumberFormat="1" applyFont="1" applyBorder="1" applyAlignment="1">
      <alignment horizontal="center" vertical="center" wrapText="1"/>
    </xf>
    <xf numFmtId="174" fontId="31" fillId="0" borderId="0" xfId="889"/>
    <xf numFmtId="174" fontId="0" fillId="0" borderId="0" xfId="889" applyFont="1"/>
    <xf numFmtId="174" fontId="75" fillId="0" borderId="0" xfId="889" applyFont="1"/>
    <xf numFmtId="174" fontId="137" fillId="0" borderId="0" xfId="889" applyFont="1"/>
    <xf numFmtId="0" fontId="114" fillId="25" borderId="12" xfId="2465" applyFont="1" applyFill="1" applyBorder="1" applyAlignment="1">
      <alignment horizontal="left" vertical="center" wrapText="1" indent="6"/>
    </xf>
    <xf numFmtId="193" fontId="117" fillId="0" borderId="12" xfId="0" applyNumberFormat="1" applyFont="1" applyBorder="1" applyAlignment="1">
      <alignment horizontal="left" vertical="center" wrapText="1"/>
    </xf>
    <xf numFmtId="41" fontId="113" fillId="28" borderId="12" xfId="2465" applyNumberFormat="1" applyFont="1" applyFill="1" applyBorder="1" applyAlignment="1">
      <alignment horizontal="center" vertical="center" wrapText="1"/>
    </xf>
    <xf numFmtId="178" fontId="107" fillId="0" borderId="0" xfId="2465" applyNumberFormat="1" applyFont="1" applyAlignment="1">
      <alignment vertical="center"/>
    </xf>
    <xf numFmtId="43" fontId="107" fillId="0" borderId="0" xfId="2465" applyNumberFormat="1" applyFont="1" applyAlignment="1">
      <alignment vertical="center"/>
    </xf>
    <xf numFmtId="41" fontId="115" fillId="60" borderId="12" xfId="2465" applyNumberFormat="1" applyFont="1" applyFill="1" applyBorder="1" applyAlignment="1">
      <alignment vertical="center" wrapText="1"/>
    </xf>
    <xf numFmtId="174" fontId="117" fillId="0" borderId="12" xfId="0" applyFont="1" applyBorder="1" applyAlignment="1">
      <alignment vertical="center" wrapText="1"/>
    </xf>
    <xf numFmtId="1" fontId="115" fillId="59" borderId="12" xfId="2465" applyNumberFormat="1" applyFont="1" applyFill="1" applyBorder="1" applyAlignment="1">
      <alignment horizontal="center" vertical="center" wrapText="1"/>
    </xf>
    <xf numFmtId="41" fontId="62" fillId="57" borderId="12" xfId="2465" applyNumberFormat="1" applyFont="1" applyFill="1" applyBorder="1" applyAlignment="1">
      <alignment horizontal="center" vertical="center" wrapText="1"/>
    </xf>
    <xf numFmtId="41" fontId="115" fillId="57" borderId="12" xfId="2465" applyNumberFormat="1" applyFont="1" applyFill="1" applyBorder="1" applyAlignment="1">
      <alignment horizontal="center" vertical="center" wrapText="1"/>
    </xf>
    <xf numFmtId="174" fontId="62" fillId="59" borderId="12" xfId="0" applyFont="1" applyFill="1" applyBorder="1" applyAlignment="1">
      <alignment vertical="center" wrapText="1"/>
    </xf>
    <xf numFmtId="193" fontId="62" fillId="59" borderId="12" xfId="0" applyNumberFormat="1" applyFont="1" applyFill="1" applyBorder="1" applyAlignment="1">
      <alignment horizontal="right" vertical="center" wrapText="1"/>
    </xf>
    <xf numFmtId="193" fontId="116" fillId="62" borderId="13" xfId="2465" applyNumberFormat="1" applyFont="1" applyFill="1" applyBorder="1" applyAlignment="1">
      <alignment vertical="center"/>
    </xf>
    <xf numFmtId="193" fontId="139" fillId="25" borderId="12" xfId="1018" applyNumberFormat="1" applyFont="1" applyFill="1" applyBorder="1" applyAlignment="1">
      <alignment horizontal="right" vertical="center" wrapText="1"/>
    </xf>
    <xf numFmtId="193" fontId="139" fillId="25" borderId="12" xfId="1018" applyNumberFormat="1" applyFont="1" applyFill="1" applyBorder="1" applyAlignment="1">
      <alignment vertical="center" wrapText="1"/>
    </xf>
    <xf numFmtId="0" fontId="62" fillId="57" borderId="12" xfId="2465" applyFont="1" applyFill="1" applyBorder="1" applyAlignment="1">
      <alignment horizontal="left" vertical="center" wrapText="1"/>
    </xf>
    <xf numFmtId="193" fontId="140" fillId="25" borderId="12" xfId="1018" applyNumberFormat="1" applyFont="1" applyFill="1" applyBorder="1" applyAlignment="1">
      <alignment horizontal="right" vertical="center" wrapText="1"/>
    </xf>
    <xf numFmtId="174" fontId="143" fillId="0" borderId="0" xfId="0" applyFont="1"/>
    <xf numFmtId="174" fontId="144" fillId="0" borderId="0" xfId="0" applyFont="1"/>
    <xf numFmtId="174" fontId="146" fillId="0" borderId="0" xfId="0" applyFont="1"/>
    <xf numFmtId="10" fontId="147" fillId="0" borderId="0" xfId="521" applyNumberFormat="1" applyFont="1" applyAlignment="1">
      <alignment vertical="center"/>
    </xf>
    <xf numFmtId="10" fontId="148" fillId="0" borderId="0" xfId="521" applyNumberFormat="1" applyFont="1" applyAlignment="1">
      <alignment vertical="center"/>
    </xf>
    <xf numFmtId="10" fontId="149" fillId="0" borderId="0" xfId="521" applyNumberFormat="1" applyFont="1" applyAlignment="1">
      <alignment vertical="center"/>
    </xf>
    <xf numFmtId="9" fontId="152" fillId="0" borderId="0" xfId="521" applyFont="1"/>
    <xf numFmtId="10" fontId="153" fillId="0" borderId="0" xfId="521" applyNumberFormat="1" applyFont="1" applyBorder="1" applyAlignment="1">
      <alignment vertical="center"/>
    </xf>
    <xf numFmtId="4" fontId="154" fillId="57" borderId="12" xfId="0" applyNumberFormat="1" applyFont="1" applyFill="1" applyBorder="1" applyAlignment="1">
      <alignment horizontal="right"/>
    </xf>
    <xf numFmtId="4" fontId="63" fillId="68" borderId="12" xfId="0" applyNumberFormat="1" applyFont="1" applyFill="1" applyBorder="1" applyAlignment="1">
      <alignment horizontal="right"/>
    </xf>
    <xf numFmtId="171" fontId="146" fillId="0" borderId="0" xfId="521" applyNumberFormat="1" applyFont="1"/>
    <xf numFmtId="10" fontId="146" fillId="0" borderId="0" xfId="521" applyNumberFormat="1" applyFont="1"/>
    <xf numFmtId="177" fontId="146" fillId="0" borderId="0" xfId="0" applyNumberFormat="1" applyFont="1"/>
    <xf numFmtId="174" fontId="136" fillId="0" borderId="0" xfId="0" applyFont="1" applyAlignment="1">
      <alignment horizontal="center" vertical="center"/>
    </xf>
    <xf numFmtId="174" fontId="159" fillId="0" borderId="0" xfId="0" applyFont="1"/>
    <xf numFmtId="168" fontId="160" fillId="0" borderId="0" xfId="0" applyNumberFormat="1" applyFont="1"/>
    <xf numFmtId="174" fontId="160" fillId="0" borderId="0" xfId="0" applyFont="1"/>
    <xf numFmtId="174" fontId="161" fillId="0" borderId="0" xfId="0" applyFont="1"/>
    <xf numFmtId="174" fontId="162" fillId="0" borderId="0" xfId="0" applyFont="1"/>
    <xf numFmtId="174" fontId="163" fillId="0" borderId="0" xfId="0" applyFont="1" applyAlignment="1">
      <alignment horizontal="center"/>
    </xf>
    <xf numFmtId="174" fontId="163" fillId="0" borderId="0" xfId="0" applyFont="1"/>
    <xf numFmtId="174" fontId="146" fillId="0" borderId="0" xfId="0" applyFont="1" applyAlignment="1">
      <alignment horizontal="center"/>
    </xf>
    <xf numFmtId="174" fontId="167" fillId="0" borderId="0" xfId="0" applyFont="1"/>
    <xf numFmtId="174" fontId="4" fillId="0" borderId="0" xfId="0" applyFont="1"/>
    <xf numFmtId="174" fontId="136" fillId="0" borderId="0" xfId="0" applyFont="1"/>
    <xf numFmtId="3" fontId="4" fillId="0" borderId="0" xfId="0" applyNumberFormat="1" applyFont="1"/>
    <xf numFmtId="1" fontId="146" fillId="0" borderId="0" xfId="0" applyNumberFormat="1" applyFont="1"/>
    <xf numFmtId="1" fontId="4" fillId="0" borderId="0" xfId="0" applyNumberFormat="1" applyFont="1"/>
    <xf numFmtId="43" fontId="146" fillId="0" borderId="0" xfId="294" applyFont="1" applyFill="1" applyBorder="1"/>
    <xf numFmtId="41" fontId="27" fillId="25" borderId="0" xfId="294" applyNumberFormat="1" applyFont="1" applyFill="1" applyBorder="1" applyAlignment="1">
      <alignment horizontal="center" vertical="center"/>
    </xf>
    <xf numFmtId="174" fontId="159" fillId="25" borderId="0" xfId="0" applyFont="1" applyFill="1"/>
    <xf numFmtId="174" fontId="159" fillId="0" borderId="0" xfId="0" applyFont="1" applyAlignment="1">
      <alignment horizontal="center"/>
    </xf>
    <xf numFmtId="0" fontId="4" fillId="0" borderId="0" xfId="319" applyFont="1" applyAlignment="1">
      <alignment vertical="center"/>
    </xf>
    <xf numFmtId="174" fontId="4" fillId="0" borderId="0" xfId="0" applyFont="1" applyAlignment="1">
      <alignment horizontal="center"/>
    </xf>
    <xf numFmtId="1" fontId="4" fillId="0" borderId="0" xfId="0" applyNumberFormat="1" applyFont="1" applyAlignment="1">
      <alignment horizontal="center"/>
    </xf>
    <xf numFmtId="1" fontId="146" fillId="0" borderId="0" xfId="0" applyNumberFormat="1" applyFont="1" applyAlignment="1">
      <alignment horizontal="center"/>
    </xf>
    <xf numFmtId="174" fontId="146" fillId="0" borderId="0" xfId="0" applyFont="1" applyAlignment="1">
      <alignment horizontal="right"/>
    </xf>
    <xf numFmtId="171" fontId="146" fillId="0" borderId="0" xfId="521" applyNumberFormat="1" applyFont="1" applyAlignment="1">
      <alignment horizontal="right"/>
    </xf>
    <xf numFmtId="10" fontId="146" fillId="0" borderId="0" xfId="0" applyNumberFormat="1" applyFont="1"/>
    <xf numFmtId="183" fontId="146" fillId="0" borderId="0" xfId="0" applyNumberFormat="1" applyFont="1"/>
    <xf numFmtId="185" fontId="146" fillId="0" borderId="0" xfId="0" applyNumberFormat="1" applyFont="1"/>
    <xf numFmtId="43" fontId="146" fillId="0" borderId="0" xfId="0" applyNumberFormat="1" applyFont="1"/>
    <xf numFmtId="185" fontId="162" fillId="0" borderId="0" xfId="0" applyNumberFormat="1" applyFont="1"/>
    <xf numFmtId="179" fontId="146" fillId="0" borderId="0" xfId="0" applyNumberFormat="1" applyFont="1"/>
    <xf numFmtId="43" fontId="162" fillId="0" borderId="0" xfId="0" applyNumberFormat="1" applyFont="1"/>
    <xf numFmtId="171" fontId="146" fillId="0" borderId="0" xfId="521" applyNumberFormat="1" applyFont="1" applyBorder="1"/>
    <xf numFmtId="179" fontId="146" fillId="0" borderId="0" xfId="521" applyNumberFormat="1" applyFont="1"/>
    <xf numFmtId="185" fontId="136" fillId="0" borderId="0" xfId="0" applyNumberFormat="1" applyFont="1"/>
    <xf numFmtId="2" fontId="146" fillId="0" borderId="0" xfId="521" applyNumberFormat="1" applyFont="1" applyBorder="1"/>
    <xf numFmtId="174" fontId="146" fillId="0" borderId="0" xfId="0" applyFont="1" applyAlignment="1">
      <alignment vertical="center"/>
    </xf>
    <xf numFmtId="2" fontId="146" fillId="0" borderId="0" xfId="521" applyNumberFormat="1" applyFont="1" applyBorder="1" applyAlignment="1">
      <alignment vertical="center"/>
    </xf>
    <xf numFmtId="2" fontId="138" fillId="0" borderId="0" xfId="521" applyNumberFormat="1" applyFont="1" applyBorder="1"/>
    <xf numFmtId="168" fontId="175" fillId="0" borderId="0" xfId="294" applyNumberFormat="1" applyFont="1" applyFill="1" applyBorder="1" applyAlignment="1">
      <alignment horizontal="center"/>
    </xf>
    <xf numFmtId="174" fontId="175" fillId="0" borderId="0" xfId="0" applyFont="1"/>
    <xf numFmtId="43" fontId="175" fillId="0" borderId="0" xfId="0" applyNumberFormat="1" applyFont="1"/>
    <xf numFmtId="10" fontId="175" fillId="0" borderId="0" xfId="521" applyNumberFormat="1" applyFont="1" applyAlignment="1">
      <alignment vertical="top"/>
    </xf>
    <xf numFmtId="171" fontId="175" fillId="0" borderId="0" xfId="521" applyNumberFormat="1" applyFont="1"/>
    <xf numFmtId="43" fontId="177" fillId="0" borderId="0" xfId="0" applyNumberFormat="1" applyFont="1"/>
    <xf numFmtId="174" fontId="146" fillId="0" borderId="0" xfId="0" applyFont="1" applyAlignment="1">
      <alignment horizontal="left"/>
    </xf>
    <xf numFmtId="174" fontId="177" fillId="0" borderId="0" xfId="0" applyFont="1" applyAlignment="1">
      <alignment horizontal="center"/>
    </xf>
    <xf numFmtId="10" fontId="177" fillId="0" borderId="0" xfId="521" applyNumberFormat="1" applyFont="1" applyAlignment="1"/>
    <xf numFmtId="180" fontId="59" fillId="25" borderId="0" xfId="0" applyNumberFormat="1" applyFont="1" applyFill="1" applyAlignment="1">
      <alignment horizontal="left" vertical="center" wrapText="1"/>
    </xf>
    <xf numFmtId="0" fontId="146" fillId="0" borderId="0" xfId="713" applyFont="1"/>
    <xf numFmtId="174" fontId="164" fillId="0" borderId="0" xfId="0" applyFont="1" applyAlignment="1">
      <alignment horizontal="center" vertical="center" wrapText="1"/>
    </xf>
    <xf numFmtId="174" fontId="180" fillId="0" borderId="0" xfId="0" applyFont="1"/>
    <xf numFmtId="10" fontId="159" fillId="0" borderId="0" xfId="521" applyNumberFormat="1" applyFont="1"/>
    <xf numFmtId="174" fontId="159" fillId="0" borderId="0" xfId="0" applyFont="1" applyAlignment="1">
      <alignment vertical="center"/>
    </xf>
    <xf numFmtId="195" fontId="146" fillId="0" borderId="0" xfId="0" applyNumberFormat="1" applyFont="1"/>
    <xf numFmtId="174" fontId="146" fillId="0" borderId="0" xfId="0" applyFont="1" applyAlignment="1">
      <alignment horizontal="center" vertical="center"/>
    </xf>
    <xf numFmtId="195" fontId="2" fillId="25" borderId="0" xfId="0" applyNumberFormat="1" applyFont="1" applyFill="1" applyAlignment="1">
      <alignment horizontal="left" vertical="center" indent="1"/>
    </xf>
    <xf numFmtId="174" fontId="181" fillId="0" borderId="0" xfId="0" applyFont="1" applyAlignment="1">
      <alignment vertical="center"/>
    </xf>
    <xf numFmtId="195" fontId="181" fillId="0" borderId="0" xfId="0" applyNumberFormat="1" applyFont="1" applyAlignment="1">
      <alignment vertical="center"/>
    </xf>
    <xf numFmtId="174" fontId="146" fillId="0" borderId="0" xfId="413" applyFont="1"/>
    <xf numFmtId="174" fontId="146" fillId="0" borderId="0" xfId="362" applyFont="1"/>
    <xf numFmtId="174" fontId="182" fillId="0" borderId="0" xfId="362" applyFont="1" applyAlignment="1">
      <alignment horizontal="center"/>
    </xf>
    <xf numFmtId="174" fontId="44" fillId="25" borderId="0" xfId="0" applyFont="1" applyFill="1" applyAlignment="1">
      <alignment horizontal="left" vertical="center" wrapText="1"/>
    </xf>
    <xf numFmtId="174" fontId="57" fillId="25" borderId="0" xfId="0" applyFont="1" applyFill="1"/>
    <xf numFmtId="43" fontId="33" fillId="25" borderId="0" xfId="0" applyNumberFormat="1" applyFont="1" applyFill="1" applyAlignment="1">
      <alignment vertical="center"/>
    </xf>
    <xf numFmtId="43" fontId="0" fillId="25" borderId="0" xfId="0" applyNumberFormat="1" applyFill="1" applyAlignment="1">
      <alignment horizontal="center"/>
    </xf>
    <xf numFmtId="43" fontId="89" fillId="25" borderId="0" xfId="0" applyNumberFormat="1" applyFont="1" applyFill="1" applyAlignment="1">
      <alignment vertical="center"/>
    </xf>
    <xf numFmtId="43" fontId="89" fillId="25" borderId="0" xfId="0" applyNumberFormat="1" applyFont="1" applyFill="1" applyAlignment="1">
      <alignment horizontal="center"/>
    </xf>
    <xf numFmtId="177" fontId="33" fillId="25" borderId="0" xfId="0" applyNumberFormat="1" applyFont="1" applyFill="1" applyAlignment="1">
      <alignment vertical="center"/>
    </xf>
    <xf numFmtId="177" fontId="0" fillId="25" borderId="0" xfId="0" applyNumberFormat="1" applyFill="1" applyAlignment="1">
      <alignment horizontal="center"/>
    </xf>
    <xf numFmtId="0" fontId="90" fillId="0" borderId="0" xfId="0" applyNumberFormat="1" applyFont="1" applyAlignment="1">
      <alignment horizontal="center" vertical="center" wrapText="1"/>
    </xf>
    <xf numFmtId="0" fontId="90" fillId="0" borderId="0" xfId="0" applyNumberFormat="1" applyFont="1" applyAlignment="1">
      <alignment horizontal="center" vertical="center"/>
    </xf>
    <xf numFmtId="0" fontId="90" fillId="0" borderId="0" xfId="0" applyNumberFormat="1" applyFont="1" applyAlignment="1">
      <alignment horizontal="left" vertical="center" indent="1"/>
    </xf>
    <xf numFmtId="0" fontId="90" fillId="0" borderId="26" xfId="0" applyNumberFormat="1" applyFont="1" applyBorder="1" applyAlignment="1">
      <alignment horizontal="center" vertical="center"/>
    </xf>
    <xf numFmtId="9" fontId="146" fillId="0" borderId="0" xfId="521" applyFont="1"/>
    <xf numFmtId="174" fontId="146" fillId="0" borderId="0" xfId="0" applyFont="1" applyAlignment="1">
      <alignment horizontal="left" indent="1"/>
    </xf>
    <xf numFmtId="174" fontId="141" fillId="25" borderId="0" xfId="0" applyFont="1" applyFill="1" applyAlignment="1">
      <alignment horizontal="center" vertical="center" wrapText="1"/>
    </xf>
    <xf numFmtId="174" fontId="146" fillId="25" borderId="0" xfId="0" applyFont="1" applyFill="1" applyAlignment="1">
      <alignment vertical="center"/>
    </xf>
    <xf numFmtId="49" fontId="175" fillId="0" borderId="0" xfId="0" applyNumberFormat="1" applyFont="1"/>
    <xf numFmtId="168" fontId="156" fillId="25" borderId="0" xfId="294" applyNumberFormat="1" applyFont="1" applyFill="1" applyBorder="1" applyAlignment="1">
      <alignment horizontal="right" vertical="center"/>
    </xf>
    <xf numFmtId="49" fontId="146" fillId="0" borderId="0" xfId="0" applyNumberFormat="1" applyFont="1"/>
    <xf numFmtId="174" fontId="91" fillId="25" borderId="0" xfId="0" applyFont="1" applyFill="1" applyAlignment="1">
      <alignment horizontal="center" vertical="center" wrapText="1"/>
    </xf>
    <xf numFmtId="0" fontId="146" fillId="0" borderId="0" xfId="888" applyFont="1"/>
    <xf numFmtId="0" fontId="167" fillId="0" borderId="0" xfId="888" applyFont="1"/>
    <xf numFmtId="0" fontId="146" fillId="25" borderId="0" xfId="888" applyFont="1" applyFill="1"/>
    <xf numFmtId="0" fontId="159" fillId="0" borderId="0" xfId="888" applyFont="1"/>
    <xf numFmtId="171" fontId="159" fillId="0" borderId="0" xfId="1092" applyNumberFormat="1" applyFont="1" applyAlignment="1">
      <alignment horizontal="center"/>
    </xf>
    <xf numFmtId="174" fontId="146" fillId="0" borderId="0" xfId="0" applyFont="1" applyAlignment="1">
      <alignment vertical="top"/>
    </xf>
    <xf numFmtId="174" fontId="152" fillId="0" borderId="0" xfId="0" applyFont="1"/>
    <xf numFmtId="174" fontId="189" fillId="0" borderId="0" xfId="1086" quotePrefix="1" applyFont="1" applyAlignment="1" applyProtection="1"/>
    <xf numFmtId="174" fontId="181" fillId="0" borderId="0" xfId="0" applyFont="1"/>
    <xf numFmtId="174" fontId="103" fillId="0" borderId="0" xfId="1086" applyFont="1" applyAlignment="1" applyProtection="1"/>
    <xf numFmtId="174" fontId="181" fillId="0" borderId="0" xfId="0" applyFont="1" applyAlignment="1">
      <alignment horizontal="left" indent="8"/>
    </xf>
    <xf numFmtId="174" fontId="146" fillId="0" borderId="0" xfId="0" applyFont="1" applyAlignment="1">
      <alignment horizontal="justify"/>
    </xf>
    <xf numFmtId="0" fontId="31" fillId="0" borderId="0" xfId="1269"/>
    <xf numFmtId="174" fontId="183" fillId="25" borderId="0" xfId="0" applyFont="1" applyFill="1" applyAlignment="1">
      <alignment horizontal="center" vertical="center" wrapText="1"/>
    </xf>
    <xf numFmtId="174" fontId="156" fillId="25" borderId="0" xfId="0" applyFont="1" applyFill="1" applyAlignment="1">
      <alignment horizontal="center" vertical="center"/>
    </xf>
    <xf numFmtId="174" fontId="156" fillId="25" borderId="0" xfId="0" applyFont="1" applyFill="1" applyAlignment="1">
      <alignment horizontal="center" vertical="center" wrapText="1"/>
    </xf>
    <xf numFmtId="49" fontId="191" fillId="25" borderId="0" xfId="0" applyNumberFormat="1" applyFont="1" applyFill="1" applyAlignment="1">
      <alignment horizontal="center" vertical="center"/>
    </xf>
    <xf numFmtId="3" fontId="191" fillId="25" borderId="0" xfId="296" applyNumberFormat="1" applyFont="1" applyFill="1" applyBorder="1" applyAlignment="1">
      <alignment horizontal="right" vertical="center" wrapText="1"/>
    </xf>
    <xf numFmtId="3" fontId="191" fillId="25" borderId="0" xfId="296" applyNumberFormat="1" applyFont="1" applyFill="1" applyBorder="1" applyAlignment="1">
      <alignment horizontal="right"/>
    </xf>
    <xf numFmtId="3" fontId="191" fillId="25" borderId="0" xfId="0" applyNumberFormat="1" applyFont="1" applyFill="1" applyAlignment="1">
      <alignment horizontal="right"/>
    </xf>
    <xf numFmtId="10" fontId="191" fillId="25" borderId="0" xfId="0" applyNumberFormat="1" applyFont="1" applyFill="1" applyAlignment="1">
      <alignment horizontal="right"/>
    </xf>
    <xf numFmtId="17" fontId="188" fillId="0" borderId="0" xfId="0" applyNumberFormat="1" applyFont="1" applyAlignment="1">
      <alignment horizontal="center"/>
    </xf>
    <xf numFmtId="174" fontId="161" fillId="0" borderId="0" xfId="0" applyFont="1" applyAlignment="1">
      <alignment horizontal="justify" vertical="justify" wrapText="1"/>
    </xf>
    <xf numFmtId="174" fontId="192" fillId="0" borderId="0" xfId="0" applyFont="1" applyAlignment="1">
      <alignment horizontal="center" vertical="center"/>
    </xf>
    <xf numFmtId="174" fontId="163" fillId="0" borderId="0" xfId="0" applyFont="1" applyAlignment="1">
      <alignment vertical="center"/>
    </xf>
    <xf numFmtId="174" fontId="159" fillId="0" borderId="0" xfId="0" applyFont="1" applyAlignment="1">
      <alignment horizontal="right"/>
    </xf>
    <xf numFmtId="43" fontId="163" fillId="0" borderId="0" xfId="0" applyNumberFormat="1" applyFont="1" applyAlignment="1">
      <alignment vertical="center"/>
    </xf>
    <xf numFmtId="43" fontId="163" fillId="0" borderId="0" xfId="521" applyNumberFormat="1" applyFont="1" applyAlignment="1">
      <alignment vertical="center"/>
    </xf>
    <xf numFmtId="43" fontId="91" fillId="0" borderId="0" xfId="0" applyNumberFormat="1" applyFont="1" applyAlignment="1">
      <alignment vertical="center"/>
    </xf>
    <xf numFmtId="171" fontId="91" fillId="0" borderId="0" xfId="521" applyNumberFormat="1" applyFont="1" applyAlignment="1">
      <alignment vertical="center"/>
    </xf>
    <xf numFmtId="174" fontId="163" fillId="0" borderId="0" xfId="0" applyFont="1" applyAlignment="1">
      <alignment horizontal="right" vertical="center"/>
    </xf>
    <xf numFmtId="174" fontId="142" fillId="0" borderId="0" xfId="0" applyFont="1" applyAlignment="1">
      <alignment horizontal="right" vertical="center" wrapText="1"/>
    </xf>
    <xf numFmtId="174" fontId="159" fillId="0" borderId="0" xfId="0" applyFont="1" applyAlignment="1">
      <alignment horizontal="right" indent="2"/>
    </xf>
    <xf numFmtId="174" fontId="4" fillId="0" borderId="0" xfId="0" applyFont="1" applyAlignment="1">
      <alignment horizontal="left"/>
    </xf>
    <xf numFmtId="174" fontId="172" fillId="0" borderId="0" xfId="0" applyFont="1" applyAlignment="1">
      <alignment horizontal="left"/>
    </xf>
    <xf numFmtId="174" fontId="172" fillId="0" borderId="0" xfId="0" applyFont="1"/>
    <xf numFmtId="10" fontId="4" fillId="0" borderId="0" xfId="521" applyNumberFormat="1" applyFont="1" applyBorder="1" applyAlignment="1">
      <alignment horizontal="left"/>
    </xf>
    <xf numFmtId="177" fontId="4" fillId="0" borderId="0" xfId="0" applyNumberFormat="1" applyFont="1" applyAlignment="1">
      <alignment horizontal="left"/>
    </xf>
    <xf numFmtId="174" fontId="193" fillId="0" borderId="0" xfId="0" applyFont="1" applyAlignment="1">
      <alignment horizontal="center"/>
    </xf>
    <xf numFmtId="174" fontId="193" fillId="0" borderId="0" xfId="0" applyFont="1"/>
    <xf numFmtId="0" fontId="146" fillId="0" borderId="0" xfId="711" applyFont="1"/>
    <xf numFmtId="41" fontId="146" fillId="0" borderId="0" xfId="711" applyNumberFormat="1" applyFont="1"/>
    <xf numFmtId="41" fontId="159" fillId="0" borderId="0" xfId="711" applyNumberFormat="1" applyFont="1" applyAlignment="1">
      <alignment vertical="center"/>
    </xf>
    <xf numFmtId="0" fontId="159" fillId="0" borderId="0" xfId="711" applyFont="1" applyAlignment="1">
      <alignment vertical="center"/>
    </xf>
    <xf numFmtId="41" fontId="146" fillId="0" borderId="0" xfId="711" applyNumberFormat="1" applyFont="1" applyAlignment="1">
      <alignment vertical="center"/>
    </xf>
    <xf numFmtId="0" fontId="146" fillId="0" borderId="0" xfId="711" applyFont="1" applyAlignment="1">
      <alignment vertical="center"/>
    </xf>
    <xf numFmtId="174" fontId="195" fillId="0" borderId="0" xfId="0" applyFont="1"/>
    <xf numFmtId="177" fontId="32" fillId="0" borderId="0" xfId="413" applyNumberFormat="1" applyFont="1" applyAlignment="1">
      <alignment vertical="center"/>
    </xf>
    <xf numFmtId="174" fontId="32" fillId="0" borderId="0" xfId="413" applyFont="1" applyAlignment="1">
      <alignment vertical="center"/>
    </xf>
    <xf numFmtId="43" fontId="32" fillId="0" borderId="0" xfId="0" applyNumberFormat="1" applyFont="1"/>
    <xf numFmtId="174" fontId="32" fillId="0" borderId="0" xfId="417" applyFont="1"/>
    <xf numFmtId="177" fontId="32" fillId="0" borderId="0" xfId="419" applyNumberFormat="1" applyFont="1"/>
    <xf numFmtId="174" fontId="32" fillId="0" borderId="0" xfId="419" applyFont="1"/>
    <xf numFmtId="172" fontId="32" fillId="0" borderId="0" xfId="0" applyNumberFormat="1" applyFont="1" applyAlignment="1">
      <alignment horizontal="center"/>
    </xf>
    <xf numFmtId="174" fontId="136" fillId="0" borderId="0" xfId="0" applyFont="1" applyAlignment="1">
      <alignment vertical="center"/>
    </xf>
    <xf numFmtId="187" fontId="136" fillId="0" borderId="0" xfId="0" applyNumberFormat="1" applyFont="1"/>
    <xf numFmtId="174" fontId="157" fillId="70" borderId="0" xfId="0" applyFont="1" applyFill="1"/>
    <xf numFmtId="174" fontId="0" fillId="70" borderId="0" xfId="0" applyFill="1"/>
    <xf numFmtId="174" fontId="146" fillId="70" borderId="0" xfId="0" applyFont="1" applyFill="1"/>
    <xf numFmtId="174" fontId="167" fillId="70" borderId="0" xfId="0" applyFont="1" applyFill="1"/>
    <xf numFmtId="174" fontId="32" fillId="70" borderId="0" xfId="0" applyFont="1" applyFill="1"/>
    <xf numFmtId="174" fontId="31" fillId="70" borderId="0" xfId="413" applyFill="1"/>
    <xf numFmtId="174" fontId="146" fillId="70" borderId="0" xfId="413" applyFont="1" applyFill="1"/>
    <xf numFmtId="0" fontId="31" fillId="70" borderId="0" xfId="549" applyFill="1"/>
    <xf numFmtId="174" fontId="61" fillId="70" borderId="0" xfId="417" applyFont="1" applyFill="1" applyAlignment="1">
      <alignment vertical="center" wrapText="1"/>
    </xf>
    <xf numFmtId="174" fontId="31" fillId="70" borderId="0" xfId="417" applyFill="1"/>
    <xf numFmtId="174" fontId="31" fillId="70" borderId="0" xfId="419" applyFill="1"/>
    <xf numFmtId="174" fontId="31" fillId="70" borderId="0" xfId="603" applyFill="1"/>
    <xf numFmtId="41" fontId="31" fillId="70" borderId="0" xfId="421" applyNumberFormat="1" applyFill="1"/>
    <xf numFmtId="174" fontId="31" fillId="70" borderId="0" xfId="421" applyFill="1"/>
    <xf numFmtId="0" fontId="135" fillId="70" borderId="16" xfId="0" applyNumberFormat="1" applyFont="1" applyFill="1" applyBorder="1" applyAlignment="1">
      <alignment horizontal="center" vertical="center"/>
    </xf>
    <xf numFmtId="174" fontId="136" fillId="70" borderId="0" xfId="0" applyFont="1" applyFill="1" applyAlignment="1">
      <alignment horizontal="center"/>
    </xf>
    <xf numFmtId="0" fontId="61" fillId="70" borderId="16" xfId="0" applyNumberFormat="1" applyFont="1" applyFill="1" applyBorder="1" applyAlignment="1">
      <alignment horizontal="center" vertical="center"/>
    </xf>
    <xf numFmtId="0" fontId="61" fillId="70" borderId="14" xfId="0" applyNumberFormat="1" applyFont="1" applyFill="1" applyBorder="1" applyAlignment="1">
      <alignment horizontal="center" vertical="center"/>
    </xf>
    <xf numFmtId="0" fontId="61" fillId="70" borderId="26" xfId="0" applyNumberFormat="1" applyFont="1" applyFill="1" applyBorder="1" applyAlignment="1">
      <alignment horizontal="center" vertical="center"/>
    </xf>
    <xf numFmtId="178" fontId="61" fillId="70" borderId="25" xfId="0" applyNumberFormat="1" applyFont="1" applyFill="1" applyBorder="1" applyAlignment="1">
      <alignment horizontal="right" vertical="center"/>
    </xf>
    <xf numFmtId="174" fontId="184" fillId="70" borderId="13" xfId="0" applyFont="1" applyFill="1" applyBorder="1" applyAlignment="1">
      <alignment horizontal="center" vertical="center"/>
    </xf>
    <xf numFmtId="174" fontId="135" fillId="70" borderId="26" xfId="0" applyFont="1" applyFill="1" applyBorder="1" applyAlignment="1">
      <alignment horizontal="center" vertical="center"/>
    </xf>
    <xf numFmtId="168" fontId="135" fillId="70" borderId="34" xfId="294" applyNumberFormat="1" applyFont="1" applyFill="1" applyBorder="1" applyAlignment="1">
      <alignment vertical="center"/>
    </xf>
    <xf numFmtId="174" fontId="159" fillId="70" borderId="0" xfId="0" applyFont="1" applyFill="1"/>
    <xf numFmtId="0" fontId="159" fillId="70" borderId="0" xfId="888" applyFont="1" applyFill="1"/>
    <xf numFmtId="0" fontId="146" fillId="70" borderId="0" xfId="888" applyFont="1" applyFill="1"/>
    <xf numFmtId="10" fontId="159" fillId="25" borderId="0" xfId="0" applyNumberFormat="1" applyFont="1" applyFill="1" applyAlignment="1">
      <alignment horizontal="right"/>
    </xf>
    <xf numFmtId="174" fontId="184" fillId="70" borderId="16" xfId="0" applyFont="1" applyFill="1" applyBorder="1" applyAlignment="1">
      <alignment horizontal="center" vertical="center" wrapText="1"/>
    </xf>
    <xf numFmtId="174" fontId="184" fillId="70" borderId="13" xfId="0" applyFont="1" applyFill="1" applyBorder="1" applyAlignment="1">
      <alignment horizontal="center" vertical="center" wrapText="1"/>
    </xf>
    <xf numFmtId="174" fontId="184" fillId="70" borderId="14" xfId="0" applyFont="1" applyFill="1" applyBorder="1" applyAlignment="1">
      <alignment horizontal="center" vertical="center" wrapText="1"/>
    </xf>
    <xf numFmtId="174" fontId="0" fillId="0" borderId="0" xfId="0" applyAlignment="1">
      <alignment vertical="top"/>
    </xf>
    <xf numFmtId="174" fontId="56" fillId="0" borderId="0" xfId="0" applyFont="1" applyAlignment="1">
      <alignment horizontal="center" vertical="top" wrapText="1"/>
    </xf>
    <xf numFmtId="174" fontId="0" fillId="25" borderId="0" xfId="0" applyFill="1" applyAlignment="1">
      <alignment vertical="top"/>
    </xf>
    <xf numFmtId="174" fontId="162" fillId="0" borderId="0" xfId="0" applyFont="1" applyAlignment="1">
      <alignment vertical="center"/>
    </xf>
    <xf numFmtId="174" fontId="141" fillId="70" borderId="26" xfId="0" applyFont="1" applyFill="1" applyBorder="1" applyAlignment="1">
      <alignment horizontal="center" vertical="center"/>
    </xf>
    <xf numFmtId="49" fontId="184" fillId="70" borderId="16" xfId="0" applyNumberFormat="1" applyFont="1" applyFill="1" applyBorder="1" applyAlignment="1">
      <alignment horizontal="center" vertical="center"/>
    </xf>
    <xf numFmtId="174" fontId="169" fillId="70" borderId="0" xfId="0" applyFont="1" applyFill="1" applyAlignment="1">
      <alignment vertical="center" wrapText="1"/>
    </xf>
    <xf numFmtId="174" fontId="146" fillId="0" borderId="0" xfId="359" applyFont="1"/>
    <xf numFmtId="174" fontId="197" fillId="0" borderId="0" xfId="0" applyFont="1" applyAlignment="1">
      <alignment horizontal="left" vertical="center" wrapText="1"/>
    </xf>
    <xf numFmtId="174" fontId="174" fillId="70" borderId="16" xfId="359" applyFont="1" applyFill="1" applyBorder="1" applyAlignment="1">
      <alignment horizontal="center" vertical="center"/>
    </xf>
    <xf numFmtId="49" fontId="174" fillId="70" borderId="26" xfId="359" applyNumberFormat="1" applyFont="1" applyFill="1" applyBorder="1" applyAlignment="1">
      <alignment horizontal="center" vertical="center"/>
    </xf>
    <xf numFmtId="174" fontId="174" fillId="70" borderId="14" xfId="359" applyFont="1" applyFill="1" applyBorder="1" applyAlignment="1">
      <alignment horizontal="center" vertical="center" wrapText="1"/>
    </xf>
    <xf numFmtId="49" fontId="198" fillId="0" borderId="32" xfId="359" applyNumberFormat="1" applyFont="1" applyBorder="1" applyAlignment="1">
      <alignment horizontal="center"/>
    </xf>
    <xf numFmtId="4" fontId="199" fillId="0" borderId="23" xfId="294" applyNumberFormat="1" applyFont="1" applyFill="1" applyBorder="1" applyAlignment="1">
      <alignment horizontal="right"/>
    </xf>
    <xf numFmtId="0" fontId="198" fillId="0" borderId="32" xfId="359" applyNumberFormat="1" applyFont="1" applyBorder="1" applyAlignment="1">
      <alignment horizontal="center"/>
    </xf>
    <xf numFmtId="4" fontId="174" fillId="70" borderId="25" xfId="294" applyNumberFormat="1" applyFont="1" applyFill="1" applyBorder="1" applyAlignment="1">
      <alignment horizontal="right" vertical="center"/>
    </xf>
    <xf numFmtId="174" fontId="141" fillId="70" borderId="16" xfId="0" applyFont="1" applyFill="1" applyBorder="1" applyAlignment="1">
      <alignment horizontal="center" vertical="center"/>
    </xf>
    <xf numFmtId="49" fontId="141" fillId="70" borderId="13" xfId="365" applyNumberFormat="1" applyFont="1" applyFill="1" applyBorder="1" applyAlignment="1">
      <alignment horizontal="center" vertical="center"/>
    </xf>
    <xf numFmtId="49" fontId="141" fillId="70" borderId="14" xfId="365" applyNumberFormat="1" applyFont="1" applyFill="1" applyBorder="1" applyAlignment="1">
      <alignment horizontal="center" vertical="center"/>
    </xf>
    <xf numFmtId="40" fontId="91" fillId="0" borderId="32" xfId="365" applyNumberFormat="1" applyFont="1" applyBorder="1" applyAlignment="1">
      <alignment horizontal="left" vertical="center" wrapText="1"/>
    </xf>
    <xf numFmtId="0" fontId="58" fillId="0" borderId="32" xfId="0" applyNumberFormat="1" applyFont="1" applyBorder="1" applyAlignment="1">
      <alignment horizontal="center" vertical="center"/>
    </xf>
    <xf numFmtId="43" fontId="59" fillId="0" borderId="12" xfId="0" applyNumberFormat="1" applyFont="1" applyBorder="1" applyAlignment="1">
      <alignment horizontal="center" vertical="center"/>
    </xf>
    <xf numFmtId="10" fontId="58" fillId="0" borderId="12" xfId="0" applyNumberFormat="1" applyFont="1" applyBorder="1" applyAlignment="1">
      <alignment horizontal="center" vertical="center"/>
    </xf>
    <xf numFmtId="43" fontId="59" fillId="0" borderId="12" xfId="294" applyFont="1" applyFill="1" applyBorder="1" applyAlignment="1">
      <alignment horizontal="center" vertical="center"/>
    </xf>
    <xf numFmtId="43" fontId="58" fillId="0" borderId="23" xfId="294" applyFont="1" applyFill="1" applyBorder="1" applyAlignment="1">
      <alignment horizontal="center" vertical="center"/>
    </xf>
    <xf numFmtId="17" fontId="64" fillId="70" borderId="26" xfId="0" applyNumberFormat="1" applyFont="1" applyFill="1" applyBorder="1" applyAlignment="1">
      <alignment horizontal="center" vertical="center"/>
    </xf>
    <xf numFmtId="43" fontId="64" fillId="70" borderId="34" xfId="0" applyNumberFormat="1" applyFont="1" applyFill="1" applyBorder="1" applyAlignment="1">
      <alignment horizontal="center" vertical="center"/>
    </xf>
    <xf numFmtId="10" fontId="64" fillId="70" borderId="34" xfId="0" applyNumberFormat="1" applyFont="1" applyFill="1" applyBorder="1" applyAlignment="1">
      <alignment horizontal="center" vertical="center"/>
    </xf>
    <xf numFmtId="43" fontId="64" fillId="70" borderId="25" xfId="294" applyFont="1" applyFill="1" applyBorder="1" applyAlignment="1">
      <alignment horizontal="center" vertical="center"/>
    </xf>
    <xf numFmtId="43" fontId="64" fillId="60" borderId="16" xfId="0" applyNumberFormat="1" applyFont="1" applyFill="1" applyBorder="1" applyAlignment="1">
      <alignment horizontal="center" vertical="center"/>
    </xf>
    <xf numFmtId="43" fontId="64" fillId="60" borderId="13" xfId="0" applyNumberFormat="1" applyFont="1" applyFill="1" applyBorder="1" applyAlignment="1">
      <alignment horizontal="center" vertical="center" wrapText="1"/>
    </xf>
    <xf numFmtId="43" fontId="64" fillId="60" borderId="13" xfId="294" applyFont="1" applyFill="1" applyBorder="1" applyAlignment="1">
      <alignment horizontal="center" vertical="center" wrapText="1"/>
    </xf>
    <xf numFmtId="43" fontId="64" fillId="60" borderId="14" xfId="294" applyFont="1" applyFill="1" applyBorder="1" applyAlignment="1">
      <alignment horizontal="center" vertical="center" wrapText="1"/>
    </xf>
    <xf numFmtId="0" fontId="135" fillId="70" borderId="13" xfId="0" applyNumberFormat="1" applyFont="1" applyFill="1" applyBorder="1" applyAlignment="1">
      <alignment horizontal="center" vertical="center"/>
    </xf>
    <xf numFmtId="174" fontId="90" fillId="0" borderId="32" xfId="0" applyFont="1" applyBorder="1" applyAlignment="1">
      <alignment vertical="center"/>
    </xf>
    <xf numFmtId="41" fontId="2" fillId="0" borderId="12" xfId="0" applyNumberFormat="1" applyFont="1" applyBorder="1" applyAlignment="1">
      <alignment vertical="center"/>
    </xf>
    <xf numFmtId="41" fontId="90" fillId="0" borderId="34" xfId="0" applyNumberFormat="1" applyFont="1" applyBorder="1" applyAlignment="1">
      <alignment vertical="center"/>
    </xf>
    <xf numFmtId="174" fontId="173" fillId="0" borderId="0" xfId="0" applyFont="1" applyAlignment="1">
      <alignment horizontal="center" vertical="center"/>
    </xf>
    <xf numFmtId="174" fontId="162" fillId="0" borderId="0" xfId="0" applyFont="1" applyAlignment="1">
      <alignment horizontal="left"/>
    </xf>
    <xf numFmtId="41" fontId="200" fillId="0" borderId="0" xfId="0" applyNumberFormat="1" applyFont="1" applyAlignment="1">
      <alignment vertical="center"/>
    </xf>
    <xf numFmtId="174" fontId="190" fillId="0" borderId="0" xfId="0" applyFont="1" applyAlignment="1">
      <alignment vertical="center"/>
    </xf>
    <xf numFmtId="174" fontId="163" fillId="70" borderId="16" xfId="0" applyFont="1" applyFill="1" applyBorder="1" applyAlignment="1">
      <alignment horizontal="center" vertical="center"/>
    </xf>
    <xf numFmtId="174" fontId="163" fillId="70" borderId="13" xfId="0" applyFont="1" applyFill="1" applyBorder="1" applyAlignment="1">
      <alignment horizontal="center" vertical="center" wrapText="1"/>
    </xf>
    <xf numFmtId="174" fontId="163" fillId="70" borderId="13" xfId="0" applyFont="1" applyFill="1" applyBorder="1" applyAlignment="1">
      <alignment horizontal="center" vertical="center"/>
    </xf>
    <xf numFmtId="174" fontId="163" fillId="70" borderId="14" xfId="0" applyFont="1" applyFill="1" applyBorder="1" applyAlignment="1">
      <alignment horizontal="center" vertical="center" wrapText="1"/>
    </xf>
    <xf numFmtId="0" fontId="163" fillId="0" borderId="32" xfId="0" applyNumberFormat="1" applyFont="1" applyBorder="1" applyAlignment="1">
      <alignment horizontal="center"/>
    </xf>
    <xf numFmtId="49" fontId="163" fillId="0" borderId="32" xfId="0" applyNumberFormat="1" applyFont="1" applyBorder="1" applyAlignment="1">
      <alignment horizontal="center"/>
    </xf>
    <xf numFmtId="49" fontId="91" fillId="0" borderId="32" xfId="0" applyNumberFormat="1" applyFont="1" applyBorder="1" applyAlignment="1">
      <alignment horizontal="center"/>
    </xf>
    <xf numFmtId="0" fontId="91" fillId="0" borderId="32" xfId="0" applyNumberFormat="1" applyFont="1" applyBorder="1" applyAlignment="1">
      <alignment horizontal="center"/>
    </xf>
    <xf numFmtId="171" fontId="141" fillId="70" borderId="34" xfId="0" applyNumberFormat="1" applyFont="1" applyFill="1" applyBorder="1" applyAlignment="1">
      <alignment horizontal="right" vertical="center"/>
    </xf>
    <xf numFmtId="171" fontId="141" fillId="70" borderId="25" xfId="0" applyNumberFormat="1" applyFont="1" applyFill="1" applyBorder="1" applyAlignment="1">
      <alignment horizontal="right" vertical="center"/>
    </xf>
    <xf numFmtId="0" fontId="178" fillId="0" borderId="32" xfId="0" applyNumberFormat="1" applyFont="1" applyBorder="1" applyAlignment="1">
      <alignment horizontal="center"/>
    </xf>
    <xf numFmtId="168" fontId="156" fillId="0" borderId="12" xfId="294" applyNumberFormat="1" applyFont="1" applyFill="1" applyBorder="1"/>
    <xf numFmtId="49" fontId="178" fillId="0" borderId="32" xfId="0" applyNumberFormat="1" applyFont="1" applyBorder="1" applyAlignment="1">
      <alignment horizontal="center"/>
    </xf>
    <xf numFmtId="174" fontId="184" fillId="70" borderId="26" xfId="0" applyFont="1" applyFill="1" applyBorder="1" applyAlignment="1">
      <alignment horizontal="center" vertical="center"/>
    </xf>
    <xf numFmtId="168" fontId="184" fillId="70" borderId="34" xfId="294" applyNumberFormat="1" applyFont="1" applyFill="1" applyBorder="1" applyAlignment="1">
      <alignment vertical="center"/>
    </xf>
    <xf numFmtId="10" fontId="184" fillId="70" borderId="34" xfId="0" applyNumberFormat="1" applyFont="1" applyFill="1" applyBorder="1" applyAlignment="1">
      <alignment vertical="center"/>
    </xf>
    <xf numFmtId="168" fontId="169" fillId="70" borderId="34" xfId="294" applyNumberFormat="1" applyFont="1" applyFill="1" applyBorder="1" applyAlignment="1">
      <alignment horizontal="center" vertical="center"/>
    </xf>
    <xf numFmtId="43" fontId="61" fillId="70" borderId="13" xfId="0" applyNumberFormat="1" applyFont="1" applyFill="1" applyBorder="1" applyAlignment="1">
      <alignment horizontal="center" vertical="center"/>
    </xf>
    <xf numFmtId="174" fontId="60" fillId="0" borderId="32" xfId="0" applyFont="1" applyBorder="1" applyAlignment="1">
      <alignment vertical="center"/>
    </xf>
    <xf numFmtId="43" fontId="44" fillId="0" borderId="12" xfId="0" applyNumberFormat="1" applyFont="1" applyBorder="1" applyAlignment="1">
      <alignment horizontal="right" vertical="center"/>
    </xf>
    <xf numFmtId="178" fontId="60" fillId="0" borderId="23" xfId="0" applyNumberFormat="1" applyFont="1" applyBorder="1" applyAlignment="1">
      <alignment horizontal="right" vertical="center"/>
    </xf>
    <xf numFmtId="178" fontId="61" fillId="70" borderId="34" xfId="0" applyNumberFormat="1" applyFont="1" applyFill="1" applyBorder="1" applyAlignment="1">
      <alignment horizontal="right" vertical="center"/>
    </xf>
    <xf numFmtId="10" fontId="201" fillId="0" borderId="12" xfId="421" applyNumberFormat="1" applyFont="1" applyBorder="1" applyAlignment="1">
      <alignment horizontal="center" vertical="center"/>
    </xf>
    <xf numFmtId="17" fontId="51" fillId="0" borderId="32" xfId="421" applyNumberFormat="1" applyFont="1" applyBorder="1" applyAlignment="1">
      <alignment horizontal="center" vertical="center"/>
    </xf>
    <xf numFmtId="10" fontId="201" fillId="0" borderId="23" xfId="421" applyNumberFormat="1" applyFont="1" applyBorder="1" applyAlignment="1">
      <alignment horizontal="center" vertical="center"/>
    </xf>
    <xf numFmtId="17" fontId="51" fillId="0" borderId="26" xfId="421" applyNumberFormat="1" applyFont="1" applyBorder="1" applyAlignment="1">
      <alignment horizontal="center" vertical="center"/>
    </xf>
    <xf numFmtId="10" fontId="201" fillId="0" borderId="34" xfId="421" applyNumberFormat="1" applyFont="1" applyBorder="1" applyAlignment="1">
      <alignment horizontal="center" vertical="center"/>
    </xf>
    <xf numFmtId="10" fontId="201" fillId="0" borderId="25" xfId="421" applyNumberFormat="1" applyFont="1" applyBorder="1" applyAlignment="1">
      <alignment horizontal="center" vertical="center"/>
    </xf>
    <xf numFmtId="174" fontId="202" fillId="0" borderId="0" xfId="413" applyFont="1"/>
    <xf numFmtId="174" fontId="161" fillId="0" borderId="0" xfId="413" applyFont="1"/>
    <xf numFmtId="43" fontId="161" fillId="0" borderId="0" xfId="413" applyNumberFormat="1" applyFont="1"/>
    <xf numFmtId="174" fontId="159" fillId="0" borderId="0" xfId="0" applyFont="1" applyAlignment="1">
      <alignment vertical="top" wrapText="1"/>
    </xf>
    <xf numFmtId="174" fontId="159" fillId="0" borderId="0" xfId="0" applyFont="1" applyAlignment="1">
      <alignment vertical="top"/>
    </xf>
    <xf numFmtId="174" fontId="169" fillId="70" borderId="13" xfId="0" applyFont="1" applyFill="1" applyBorder="1" applyAlignment="1">
      <alignment horizontal="center" vertical="center" wrapText="1"/>
    </xf>
    <xf numFmtId="49" fontId="186" fillId="0" borderId="32" xfId="0" applyNumberFormat="1" applyFont="1" applyBorder="1" applyAlignment="1">
      <alignment horizontal="center" vertical="center"/>
    </xf>
    <xf numFmtId="174" fontId="57" fillId="0" borderId="0" xfId="0" applyFont="1" applyAlignment="1">
      <alignment vertical="center"/>
    </xf>
    <xf numFmtId="174" fontId="57" fillId="0" borderId="0" xfId="0" applyFont="1"/>
    <xf numFmtId="174" fontId="141" fillId="60" borderId="16" xfId="0" applyFont="1" applyFill="1" applyBorder="1" applyAlignment="1">
      <alignment horizontal="center" vertical="center" wrapText="1"/>
    </xf>
    <xf numFmtId="174" fontId="141" fillId="60" borderId="13" xfId="0" applyFont="1" applyFill="1" applyBorder="1" applyAlignment="1">
      <alignment horizontal="center" vertical="center" wrapText="1"/>
    </xf>
    <xf numFmtId="174" fontId="141" fillId="60" borderId="14" xfId="0" applyFont="1" applyFill="1" applyBorder="1" applyAlignment="1">
      <alignment horizontal="center" vertical="center" wrapText="1"/>
    </xf>
    <xf numFmtId="3" fontId="91" fillId="0" borderId="32" xfId="0" applyNumberFormat="1" applyFont="1" applyBorder="1"/>
    <xf numFmtId="3" fontId="27" fillId="0" borderId="12" xfId="0" applyNumberFormat="1" applyFont="1" applyBorder="1" applyAlignment="1">
      <alignment horizontal="center"/>
    </xf>
    <xf numFmtId="171" fontId="91" fillId="0" borderId="12" xfId="521" applyNumberFormat="1" applyFont="1" applyFill="1" applyBorder="1" applyAlignment="1" applyProtection="1">
      <alignment horizontal="center"/>
    </xf>
    <xf numFmtId="171" fontId="91" fillId="0" borderId="23" xfId="521" applyNumberFormat="1" applyFont="1" applyFill="1" applyBorder="1" applyAlignment="1" applyProtection="1">
      <alignment horizontal="center"/>
    </xf>
    <xf numFmtId="171" fontId="91" fillId="25" borderId="12" xfId="521" applyNumberFormat="1" applyFont="1" applyFill="1" applyBorder="1" applyAlignment="1" applyProtection="1">
      <alignment horizontal="center"/>
    </xf>
    <xf numFmtId="171" fontId="91" fillId="25" borderId="23" xfId="521" applyNumberFormat="1" applyFont="1" applyFill="1" applyBorder="1" applyAlignment="1" applyProtection="1">
      <alignment horizontal="center"/>
    </xf>
    <xf numFmtId="3" fontId="91" fillId="0" borderId="26" xfId="0" applyNumberFormat="1" applyFont="1" applyBorder="1" applyAlignment="1">
      <alignment vertical="center"/>
    </xf>
    <xf numFmtId="3" fontId="91" fillId="25" borderId="34" xfId="0" applyNumberFormat="1" applyFont="1" applyFill="1" applyBorder="1" applyAlignment="1">
      <alignment horizontal="center" vertical="center"/>
    </xf>
    <xf numFmtId="171" fontId="91" fillId="25" borderId="34" xfId="521" applyNumberFormat="1" applyFont="1" applyFill="1" applyBorder="1" applyAlignment="1" applyProtection="1">
      <alignment horizontal="center" vertical="center"/>
    </xf>
    <xf numFmtId="171" fontId="91" fillId="25" borderId="25" xfId="521" applyNumberFormat="1" applyFont="1" applyFill="1" applyBorder="1" applyAlignment="1" applyProtection="1">
      <alignment horizontal="center" vertical="center"/>
    </xf>
    <xf numFmtId="0" fontId="121" fillId="27" borderId="38" xfId="1202" applyFont="1" applyFill="1" applyBorder="1" applyAlignment="1">
      <alignment horizontal="left" vertical="center" wrapText="1" indent="2"/>
    </xf>
    <xf numFmtId="0" fontId="121" fillId="27" borderId="40" xfId="1202" applyFont="1" applyFill="1" applyBorder="1" applyAlignment="1">
      <alignment horizontal="left" vertical="center" wrapText="1" indent="2"/>
    </xf>
    <xf numFmtId="0" fontId="123" fillId="27" borderId="40" xfId="1202" applyFont="1" applyFill="1" applyBorder="1" applyAlignment="1">
      <alignment horizontal="left" vertical="center" wrapText="1" indent="2"/>
    </xf>
    <xf numFmtId="0" fontId="45" fillId="0" borderId="0" xfId="549" applyFont="1" applyAlignment="1">
      <alignment horizontal="center" vertical="center"/>
    </xf>
    <xf numFmtId="177" fontId="31" fillId="25" borderId="0" xfId="413" applyNumberFormat="1" applyFill="1" applyAlignment="1">
      <alignment vertical="center"/>
    </xf>
    <xf numFmtId="174" fontId="197" fillId="0" borderId="0" xfId="0" applyFont="1"/>
    <xf numFmtId="174" fontId="204" fillId="0" borderId="0" xfId="0" applyFont="1"/>
    <xf numFmtId="49" fontId="165" fillId="0" borderId="32" xfId="0" applyNumberFormat="1" applyFont="1" applyBorder="1" applyAlignment="1">
      <alignment horizontal="center" vertical="center"/>
    </xf>
    <xf numFmtId="38" fontId="168" fillId="0" borderId="12" xfId="0" applyNumberFormat="1" applyFont="1" applyBorder="1" applyAlignment="1">
      <alignment horizontal="center" vertical="center"/>
    </xf>
    <xf numFmtId="171" fontId="165" fillId="0" borderId="12" xfId="0" applyNumberFormat="1" applyFont="1" applyBorder="1" applyAlignment="1">
      <alignment horizontal="center" vertical="center"/>
    </xf>
    <xf numFmtId="174" fontId="164" fillId="70" borderId="13" xfId="0" applyFont="1" applyFill="1" applyBorder="1" applyAlignment="1">
      <alignment horizontal="center" vertical="center" wrapText="1"/>
    </xf>
    <xf numFmtId="49" fontId="165" fillId="0" borderId="32" xfId="0" applyNumberFormat="1" applyFont="1" applyBorder="1" applyAlignment="1">
      <alignment horizontal="center" vertical="center" wrapText="1"/>
    </xf>
    <xf numFmtId="3" fontId="168" fillId="0" borderId="12" xfId="299" applyNumberFormat="1" applyFont="1" applyFill="1" applyBorder="1" applyAlignment="1">
      <alignment horizontal="center" vertical="center" wrapText="1"/>
    </xf>
    <xf numFmtId="3" fontId="165" fillId="0" borderId="12" xfId="299" applyNumberFormat="1" applyFont="1" applyFill="1" applyBorder="1" applyAlignment="1">
      <alignment horizontal="center" vertical="center" wrapText="1"/>
    </xf>
    <xf numFmtId="3" fontId="168" fillId="0" borderId="34" xfId="299" applyNumberFormat="1" applyFont="1" applyFill="1" applyBorder="1" applyAlignment="1">
      <alignment horizontal="center" vertical="center" wrapText="1"/>
    </xf>
    <xf numFmtId="174" fontId="42" fillId="0" borderId="0" xfId="0" applyFont="1" applyAlignment="1">
      <alignment horizontal="center"/>
    </xf>
    <xf numFmtId="174" fontId="42" fillId="0" borderId="0" xfId="0" applyFont="1" applyAlignment="1">
      <alignment horizontal="center" vertical="top"/>
    </xf>
    <xf numFmtId="49" fontId="178" fillId="0" borderId="32" xfId="365" applyNumberFormat="1" applyFont="1" applyBorder="1" applyAlignment="1">
      <alignment horizontal="center" vertical="top"/>
    </xf>
    <xf numFmtId="168" fontId="156" fillId="0" borderId="12" xfId="365" applyNumberFormat="1" applyFont="1" applyBorder="1" applyAlignment="1">
      <alignment horizontal="right" vertical="top"/>
    </xf>
    <xf numFmtId="168" fontId="156" fillId="25" borderId="12" xfId="365" applyNumberFormat="1" applyFont="1" applyFill="1" applyBorder="1" applyAlignment="1">
      <alignment horizontal="right" vertical="top"/>
    </xf>
    <xf numFmtId="174" fontId="42" fillId="25" borderId="0" xfId="0" applyFont="1" applyFill="1" applyAlignment="1">
      <alignment horizontal="center" vertical="top"/>
    </xf>
    <xf numFmtId="177" fontId="42" fillId="25" borderId="0" xfId="0" applyNumberFormat="1" applyFont="1" applyFill="1" applyAlignment="1">
      <alignment horizontal="center" vertical="top"/>
    </xf>
    <xf numFmtId="0" fontId="178" fillId="0" borderId="32" xfId="365" applyNumberFormat="1" applyFont="1" applyBorder="1" applyAlignment="1">
      <alignment horizontal="center" vertical="top"/>
    </xf>
    <xf numFmtId="168" fontId="156" fillId="25" borderId="34" xfId="365" applyNumberFormat="1" applyFont="1" applyFill="1" applyBorder="1" applyAlignment="1">
      <alignment horizontal="right" vertical="top"/>
    </xf>
    <xf numFmtId="168" fontId="178" fillId="25" borderId="34" xfId="365" applyNumberFormat="1" applyFont="1" applyFill="1" applyBorder="1" applyAlignment="1">
      <alignment horizontal="right" vertical="top"/>
    </xf>
    <xf numFmtId="174" fontId="42" fillId="25" borderId="0" xfId="0" applyFont="1" applyFill="1" applyAlignment="1">
      <alignment vertical="top"/>
    </xf>
    <xf numFmtId="174" fontId="42" fillId="0" borderId="0" xfId="0" applyFont="1" applyAlignment="1">
      <alignment vertical="top"/>
    </xf>
    <xf numFmtId="174" fontId="205" fillId="0" borderId="0" xfId="0" applyFont="1" applyAlignment="1">
      <alignment horizontal="center"/>
    </xf>
    <xf numFmtId="174" fontId="75" fillId="0" borderId="0" xfId="0" applyFont="1"/>
    <xf numFmtId="49" fontId="198" fillId="0" borderId="32" xfId="0" applyNumberFormat="1" applyFont="1" applyBorder="1" applyAlignment="1">
      <alignment horizontal="center" vertical="center"/>
    </xf>
    <xf numFmtId="174" fontId="174" fillId="60" borderId="13" xfId="0" applyFont="1" applyFill="1" applyBorder="1" applyAlignment="1">
      <alignment horizontal="center" vertical="center" wrapText="1"/>
    </xf>
    <xf numFmtId="174" fontId="174" fillId="60" borderId="14" xfId="0" applyFont="1" applyFill="1" applyBorder="1" applyAlignment="1">
      <alignment horizontal="center" vertical="center" wrapText="1"/>
    </xf>
    <xf numFmtId="168" fontId="164" fillId="70" borderId="16" xfId="294" applyNumberFormat="1" applyFont="1" applyFill="1" applyBorder="1" applyAlignment="1">
      <alignment horizontal="center" vertical="center" wrapText="1"/>
    </xf>
    <xf numFmtId="168" fontId="164" fillId="70" borderId="13" xfId="294" applyNumberFormat="1" applyFont="1" applyFill="1" applyBorder="1" applyAlignment="1">
      <alignment horizontal="center" vertical="center" wrapText="1"/>
    </xf>
    <xf numFmtId="168" fontId="164" fillId="70" borderId="14" xfId="294" applyNumberFormat="1" applyFont="1" applyFill="1" applyBorder="1" applyAlignment="1">
      <alignment horizontal="center" vertical="center" wrapText="1"/>
    </xf>
    <xf numFmtId="0" fontId="165" fillId="0" borderId="32" xfId="359" applyNumberFormat="1" applyFont="1" applyBorder="1" applyAlignment="1">
      <alignment horizontal="center" vertical="center"/>
    </xf>
    <xf numFmtId="3" fontId="168" fillId="0" borderId="12" xfId="296" applyNumberFormat="1" applyFont="1" applyFill="1" applyBorder="1" applyAlignment="1">
      <alignment horizontal="center" vertical="center"/>
    </xf>
    <xf numFmtId="3" fontId="168" fillId="0" borderId="34" xfId="296" applyNumberFormat="1" applyFont="1" applyFill="1" applyBorder="1" applyAlignment="1">
      <alignment horizontal="center" vertical="center"/>
    </xf>
    <xf numFmtId="168" fontId="41" fillId="70" borderId="12" xfId="309" applyNumberFormat="1" applyFont="1" applyFill="1" applyBorder="1" applyAlignment="1">
      <alignment horizontal="center" vertical="center" wrapText="1"/>
    </xf>
    <xf numFmtId="170" fontId="38" fillId="0" borderId="12" xfId="332" applyNumberFormat="1" applyFont="1" applyBorder="1" applyAlignment="1">
      <alignment horizontal="left" vertical="center"/>
    </xf>
    <xf numFmtId="3" fontId="70" fillId="0" borderId="12" xfId="0" applyNumberFormat="1" applyFont="1" applyBorder="1" applyAlignment="1">
      <alignment horizontal="right" vertical="center"/>
    </xf>
    <xf numFmtId="171" fontId="70" fillId="0" borderId="12" xfId="521" applyNumberFormat="1" applyFont="1" applyFill="1" applyBorder="1" applyAlignment="1">
      <alignment horizontal="right" vertical="center"/>
    </xf>
    <xf numFmtId="49" fontId="38" fillId="0" borderId="12" xfId="332" applyNumberFormat="1" applyFont="1" applyBorder="1" applyAlignment="1">
      <alignment horizontal="left" vertical="center"/>
    </xf>
    <xf numFmtId="168" fontId="41" fillId="70" borderId="16" xfId="332" applyNumberFormat="1" applyFont="1" applyFill="1" applyBorder="1" applyAlignment="1">
      <alignment horizontal="center" vertical="center" wrapText="1"/>
    </xf>
    <xf numFmtId="168" fontId="41" fillId="70" borderId="13" xfId="0" applyNumberFormat="1" applyFont="1" applyFill="1" applyBorder="1" applyAlignment="1">
      <alignment horizontal="center" vertical="center" wrapText="1"/>
    </xf>
    <xf numFmtId="168" fontId="41" fillId="70" borderId="14" xfId="521" applyNumberFormat="1" applyFont="1" applyFill="1" applyBorder="1" applyAlignment="1">
      <alignment horizontal="center" vertical="center" wrapText="1"/>
    </xf>
    <xf numFmtId="168" fontId="38" fillId="0" borderId="32" xfId="332" applyNumberFormat="1" applyFont="1" applyBorder="1" applyAlignment="1">
      <alignment horizontal="left" vertical="center" wrapText="1"/>
    </xf>
    <xf numFmtId="171" fontId="38" fillId="0" borderId="23" xfId="521" applyNumberFormat="1" applyFont="1" applyFill="1" applyBorder="1" applyAlignment="1">
      <alignment horizontal="center" vertical="center" wrapText="1"/>
    </xf>
    <xf numFmtId="168" fontId="38" fillId="0" borderId="26" xfId="332" applyNumberFormat="1" applyFont="1" applyBorder="1" applyAlignment="1">
      <alignment horizontal="center" vertical="center" wrapText="1"/>
    </xf>
    <xf numFmtId="168" fontId="38" fillId="0" borderId="34" xfId="0" applyNumberFormat="1" applyFont="1" applyBorder="1" applyAlignment="1">
      <alignment horizontal="center" vertical="center" wrapText="1"/>
    </xf>
    <xf numFmtId="9" fontId="38" fillId="0" borderId="25" xfId="521" applyFont="1" applyFill="1" applyBorder="1" applyAlignment="1">
      <alignment horizontal="center" vertical="center" wrapText="1"/>
    </xf>
    <xf numFmtId="168" fontId="38" fillId="0" borderId="32" xfId="332" applyNumberFormat="1" applyFont="1" applyBorder="1" applyAlignment="1">
      <alignment horizontal="left" vertical="center"/>
    </xf>
    <xf numFmtId="174" fontId="202" fillId="70" borderId="16" xfId="0" applyFont="1" applyFill="1" applyBorder="1" applyAlignment="1">
      <alignment horizontal="center" vertical="center"/>
    </xf>
    <xf numFmtId="174" fontId="174" fillId="70" borderId="12" xfId="0" applyFont="1" applyFill="1" applyBorder="1" applyAlignment="1">
      <alignment horizontal="center" vertical="center"/>
    </xf>
    <xf numFmtId="49" fontId="206" fillId="0" borderId="12" xfId="0" applyNumberFormat="1" applyFont="1" applyBorder="1" applyAlignment="1">
      <alignment horizontal="center"/>
    </xf>
    <xf numFmtId="168" fontId="206" fillId="0" borderId="12" xfId="294" applyNumberFormat="1" applyFont="1" applyFill="1" applyBorder="1" applyAlignment="1">
      <alignment horizontal="center" vertical="center"/>
    </xf>
    <xf numFmtId="49" fontId="186" fillId="0" borderId="32" xfId="0" applyNumberFormat="1" applyFont="1" applyBorder="1" applyAlignment="1">
      <alignment horizontal="center" vertical="top"/>
    </xf>
    <xf numFmtId="0" fontId="186" fillId="0" borderId="32" xfId="0" applyNumberFormat="1" applyFont="1" applyBorder="1" applyAlignment="1">
      <alignment horizontal="center" vertical="top"/>
    </xf>
    <xf numFmtId="49" fontId="178" fillId="0" borderId="32" xfId="0" applyNumberFormat="1" applyFont="1" applyBorder="1" applyAlignment="1">
      <alignment horizontal="center" vertical="top"/>
    </xf>
    <xf numFmtId="168" fontId="156" fillId="0" borderId="12" xfId="294" applyNumberFormat="1" applyFont="1" applyFill="1" applyBorder="1" applyAlignment="1">
      <alignment horizontal="right" vertical="top"/>
    </xf>
    <xf numFmtId="168" fontId="178" fillId="0" borderId="12" xfId="0" applyNumberFormat="1" applyFont="1" applyBorder="1" applyAlignment="1">
      <alignment horizontal="center" vertical="top"/>
    </xf>
    <xf numFmtId="1" fontId="156" fillId="0" borderId="12" xfId="294" applyNumberFormat="1" applyFont="1" applyFill="1" applyBorder="1" applyAlignment="1">
      <alignment horizontal="right" vertical="top"/>
    </xf>
    <xf numFmtId="168" fontId="178" fillId="0" borderId="12" xfId="294" applyNumberFormat="1" applyFont="1" applyFill="1" applyBorder="1" applyAlignment="1">
      <alignment horizontal="right" vertical="top"/>
    </xf>
    <xf numFmtId="41" fontId="178" fillId="0" borderId="23" xfId="0" applyNumberFormat="1" applyFont="1" applyBorder="1" applyAlignment="1">
      <alignment horizontal="center" vertical="top"/>
    </xf>
    <xf numFmtId="49" fontId="184" fillId="70" borderId="13" xfId="0" applyNumberFormat="1" applyFont="1" applyFill="1" applyBorder="1" applyAlignment="1">
      <alignment horizontal="center" vertical="center"/>
    </xf>
    <xf numFmtId="38" fontId="183" fillId="70" borderId="12" xfId="0" applyNumberFormat="1" applyFont="1" applyFill="1" applyBorder="1" applyAlignment="1">
      <alignment horizontal="center" vertical="center"/>
    </xf>
    <xf numFmtId="38" fontId="183" fillId="70" borderId="12" xfId="0" applyNumberFormat="1" applyFont="1" applyFill="1" applyBorder="1" applyAlignment="1">
      <alignment horizontal="center" vertical="center" wrapText="1"/>
    </xf>
    <xf numFmtId="194" fontId="208" fillId="0" borderId="0" xfId="0" applyNumberFormat="1" applyFont="1"/>
    <xf numFmtId="174" fontId="208" fillId="0" borderId="0" xfId="0" applyFont="1"/>
    <xf numFmtId="3" fontId="209" fillId="25" borderId="0" xfId="0" applyNumberFormat="1" applyFont="1" applyFill="1" applyAlignment="1">
      <alignment horizontal="center"/>
    </xf>
    <xf numFmtId="174" fontId="208" fillId="25" borderId="0" xfId="0" applyFont="1" applyFill="1"/>
    <xf numFmtId="49" fontId="171" fillId="0" borderId="12" xfId="0" applyNumberFormat="1" applyFont="1" applyBorder="1" applyAlignment="1">
      <alignment horizontal="center" vertical="center"/>
    </xf>
    <xf numFmtId="38" fontId="185" fillId="0" borderId="12" xfId="294" applyNumberFormat="1" applyFont="1" applyFill="1" applyBorder="1" applyAlignment="1">
      <alignment horizontal="center" vertical="center"/>
    </xf>
    <xf numFmtId="38" fontId="171" fillId="0" borderId="12" xfId="0" applyNumberFormat="1" applyFont="1" applyBorder="1" applyAlignment="1">
      <alignment horizontal="center" wrapText="1"/>
    </xf>
    <xf numFmtId="38" fontId="185" fillId="25" borderId="12" xfId="294" applyNumberFormat="1" applyFont="1" applyFill="1" applyBorder="1" applyAlignment="1">
      <alignment horizontal="center"/>
    </xf>
    <xf numFmtId="194" fontId="53" fillId="0" borderId="0" xfId="0" applyNumberFormat="1" applyFont="1"/>
    <xf numFmtId="3" fontId="210" fillId="25" borderId="0" xfId="0" applyNumberFormat="1" applyFont="1" applyFill="1" applyAlignment="1">
      <alignment horizontal="center"/>
    </xf>
    <xf numFmtId="174" fontId="53" fillId="25" borderId="0" xfId="0" applyFont="1" applyFill="1"/>
    <xf numFmtId="3" fontId="210" fillId="0" borderId="0" xfId="0" applyNumberFormat="1" applyFont="1" applyAlignment="1">
      <alignment horizontal="center" vertical="center"/>
    </xf>
    <xf numFmtId="3" fontId="210" fillId="0" borderId="0" xfId="0" applyNumberFormat="1" applyFont="1" applyAlignment="1">
      <alignment horizontal="center"/>
    </xf>
    <xf numFmtId="38" fontId="171" fillId="0" borderId="12" xfId="294" applyNumberFormat="1" applyFont="1" applyFill="1" applyBorder="1" applyAlignment="1">
      <alignment horizontal="center" vertical="center"/>
    </xf>
    <xf numFmtId="14" fontId="164" fillId="70" borderId="16" xfId="0" applyNumberFormat="1" applyFont="1" applyFill="1" applyBorder="1" applyAlignment="1">
      <alignment horizontal="center" vertical="center" wrapText="1"/>
    </xf>
    <xf numFmtId="174" fontId="164" fillId="70" borderId="13" xfId="0" applyFont="1" applyFill="1" applyBorder="1" applyAlignment="1">
      <alignment horizontal="center" vertical="center"/>
    </xf>
    <xf numFmtId="171" fontId="165" fillId="0" borderId="12" xfId="0" applyNumberFormat="1" applyFont="1" applyBorder="1" applyAlignment="1">
      <alignment vertical="center"/>
    </xf>
    <xf numFmtId="49" fontId="165" fillId="0" borderId="26" xfId="0" applyNumberFormat="1" applyFont="1" applyBorder="1" applyAlignment="1">
      <alignment horizontal="center" vertical="center"/>
    </xf>
    <xf numFmtId="49" fontId="169" fillId="70" borderId="16" xfId="0" applyNumberFormat="1" applyFont="1" applyFill="1" applyBorder="1" applyAlignment="1">
      <alignment horizontal="center" vertical="center"/>
    </xf>
    <xf numFmtId="168" fontId="172" fillId="25" borderId="12" xfId="294" applyNumberFormat="1" applyFont="1" applyFill="1" applyBorder="1" applyAlignment="1">
      <alignment horizontal="center" vertical="center"/>
    </xf>
    <xf numFmtId="173" fontId="172" fillId="25" borderId="12" xfId="294" applyNumberFormat="1" applyFont="1" applyFill="1" applyBorder="1" applyAlignment="1">
      <alignment horizontal="center" vertical="center"/>
    </xf>
    <xf numFmtId="49" fontId="186" fillId="25" borderId="32" xfId="0" applyNumberFormat="1" applyFont="1" applyFill="1" applyBorder="1" applyAlignment="1">
      <alignment horizontal="center" vertical="center"/>
    </xf>
    <xf numFmtId="174" fontId="169" fillId="70" borderId="26" xfId="0" applyFont="1" applyFill="1" applyBorder="1" applyAlignment="1">
      <alignment horizontal="center" vertical="center"/>
    </xf>
    <xf numFmtId="174" fontId="185" fillId="0" borderId="0" xfId="0" applyFont="1" applyAlignment="1">
      <alignment vertical="center" wrapText="1"/>
    </xf>
    <xf numFmtId="0" fontId="171" fillId="0" borderId="32" xfId="294" applyNumberFormat="1" applyFont="1" applyFill="1" applyBorder="1" applyAlignment="1">
      <alignment horizontal="center" vertical="center"/>
    </xf>
    <xf numFmtId="40" fontId="185" fillId="0" borderId="12" xfId="294" applyNumberFormat="1" applyFont="1" applyFill="1" applyBorder="1" applyAlignment="1">
      <alignment vertical="center"/>
    </xf>
    <xf numFmtId="49" fontId="184" fillId="70" borderId="13" xfId="0" applyNumberFormat="1" applyFont="1" applyFill="1" applyBorder="1" applyAlignment="1">
      <alignment horizontal="center" vertical="center" wrapText="1"/>
    </xf>
    <xf numFmtId="0" fontId="184" fillId="70" borderId="13" xfId="0" applyNumberFormat="1" applyFont="1" applyFill="1" applyBorder="1" applyAlignment="1">
      <alignment horizontal="center" vertical="center" wrapText="1"/>
    </xf>
    <xf numFmtId="174" fontId="178" fillId="0" borderId="12" xfId="0" applyFont="1" applyBorder="1" applyAlignment="1">
      <alignment horizontal="left" vertical="center"/>
    </xf>
    <xf numFmtId="43" fontId="178" fillId="0" borderId="12" xfId="0" applyNumberFormat="1" applyFont="1" applyBorder="1" applyAlignment="1">
      <alignment horizontal="right" vertical="center"/>
    </xf>
    <xf numFmtId="174" fontId="178" fillId="0" borderId="34" xfId="0" applyFont="1" applyBorder="1" applyAlignment="1">
      <alignment horizontal="center" vertical="center"/>
    </xf>
    <xf numFmtId="43" fontId="178" fillId="0" borderId="34" xfId="294" applyFont="1" applyFill="1" applyBorder="1" applyAlignment="1">
      <alignment horizontal="center" vertical="center"/>
    </xf>
    <xf numFmtId="171" fontId="46" fillId="0" borderId="0" xfId="521" applyNumberFormat="1" applyFont="1" applyAlignment="1">
      <alignment vertical="center"/>
    </xf>
    <xf numFmtId="0" fontId="42" fillId="0" borderId="0" xfId="549" applyFont="1" applyAlignment="1">
      <alignment horizontal="left" vertical="center"/>
    </xf>
    <xf numFmtId="43" fontId="211" fillId="0" borderId="26" xfId="0" applyNumberFormat="1" applyFont="1" applyBorder="1" applyAlignment="1">
      <alignment horizontal="center" vertical="center"/>
    </xf>
    <xf numFmtId="168" fontId="211" fillId="0" borderId="34" xfId="0" applyNumberFormat="1" applyFont="1" applyBorder="1" applyAlignment="1">
      <alignment horizontal="center" vertical="center"/>
    </xf>
    <xf numFmtId="171" fontId="211" fillId="0" borderId="34" xfId="521" applyNumberFormat="1" applyFont="1" applyFill="1" applyBorder="1" applyAlignment="1">
      <alignment horizontal="center" vertical="center"/>
    </xf>
    <xf numFmtId="43" fontId="213" fillId="70" borderId="16" xfId="0" applyNumberFormat="1" applyFont="1" applyFill="1" applyBorder="1" applyAlignment="1">
      <alignment horizontal="center" vertical="center" wrapText="1"/>
    </xf>
    <xf numFmtId="43" fontId="211" fillId="0" borderId="32" xfId="0" applyNumberFormat="1" applyFont="1" applyBorder="1" applyAlignment="1">
      <alignment horizontal="center" vertical="center"/>
    </xf>
    <xf numFmtId="3" fontId="211" fillId="0" borderId="12" xfId="0" applyNumberFormat="1" applyFont="1" applyBorder="1" applyAlignment="1">
      <alignment horizontal="center" vertical="center"/>
    </xf>
    <xf numFmtId="171" fontId="211" fillId="0" borderId="12" xfId="521" applyNumberFormat="1" applyFont="1" applyFill="1" applyBorder="1" applyAlignment="1" applyProtection="1">
      <alignment horizontal="center" vertical="center"/>
    </xf>
    <xf numFmtId="3" fontId="212" fillId="0" borderId="12" xfId="0" applyNumberFormat="1" applyFont="1" applyBorder="1" applyAlignment="1">
      <alignment horizontal="center" vertical="center"/>
    </xf>
    <xf numFmtId="171" fontId="211" fillId="0" borderId="12" xfId="0" applyNumberFormat="1" applyFont="1" applyBorder="1" applyAlignment="1">
      <alignment horizontal="center" vertical="center"/>
    </xf>
    <xf numFmtId="171" fontId="211" fillId="0" borderId="23" xfId="0" applyNumberFormat="1" applyFont="1" applyBorder="1" applyAlignment="1">
      <alignment horizontal="center" vertical="center"/>
    </xf>
    <xf numFmtId="174" fontId="34" fillId="0" borderId="0" xfId="0" applyFont="1" applyAlignment="1">
      <alignment vertical="center"/>
    </xf>
    <xf numFmtId="3" fontId="59" fillId="25" borderId="0" xfId="0" applyNumberFormat="1" applyFont="1" applyFill="1" applyAlignment="1">
      <alignment vertical="center"/>
    </xf>
    <xf numFmtId="43" fontId="33" fillId="24" borderId="12" xfId="0" applyNumberFormat="1" applyFont="1" applyFill="1" applyBorder="1" applyAlignment="1">
      <alignment horizontal="center" vertical="center"/>
    </xf>
    <xf numFmtId="3" fontId="37" fillId="0" borderId="12" xfId="0" applyNumberFormat="1" applyFont="1" applyBorder="1" applyAlignment="1">
      <alignment vertical="center"/>
    </xf>
    <xf numFmtId="171" fontId="211" fillId="0" borderId="34" xfId="0" applyNumberFormat="1" applyFont="1" applyBorder="1" applyAlignment="1">
      <alignment horizontal="center" vertical="center"/>
    </xf>
    <xf numFmtId="171" fontId="211" fillId="0" borderId="25" xfId="0" applyNumberFormat="1" applyFont="1" applyBorder="1" applyAlignment="1">
      <alignment horizontal="center" vertical="center"/>
    </xf>
    <xf numFmtId="174" fontId="37" fillId="0" borderId="0" xfId="0" applyFont="1" applyAlignment="1">
      <alignment vertical="center"/>
    </xf>
    <xf numFmtId="183" fontId="46" fillId="0" borderId="0" xfId="0" applyNumberFormat="1" applyFont="1" applyAlignment="1">
      <alignment vertical="center"/>
    </xf>
    <xf numFmtId="40" fontId="91" fillId="0" borderId="26" xfId="365" applyNumberFormat="1" applyFont="1" applyBorder="1" applyAlignment="1">
      <alignment horizontal="center" vertical="center" wrapText="1"/>
    </xf>
    <xf numFmtId="174" fontId="50" fillId="0" borderId="53" xfId="0" applyFont="1" applyBorder="1" applyAlignment="1">
      <alignment horizontal="center" vertical="center" wrapText="1"/>
    </xf>
    <xf numFmtId="174" fontId="144" fillId="0" borderId="0" xfId="0" applyFont="1" applyAlignment="1">
      <alignment vertical="top" readingOrder="1"/>
    </xf>
    <xf numFmtId="41" fontId="75" fillId="0" borderId="0" xfId="0" applyNumberFormat="1" applyFont="1"/>
    <xf numFmtId="174" fontId="164" fillId="70" borderId="16" xfId="0" applyFont="1" applyFill="1" applyBorder="1" applyAlignment="1">
      <alignment horizontal="center" vertical="center" wrapText="1"/>
    </xf>
    <xf numFmtId="174" fontId="164" fillId="70" borderId="11" xfId="0" applyFont="1" applyFill="1" applyBorder="1" applyAlignment="1">
      <alignment horizontal="center" vertical="center"/>
    </xf>
    <xf numFmtId="174" fontId="165" fillId="25" borderId="17" xfId="0" applyFont="1" applyFill="1" applyBorder="1" applyAlignment="1">
      <alignment horizontal="left" vertical="center"/>
    </xf>
    <xf numFmtId="43" fontId="168" fillId="25" borderId="0" xfId="577" applyFont="1" applyFill="1" applyBorder="1" applyAlignment="1">
      <alignment horizontal="center" vertical="center"/>
    </xf>
    <xf numFmtId="0" fontId="91" fillId="0" borderId="0" xfId="0" applyNumberFormat="1" applyFont="1" applyAlignment="1">
      <alignment horizontal="center"/>
    </xf>
    <xf numFmtId="168" fontId="27" fillId="0" borderId="0" xfId="294" applyNumberFormat="1" applyFont="1" applyFill="1" applyBorder="1" applyAlignment="1">
      <alignment horizontal="center"/>
    </xf>
    <xf numFmtId="168" fontId="163" fillId="0" borderId="0" xfId="294" applyNumberFormat="1" applyFont="1" applyFill="1" applyBorder="1" applyAlignment="1">
      <alignment horizontal="center"/>
    </xf>
    <xf numFmtId="171" fontId="163" fillId="0" borderId="0" xfId="0" applyNumberFormat="1" applyFont="1" applyAlignment="1">
      <alignment horizontal="right"/>
    </xf>
    <xf numFmtId="168" fontId="156" fillId="25" borderId="12" xfId="294" applyNumberFormat="1" applyFont="1" applyFill="1" applyBorder="1"/>
    <xf numFmtId="49" fontId="163" fillId="70" borderId="13" xfId="0" applyNumberFormat="1" applyFont="1" applyFill="1" applyBorder="1" applyAlignment="1">
      <alignment horizontal="center" vertical="center" wrapText="1"/>
    </xf>
    <xf numFmtId="49" fontId="163" fillId="70" borderId="14" xfId="0" applyNumberFormat="1" applyFont="1" applyFill="1" applyBorder="1" applyAlignment="1">
      <alignment horizontal="center" vertical="center" wrapText="1"/>
    </xf>
    <xf numFmtId="49" fontId="141" fillId="70" borderId="32" xfId="0" applyNumberFormat="1" applyFont="1" applyFill="1" applyBorder="1" applyAlignment="1">
      <alignment horizontal="center" vertical="center" wrapText="1"/>
    </xf>
    <xf numFmtId="174" fontId="202" fillId="70" borderId="13" xfId="0" applyFont="1" applyFill="1" applyBorder="1" applyAlignment="1">
      <alignment horizontal="center" vertical="center" wrapText="1"/>
    </xf>
    <xf numFmtId="174" fontId="202" fillId="70" borderId="16" xfId="0" applyFont="1" applyFill="1" applyBorder="1" applyAlignment="1">
      <alignment horizontal="center" vertical="center" wrapText="1"/>
    </xf>
    <xf numFmtId="174" fontId="202" fillId="70" borderId="14" xfId="0" applyFont="1" applyFill="1" applyBorder="1" applyAlignment="1">
      <alignment horizontal="center" vertical="center" wrapText="1"/>
    </xf>
    <xf numFmtId="174" fontId="178" fillId="25" borderId="0" xfId="0" applyFont="1" applyFill="1" applyAlignment="1">
      <alignment horizontal="center" vertical="top" wrapText="1"/>
    </xf>
    <xf numFmtId="174" fontId="175" fillId="0" borderId="0" xfId="0" applyFont="1" applyAlignment="1">
      <alignment vertical="top"/>
    </xf>
    <xf numFmtId="49" fontId="178" fillId="25" borderId="12" xfId="296" applyNumberFormat="1" applyFont="1" applyFill="1" applyBorder="1" applyAlignment="1">
      <alignment horizontal="center" vertical="top"/>
    </xf>
    <xf numFmtId="3" fontId="178" fillId="25" borderId="12" xfId="296" applyNumberFormat="1" applyFont="1" applyFill="1" applyBorder="1" applyAlignment="1">
      <alignment horizontal="center" vertical="top"/>
    </xf>
    <xf numFmtId="174" fontId="169" fillId="70" borderId="16" xfId="359" applyFont="1" applyFill="1" applyBorder="1" applyAlignment="1">
      <alignment horizontal="center" vertical="center"/>
    </xf>
    <xf numFmtId="174" fontId="169" fillId="70" borderId="13" xfId="359" applyFont="1" applyFill="1" applyBorder="1" applyAlignment="1">
      <alignment horizontal="center" vertical="center" wrapText="1"/>
    </xf>
    <xf numFmtId="174" fontId="169" fillId="70" borderId="14" xfId="359" applyFont="1" applyFill="1" applyBorder="1" applyAlignment="1">
      <alignment horizontal="center" vertical="center" wrapText="1"/>
    </xf>
    <xf numFmtId="0" fontId="186" fillId="0" borderId="32" xfId="359" applyNumberFormat="1" applyFont="1" applyBorder="1" applyAlignment="1">
      <alignment horizontal="center" vertical="center"/>
    </xf>
    <xf numFmtId="3" fontId="172" fillId="25" borderId="12" xfId="296" applyNumberFormat="1" applyFont="1" applyFill="1" applyBorder="1" applyAlignment="1">
      <alignment horizontal="center" vertical="center"/>
    </xf>
    <xf numFmtId="3" fontId="172" fillId="25" borderId="34" xfId="296" applyNumberFormat="1" applyFont="1" applyFill="1" applyBorder="1" applyAlignment="1">
      <alignment horizontal="center" vertical="center"/>
    </xf>
    <xf numFmtId="40" fontId="54" fillId="25" borderId="0" xfId="294" applyNumberFormat="1" applyFont="1" applyFill="1" applyBorder="1" applyAlignment="1">
      <alignment vertical="center"/>
    </xf>
    <xf numFmtId="10" fontId="59" fillId="0" borderId="0" xfId="521" applyNumberFormat="1" applyFont="1" applyAlignment="1">
      <alignment horizontal="center"/>
    </xf>
    <xf numFmtId="0" fontId="219" fillId="0" borderId="32" xfId="711" applyFont="1" applyBorder="1" applyAlignment="1">
      <alignment horizontal="center" vertical="center"/>
    </xf>
    <xf numFmtId="43" fontId="219" fillId="0" borderId="23" xfId="294" applyFont="1" applyFill="1" applyBorder="1" applyAlignment="1">
      <alignment horizontal="center" vertical="center"/>
    </xf>
    <xf numFmtId="43" fontId="220" fillId="25" borderId="12" xfId="294" applyFont="1" applyFill="1" applyBorder="1" applyAlignment="1">
      <alignment horizontal="center" vertical="center"/>
    </xf>
    <xf numFmtId="0" fontId="219" fillId="25" borderId="32" xfId="711" applyFont="1" applyFill="1" applyBorder="1" applyAlignment="1">
      <alignment horizontal="center" vertical="center"/>
    </xf>
    <xf numFmtId="0" fontId="219" fillId="0" borderId="26" xfId="711" applyFont="1" applyBorder="1" applyAlignment="1">
      <alignment horizontal="center" vertical="center"/>
    </xf>
    <xf numFmtId="43" fontId="219" fillId="0" borderId="34" xfId="711" applyNumberFormat="1" applyFont="1" applyBorder="1" applyAlignment="1">
      <alignment horizontal="center" vertical="center"/>
    </xf>
    <xf numFmtId="43" fontId="219" fillId="0" borderId="25" xfId="711" applyNumberFormat="1" applyFont="1" applyBorder="1" applyAlignment="1">
      <alignment horizontal="center" vertical="center"/>
    </xf>
    <xf numFmtId="174" fontId="36" fillId="70" borderId="16" xfId="421" applyFont="1" applyFill="1" applyBorder="1" applyAlignment="1">
      <alignment horizontal="center" vertical="center"/>
    </xf>
    <xf numFmtId="174" fontId="36" fillId="70" borderId="13" xfId="421" applyFont="1" applyFill="1" applyBorder="1" applyAlignment="1">
      <alignment horizontal="center" vertical="center" wrapText="1"/>
    </xf>
    <xf numFmtId="174" fontId="36" fillId="70" borderId="14" xfId="421" applyFont="1" applyFill="1" applyBorder="1" applyAlignment="1">
      <alignment horizontal="center" vertical="center" wrapText="1"/>
    </xf>
    <xf numFmtId="38" fontId="168" fillId="25" borderId="12" xfId="0" applyNumberFormat="1" applyFont="1" applyFill="1" applyBorder="1" applyAlignment="1">
      <alignment horizontal="center" vertical="center"/>
    </xf>
    <xf numFmtId="174" fontId="169" fillId="70" borderId="14" xfId="0" applyFont="1" applyFill="1" applyBorder="1" applyAlignment="1">
      <alignment horizontal="center" vertical="center" wrapText="1"/>
    </xf>
    <xf numFmtId="168" fontId="222" fillId="0" borderId="32" xfId="294" applyNumberFormat="1" applyFont="1" applyBorder="1" applyAlignment="1">
      <alignment horizontal="center" vertical="top"/>
    </xf>
    <xf numFmtId="168" fontId="222" fillId="0" borderId="26" xfId="294" applyNumberFormat="1" applyFont="1" applyBorder="1" applyAlignment="1">
      <alignment horizontal="center" vertical="top"/>
    </xf>
    <xf numFmtId="174" fontId="223" fillId="0" borderId="0" xfId="0" applyFont="1"/>
    <xf numFmtId="174" fontId="174" fillId="60" borderId="16" xfId="0" applyFont="1" applyFill="1" applyBorder="1" applyAlignment="1">
      <alignment horizontal="center" vertical="center" wrapText="1"/>
    </xf>
    <xf numFmtId="38" fontId="199" fillId="0" borderId="12" xfId="0" applyNumberFormat="1" applyFont="1" applyBorder="1" applyAlignment="1">
      <alignment horizontal="center" vertical="center"/>
    </xf>
    <xf numFmtId="38" fontId="198" fillId="0" borderId="12" xfId="0" applyNumberFormat="1" applyFont="1" applyBorder="1" applyAlignment="1">
      <alignment horizontal="center" vertical="center"/>
    </xf>
    <xf numFmtId="171" fontId="198" fillId="0" borderId="12" xfId="0" applyNumberFormat="1" applyFont="1" applyBorder="1" applyAlignment="1">
      <alignment horizontal="center" vertical="center"/>
    </xf>
    <xf numFmtId="171" fontId="198" fillId="0" borderId="23" xfId="0" applyNumberFormat="1" applyFont="1" applyBorder="1" applyAlignment="1">
      <alignment horizontal="center" vertical="center"/>
    </xf>
    <xf numFmtId="49" fontId="198" fillId="25" borderId="32" xfId="0" applyNumberFormat="1" applyFont="1" applyFill="1" applyBorder="1" applyAlignment="1">
      <alignment horizontal="center" vertical="center"/>
    </xf>
    <xf numFmtId="38" fontId="198" fillId="25" borderId="12" xfId="0" applyNumberFormat="1" applyFont="1" applyFill="1" applyBorder="1" applyAlignment="1">
      <alignment horizontal="center" vertical="center"/>
    </xf>
    <xf numFmtId="171" fontId="198" fillId="25" borderId="12" xfId="0" applyNumberFormat="1" applyFont="1" applyFill="1" applyBorder="1" applyAlignment="1">
      <alignment horizontal="center" vertical="center"/>
    </xf>
    <xf numFmtId="171" fontId="198" fillId="25" borderId="23" xfId="0" applyNumberFormat="1" applyFont="1" applyFill="1" applyBorder="1" applyAlignment="1">
      <alignment horizontal="center" vertical="center"/>
    </xf>
    <xf numFmtId="49" fontId="198" fillId="25" borderId="26" xfId="0" applyNumberFormat="1" applyFont="1" applyFill="1" applyBorder="1" applyAlignment="1">
      <alignment horizontal="center" vertical="center"/>
    </xf>
    <xf numFmtId="171" fontId="168" fillId="0" borderId="12" xfId="299" applyNumberFormat="1" applyFont="1" applyFill="1" applyBorder="1" applyAlignment="1">
      <alignment horizontal="center" vertical="center" wrapText="1"/>
    </xf>
    <xf numFmtId="17" fontId="186" fillId="0" borderId="32" xfId="0" applyNumberFormat="1" applyFont="1" applyBorder="1" applyAlignment="1">
      <alignment horizontal="center" vertical="center"/>
    </xf>
    <xf numFmtId="3" fontId="172" fillId="0" borderId="12" xfId="0" applyNumberFormat="1" applyFont="1" applyBorder="1" applyAlignment="1">
      <alignment horizontal="center" vertical="center"/>
    </xf>
    <xf numFmtId="3" fontId="186" fillId="0" borderId="12" xfId="0" applyNumberFormat="1" applyFont="1" applyBorder="1" applyAlignment="1">
      <alignment horizontal="center" vertical="center"/>
    </xf>
    <xf numFmtId="3" fontId="186" fillId="0" borderId="23" xfId="0" applyNumberFormat="1" applyFont="1" applyBorder="1" applyAlignment="1">
      <alignment horizontal="center" vertical="center"/>
    </xf>
    <xf numFmtId="10" fontId="161" fillId="0" borderId="0" xfId="0" applyNumberFormat="1" applyFont="1" applyAlignment="1">
      <alignment vertical="center"/>
    </xf>
    <xf numFmtId="174" fontId="161" fillId="0" borderId="0" xfId="0" applyFont="1" applyAlignment="1">
      <alignment vertical="center"/>
    </xf>
    <xf numFmtId="17" fontId="186" fillId="0" borderId="26" xfId="0" applyNumberFormat="1" applyFont="1" applyBorder="1" applyAlignment="1">
      <alignment horizontal="center" vertical="center"/>
    </xf>
    <xf numFmtId="3" fontId="172" fillId="0" borderId="34" xfId="0" applyNumberFormat="1" applyFont="1" applyBorder="1" applyAlignment="1">
      <alignment horizontal="center" vertical="center"/>
    </xf>
    <xf numFmtId="3" fontId="186" fillId="0" borderId="25" xfId="0" applyNumberFormat="1" applyFont="1" applyBorder="1" applyAlignment="1">
      <alignment horizontal="center" vertical="center"/>
    </xf>
    <xf numFmtId="174" fontId="172" fillId="0" borderId="0" xfId="0" applyFont="1" applyAlignment="1">
      <alignment vertical="center"/>
    </xf>
    <xf numFmtId="174" fontId="158" fillId="70" borderId="0" xfId="0" applyFont="1" applyFill="1"/>
    <xf numFmtId="43" fontId="146" fillId="0" borderId="0" xfId="294" applyFont="1"/>
    <xf numFmtId="43" fontId="161" fillId="0" borderId="0" xfId="294" applyFont="1" applyAlignment="1">
      <alignment vertical="center"/>
    </xf>
    <xf numFmtId="43" fontId="4" fillId="0" borderId="0" xfId="294" applyFont="1"/>
    <xf numFmtId="43" fontId="136" fillId="0" borderId="0" xfId="294" applyFont="1"/>
    <xf numFmtId="171" fontId="159" fillId="0" borderId="0" xfId="521" applyNumberFormat="1" applyFont="1"/>
    <xf numFmtId="9" fontId="159" fillId="0" borderId="0" xfId="521" applyFont="1"/>
    <xf numFmtId="168" fontId="202" fillId="70" borderId="34" xfId="294" applyNumberFormat="1" applyFont="1" applyFill="1" applyBorder="1" applyAlignment="1">
      <alignment horizontal="center" vertical="center"/>
    </xf>
    <xf numFmtId="10" fontId="169" fillId="70" borderId="25" xfId="0" applyNumberFormat="1" applyFont="1" applyFill="1" applyBorder="1" applyAlignment="1">
      <alignment horizontal="center" vertical="center"/>
    </xf>
    <xf numFmtId="4" fontId="199" fillId="25" borderId="23" xfId="294" applyNumberFormat="1" applyFont="1" applyFill="1" applyBorder="1" applyAlignment="1">
      <alignment horizontal="right"/>
    </xf>
    <xf numFmtId="43" fontId="44" fillId="0" borderId="12" xfId="0" applyNumberFormat="1" applyFont="1" applyBorder="1" applyAlignment="1">
      <alignment vertical="center"/>
    </xf>
    <xf numFmtId="174" fontId="135" fillId="60" borderId="16" xfId="0" applyFont="1" applyFill="1" applyBorder="1" applyAlignment="1">
      <alignment horizontal="center" vertical="center" wrapText="1"/>
    </xf>
    <xf numFmtId="174" fontId="135" fillId="60" borderId="13" xfId="0" applyFont="1" applyFill="1" applyBorder="1" applyAlignment="1">
      <alignment horizontal="center" vertical="center" wrapText="1"/>
    </xf>
    <xf numFmtId="174" fontId="135" fillId="60" borderId="14" xfId="0" applyFont="1" applyFill="1" applyBorder="1" applyAlignment="1">
      <alignment horizontal="center" vertical="center" wrapText="1"/>
    </xf>
    <xf numFmtId="49" fontId="90" fillId="0" borderId="32" xfId="0" applyNumberFormat="1" applyFont="1" applyBorder="1" applyAlignment="1">
      <alignment horizontal="center" vertical="top"/>
    </xf>
    <xf numFmtId="3" fontId="4" fillId="0" borderId="12" xfId="307" applyNumberFormat="1" applyFont="1" applyFill="1" applyBorder="1" applyAlignment="1">
      <alignment horizontal="center" vertical="top"/>
    </xf>
    <xf numFmtId="3" fontId="90" fillId="0" borderId="12" xfId="307" applyNumberFormat="1" applyFont="1" applyFill="1" applyBorder="1" applyAlignment="1">
      <alignment horizontal="center" vertical="top"/>
    </xf>
    <xf numFmtId="171" fontId="90" fillId="0" borderId="12" xfId="0" applyNumberFormat="1" applyFont="1" applyBorder="1" applyAlignment="1">
      <alignment horizontal="center" vertical="top"/>
    </xf>
    <xf numFmtId="171" fontId="90" fillId="0" borderId="23" xfId="0" applyNumberFormat="1" applyFont="1" applyBorder="1" applyAlignment="1">
      <alignment horizontal="center" vertical="top"/>
    </xf>
    <xf numFmtId="174" fontId="4" fillId="0" borderId="23" xfId="299" applyNumberFormat="1" applyFont="1" applyFill="1" applyBorder="1" applyAlignment="1">
      <alignment horizontal="center" vertical="top"/>
    </xf>
    <xf numFmtId="0" fontId="90" fillId="0" borderId="32" xfId="299" applyNumberFormat="1" applyFont="1" applyFill="1" applyBorder="1" applyAlignment="1">
      <alignment horizontal="center" vertical="center"/>
    </xf>
    <xf numFmtId="3" fontId="4" fillId="0" borderId="12" xfId="299" applyNumberFormat="1" applyFont="1" applyFill="1" applyBorder="1" applyAlignment="1">
      <alignment horizontal="center" vertical="center"/>
    </xf>
    <xf numFmtId="3" fontId="90" fillId="0" borderId="12" xfId="299" applyNumberFormat="1" applyFont="1" applyFill="1" applyBorder="1" applyAlignment="1">
      <alignment horizontal="center" vertical="center"/>
    </xf>
    <xf numFmtId="3" fontId="4" fillId="25" borderId="12" xfId="299" applyNumberFormat="1" applyFont="1" applyFill="1" applyBorder="1" applyAlignment="1">
      <alignment horizontal="center" vertical="center"/>
    </xf>
    <xf numFmtId="3" fontId="90" fillId="25" borderId="12" xfId="299" applyNumberFormat="1" applyFont="1" applyFill="1" applyBorder="1" applyAlignment="1">
      <alignment horizontal="center" vertical="center"/>
    </xf>
    <xf numFmtId="0" fontId="90" fillId="0" borderId="32" xfId="299" applyNumberFormat="1" applyFont="1" applyFill="1" applyBorder="1" applyAlignment="1">
      <alignment horizontal="center" vertical="top"/>
    </xf>
    <xf numFmtId="3" fontId="4" fillId="0" borderId="12" xfId="299" applyNumberFormat="1" applyFont="1" applyFill="1" applyBorder="1" applyAlignment="1">
      <alignment horizontal="center" vertical="top"/>
    </xf>
    <xf numFmtId="3" fontId="4" fillId="25" borderId="12" xfId="299" applyNumberFormat="1" applyFont="1" applyFill="1" applyBorder="1" applyAlignment="1">
      <alignment horizontal="center" vertical="top"/>
    </xf>
    <xf numFmtId="3" fontId="4" fillId="0" borderId="34" xfId="299" applyNumberFormat="1" applyFont="1" applyFill="1" applyBorder="1" applyAlignment="1">
      <alignment horizontal="center" vertical="center"/>
    </xf>
    <xf numFmtId="3" fontId="90" fillId="0" borderId="34" xfId="299" applyNumberFormat="1" applyFont="1" applyFill="1" applyBorder="1" applyAlignment="1">
      <alignment horizontal="center" vertical="center"/>
    </xf>
    <xf numFmtId="0" fontId="62" fillId="67" borderId="33" xfId="2465" applyFont="1" applyFill="1" applyBorder="1" applyAlignment="1">
      <alignment vertical="center"/>
    </xf>
    <xf numFmtId="174" fontId="135" fillId="61" borderId="13" xfId="0" applyFont="1" applyFill="1" applyBorder="1" applyAlignment="1">
      <alignment horizontal="center" vertical="center" wrapText="1"/>
    </xf>
    <xf numFmtId="174" fontId="135" fillId="58" borderId="13" xfId="0" applyFont="1" applyFill="1" applyBorder="1" applyAlignment="1">
      <alignment horizontal="center" vertical="center" wrapText="1"/>
    </xf>
    <xf numFmtId="174" fontId="164" fillId="60" borderId="16" xfId="0" applyFont="1" applyFill="1" applyBorder="1" applyAlignment="1">
      <alignment horizontal="center" vertical="center"/>
    </xf>
    <xf numFmtId="174" fontId="164" fillId="60" borderId="13" xfId="0" applyFont="1" applyFill="1" applyBorder="1" applyAlignment="1">
      <alignment horizontal="center" vertical="center" wrapText="1"/>
    </xf>
    <xf numFmtId="174" fontId="164" fillId="60" borderId="14" xfId="0" applyFont="1" applyFill="1" applyBorder="1" applyAlignment="1">
      <alignment horizontal="center" vertical="center" wrapText="1"/>
    </xf>
    <xf numFmtId="174" fontId="228" fillId="25" borderId="0" xfId="0" applyFont="1" applyFill="1"/>
    <xf numFmtId="174" fontId="228" fillId="25" borderId="0" xfId="0" applyFont="1" applyFill="1" applyAlignment="1">
      <alignment vertical="center"/>
    </xf>
    <xf numFmtId="174" fontId="175" fillId="0" borderId="0" xfId="0" applyFont="1" applyAlignment="1">
      <alignment horizontal="center"/>
    </xf>
    <xf numFmtId="174" fontId="162" fillId="0" borderId="0" xfId="0" applyFont="1" applyAlignment="1">
      <alignment horizontal="center"/>
    </xf>
    <xf numFmtId="174" fontId="161" fillId="0" borderId="0" xfId="0" applyFont="1" applyAlignment="1">
      <alignment horizontal="center"/>
    </xf>
    <xf numFmtId="40" fontId="185" fillId="25" borderId="12" xfId="294" applyNumberFormat="1" applyFont="1" applyFill="1" applyBorder="1" applyAlignment="1">
      <alignment vertical="center"/>
    </xf>
    <xf numFmtId="43" fontId="172" fillId="0" borderId="0" xfId="0" applyNumberFormat="1" applyFont="1"/>
    <xf numFmtId="43" fontId="202" fillId="70" borderId="13" xfId="0" applyNumberFormat="1" applyFont="1" applyFill="1" applyBorder="1"/>
    <xf numFmtId="171" fontId="172" fillId="0" borderId="0" xfId="521" applyNumberFormat="1" applyFont="1" applyFill="1"/>
    <xf numFmtId="10" fontId="202" fillId="70" borderId="13" xfId="521" applyNumberFormat="1" applyFont="1" applyFill="1" applyBorder="1"/>
    <xf numFmtId="10" fontId="172" fillId="0" borderId="0" xfId="521" applyNumberFormat="1" applyFont="1" applyFill="1"/>
    <xf numFmtId="10" fontId="32" fillId="0" borderId="0" xfId="521" applyNumberFormat="1" applyFont="1"/>
    <xf numFmtId="10" fontId="156" fillId="0" borderId="12" xfId="0" applyNumberFormat="1" applyFont="1" applyBorder="1"/>
    <xf numFmtId="174" fontId="169" fillId="70" borderId="16" xfId="0" applyFont="1" applyFill="1" applyBorder="1" applyAlignment="1">
      <alignment horizontal="center" vertical="center" wrapText="1"/>
    </xf>
    <xf numFmtId="0" fontId="126" fillId="27" borderId="38" xfId="1202" applyFont="1" applyFill="1" applyBorder="1" applyAlignment="1">
      <alignment horizontal="left" vertical="center" wrapText="1" indent="2"/>
    </xf>
    <xf numFmtId="0" fontId="126" fillId="27" borderId="40" xfId="1202" applyFont="1" applyFill="1" applyBorder="1" applyAlignment="1">
      <alignment horizontal="left" vertical="center" wrapText="1" indent="2"/>
    </xf>
    <xf numFmtId="0" fontId="198" fillId="25" borderId="26" xfId="0" applyNumberFormat="1" applyFont="1" applyFill="1" applyBorder="1" applyAlignment="1">
      <alignment horizontal="center" vertical="center"/>
    </xf>
    <xf numFmtId="174" fontId="107" fillId="0" borderId="0" xfId="0" applyFont="1"/>
    <xf numFmtId="174" fontId="41" fillId="70" borderId="0" xfId="0" applyFont="1" applyFill="1" applyAlignment="1">
      <alignment vertical="top" wrapText="1"/>
    </xf>
    <xf numFmtId="0" fontId="178" fillId="25" borderId="32" xfId="0" applyNumberFormat="1" applyFont="1" applyFill="1" applyBorder="1" applyAlignment="1">
      <alignment horizontal="center" vertical="top"/>
    </xf>
    <xf numFmtId="168" fontId="156" fillId="25" borderId="12" xfId="294" applyNumberFormat="1" applyFont="1" applyFill="1" applyBorder="1" applyAlignment="1">
      <alignment horizontal="right" vertical="top"/>
    </xf>
    <xf numFmtId="1" fontId="156" fillId="25" borderId="12" xfId="294" applyNumberFormat="1" applyFont="1" applyFill="1" applyBorder="1" applyAlignment="1">
      <alignment horizontal="right" vertical="top"/>
    </xf>
    <xf numFmtId="10" fontId="172" fillId="0" borderId="0" xfId="521" applyNumberFormat="1" applyFont="1" applyAlignment="1">
      <alignment vertical="center"/>
    </xf>
    <xf numFmtId="43" fontId="107" fillId="0" borderId="0" xfId="2465" applyNumberFormat="1" applyFont="1" applyAlignment="1">
      <alignment horizontal="left" vertical="center"/>
    </xf>
    <xf numFmtId="43" fontId="63" fillId="0" borderId="0" xfId="2465" applyNumberFormat="1" applyFont="1" applyAlignment="1">
      <alignment vertical="center"/>
    </xf>
    <xf numFmtId="0" fontId="107" fillId="25" borderId="0" xfId="2465" applyFont="1" applyFill="1" applyAlignment="1">
      <alignment horizontal="center" vertical="center"/>
    </xf>
    <xf numFmtId="174" fontId="176" fillId="0" borderId="0" xfId="0" applyFont="1" applyAlignment="1">
      <alignment vertical="center"/>
    </xf>
    <xf numFmtId="174" fontId="158" fillId="0" borderId="0" xfId="0" applyFont="1" applyAlignment="1">
      <alignment horizontal="justify" vertical="top" wrapText="1"/>
    </xf>
    <xf numFmtId="0" fontId="91" fillId="0" borderId="0" xfId="319" applyFont="1" applyAlignment="1">
      <alignment vertical="center"/>
    </xf>
    <xf numFmtId="0" fontId="171" fillId="0" borderId="0" xfId="319" applyFont="1" applyAlignment="1">
      <alignment vertical="center"/>
    </xf>
    <xf numFmtId="0" fontId="156" fillId="0" borderId="0" xfId="319" applyFont="1" applyAlignment="1">
      <alignment vertical="center"/>
    </xf>
    <xf numFmtId="174" fontId="156" fillId="0" borderId="0" xfId="0" applyFont="1" applyAlignment="1">
      <alignment horizontal="center"/>
    </xf>
    <xf numFmtId="174" fontId="156" fillId="0" borderId="0" xfId="0" applyFont="1"/>
    <xf numFmtId="3" fontId="156" fillId="0" borderId="0" xfId="0" applyNumberFormat="1" applyFont="1"/>
    <xf numFmtId="0" fontId="178" fillId="25" borderId="26" xfId="0" applyNumberFormat="1" applyFont="1" applyFill="1" applyBorder="1" applyAlignment="1">
      <alignment horizontal="center" vertical="top"/>
    </xf>
    <xf numFmtId="41" fontId="172" fillId="0" borderId="12" xfId="294" applyNumberFormat="1" applyFont="1" applyFill="1" applyBorder="1" applyAlignment="1">
      <alignment horizontal="right" vertical="top"/>
    </xf>
    <xf numFmtId="3" fontId="186" fillId="0" borderId="12" xfId="294" applyNumberFormat="1" applyFont="1" applyFill="1" applyBorder="1" applyAlignment="1">
      <alignment horizontal="right" vertical="top"/>
    </xf>
    <xf numFmtId="41" fontId="186" fillId="0" borderId="12" xfId="294" applyNumberFormat="1" applyFont="1" applyFill="1" applyBorder="1" applyAlignment="1">
      <alignment horizontal="right" vertical="top"/>
    </xf>
    <xf numFmtId="3" fontId="186" fillId="0" borderId="23" xfId="294" applyNumberFormat="1" applyFont="1" applyFill="1" applyBorder="1" applyAlignment="1">
      <alignment horizontal="right" vertical="top"/>
    </xf>
    <xf numFmtId="41" fontId="172" fillId="0" borderId="12" xfId="0" applyNumberFormat="1" applyFont="1" applyBorder="1" applyAlignment="1">
      <alignment horizontal="right" vertical="top"/>
    </xf>
    <xf numFmtId="174" fontId="183" fillId="70" borderId="16" xfId="0" applyFont="1" applyFill="1" applyBorder="1" applyAlignment="1">
      <alignment horizontal="center" vertical="center"/>
    </xf>
    <xf numFmtId="174" fontId="183" fillId="70" borderId="13" xfId="0" applyFont="1" applyFill="1" applyBorder="1" applyAlignment="1">
      <alignment horizontal="center" vertical="center" wrapText="1"/>
    </xf>
    <xf numFmtId="174" fontId="183" fillId="61" borderId="13" xfId="0" applyFont="1" applyFill="1" applyBorder="1" applyAlignment="1">
      <alignment horizontal="center" vertical="center" wrapText="1"/>
    </xf>
    <xf numFmtId="174" fontId="183" fillId="61" borderId="14" xfId="0" applyFont="1" applyFill="1" applyBorder="1" applyAlignment="1">
      <alignment horizontal="center" vertical="center" wrapText="1"/>
    </xf>
    <xf numFmtId="0" fontId="188" fillId="70" borderId="16" xfId="711" applyFont="1" applyFill="1" applyBorder="1" applyAlignment="1">
      <alignment horizontal="center" vertical="center"/>
    </xf>
    <xf numFmtId="0" fontId="188" fillId="70" borderId="13" xfId="711" applyFont="1" applyFill="1" applyBorder="1" applyAlignment="1">
      <alignment horizontal="center" vertical="center"/>
    </xf>
    <xf numFmtId="0" fontId="188" fillId="70" borderId="13" xfId="711" applyFont="1" applyFill="1" applyBorder="1" applyAlignment="1">
      <alignment horizontal="center" vertical="center" wrapText="1"/>
    </xf>
    <xf numFmtId="0" fontId="188" fillId="70" borderId="14" xfId="711" applyFont="1" applyFill="1" applyBorder="1" applyAlignment="1">
      <alignment horizontal="center" vertical="center"/>
    </xf>
    <xf numFmtId="17" fontId="183" fillId="70" borderId="26" xfId="294" applyNumberFormat="1" applyFont="1" applyFill="1" applyBorder="1" applyAlignment="1">
      <alignment horizontal="center" vertical="center"/>
    </xf>
    <xf numFmtId="40" fontId="183" fillId="70" borderId="34" xfId="294" applyNumberFormat="1" applyFont="1" applyFill="1" applyBorder="1" applyAlignment="1">
      <alignment horizontal="right" vertical="center"/>
    </xf>
    <xf numFmtId="40" fontId="183" fillId="61" borderId="34" xfId="294" applyNumberFormat="1" applyFont="1" applyFill="1" applyBorder="1" applyAlignment="1">
      <alignment horizontal="right" vertical="center"/>
    </xf>
    <xf numFmtId="40" fontId="183" fillId="61" borderId="25" xfId="294" applyNumberFormat="1" applyFont="1" applyFill="1" applyBorder="1" applyAlignment="1">
      <alignment horizontal="right" vertical="center"/>
    </xf>
    <xf numFmtId="174" fontId="141" fillId="70" borderId="13" xfId="0" applyFont="1" applyFill="1" applyBorder="1" applyAlignment="1">
      <alignment horizontal="center" vertical="center" wrapText="1"/>
    </xf>
    <xf numFmtId="168" fontId="91" fillId="0" borderId="12" xfId="294" applyNumberFormat="1" applyFont="1" applyFill="1" applyBorder="1"/>
    <xf numFmtId="168" fontId="141" fillId="70" borderId="34" xfId="294" applyNumberFormat="1" applyFont="1" applyFill="1" applyBorder="1" applyAlignment="1">
      <alignment vertical="center"/>
    </xf>
    <xf numFmtId="171" fontId="159" fillId="0" borderId="0" xfId="521" applyNumberFormat="1" applyFont="1" applyFill="1" applyBorder="1"/>
    <xf numFmtId="43" fontId="159" fillId="0" borderId="0" xfId="0" applyNumberFormat="1" applyFont="1"/>
    <xf numFmtId="194" fontId="52" fillId="0" borderId="0" xfId="0" applyNumberFormat="1" applyFont="1"/>
    <xf numFmtId="3" fontId="233" fillId="0" borderId="0" xfId="0" applyNumberFormat="1" applyFont="1" applyAlignment="1">
      <alignment horizontal="center"/>
    </xf>
    <xf numFmtId="43" fontId="156" fillId="25" borderId="12" xfId="0" applyNumberFormat="1" applyFont="1" applyFill="1" applyBorder="1" applyAlignment="1">
      <alignment vertical="center"/>
    </xf>
    <xf numFmtId="1" fontId="115" fillId="59" borderId="32" xfId="2465" applyNumberFormat="1" applyFont="1" applyFill="1" applyBorder="1" applyAlignment="1">
      <alignment horizontal="center" vertical="center" wrapText="1"/>
    </xf>
    <xf numFmtId="1" fontId="115" fillId="25" borderId="0" xfId="2465" applyNumberFormat="1" applyFont="1" applyFill="1" applyAlignment="1">
      <alignment horizontal="center" vertical="center" wrapText="1"/>
    </xf>
    <xf numFmtId="178" fontId="63" fillId="0" borderId="0" xfId="2465" applyNumberFormat="1" applyFont="1" applyAlignment="1">
      <alignment vertical="center"/>
    </xf>
    <xf numFmtId="4" fontId="23" fillId="0" borderId="24" xfId="369" applyNumberFormat="1" applyFont="1" applyBorder="1" applyAlignment="1">
      <alignment horizontal="right" vertical="justify" wrapText="1"/>
    </xf>
    <xf numFmtId="174" fontId="64" fillId="0" borderId="31" xfId="0" applyFont="1" applyBorder="1" applyAlignment="1">
      <alignment horizontal="center" vertical="top" wrapText="1"/>
    </xf>
    <xf numFmtId="174" fontId="91" fillId="25" borderId="31" xfId="0" applyFont="1" applyFill="1" applyBorder="1" applyAlignment="1">
      <alignment horizontal="center" vertical="center" wrapText="1"/>
    </xf>
    <xf numFmtId="10" fontId="116" fillId="0" borderId="12" xfId="521" applyNumberFormat="1" applyFont="1" applyFill="1" applyBorder="1" applyAlignment="1">
      <alignment horizontal="center" vertical="center"/>
    </xf>
    <xf numFmtId="171" fontId="116" fillId="0" borderId="12" xfId="521" applyNumberFormat="1" applyFont="1" applyFill="1" applyBorder="1" applyAlignment="1">
      <alignment horizontal="center" vertical="center"/>
    </xf>
    <xf numFmtId="41" fontId="107" fillId="0" borderId="0" xfId="2465" applyNumberFormat="1" applyFont="1" applyAlignment="1">
      <alignment horizontal="center" vertical="center"/>
    </xf>
    <xf numFmtId="174" fontId="161" fillId="0" borderId="0" xfId="0" applyFont="1" applyAlignment="1">
      <alignment horizontal="right" indent="2"/>
    </xf>
    <xf numFmtId="10" fontId="75" fillId="0" borderId="0" xfId="521" applyNumberFormat="1" applyFont="1"/>
    <xf numFmtId="43" fontId="59" fillId="25" borderId="12" xfId="0" applyNumberFormat="1" applyFont="1" applyFill="1" applyBorder="1" applyAlignment="1">
      <alignment horizontal="center" vertical="center"/>
    </xf>
    <xf numFmtId="10" fontId="58" fillId="25" borderId="12" xfId="0" applyNumberFormat="1" applyFont="1" applyFill="1" applyBorder="1" applyAlignment="1">
      <alignment horizontal="center" vertical="center"/>
    </xf>
    <xf numFmtId="43" fontId="59" fillId="25" borderId="12" xfId="294" applyFont="1" applyFill="1" applyBorder="1" applyAlignment="1">
      <alignment horizontal="center" vertical="center"/>
    </xf>
    <xf numFmtId="171" fontId="159" fillId="0" borderId="12" xfId="0" applyNumberFormat="1" applyFont="1" applyBorder="1" applyAlignment="1">
      <alignment horizontal="right"/>
    </xf>
    <xf numFmtId="171" fontId="159" fillId="0" borderId="23" xfId="0" applyNumberFormat="1" applyFont="1" applyBorder="1" applyAlignment="1">
      <alignment horizontal="right"/>
    </xf>
    <xf numFmtId="174" fontId="169" fillId="71" borderId="26" xfId="0" applyFont="1" applyFill="1" applyBorder="1" applyAlignment="1">
      <alignment horizontal="center" vertical="top"/>
    </xf>
    <xf numFmtId="3" fontId="169" fillId="71" borderId="34" xfId="294" applyNumberFormat="1" applyFont="1" applyFill="1" applyBorder="1" applyAlignment="1">
      <alignment horizontal="right" vertical="top"/>
    </xf>
    <xf numFmtId="3" fontId="169" fillId="71" borderId="25" xfId="294" applyNumberFormat="1" applyFont="1" applyFill="1" applyBorder="1" applyAlignment="1">
      <alignment horizontal="right" vertical="top"/>
    </xf>
    <xf numFmtId="41" fontId="172" fillId="25" borderId="12" xfId="294" applyNumberFormat="1" applyFont="1" applyFill="1" applyBorder="1" applyAlignment="1">
      <alignment horizontal="right" vertical="top"/>
    </xf>
    <xf numFmtId="3" fontId="186" fillId="25" borderId="12" xfId="294" applyNumberFormat="1" applyFont="1" applyFill="1" applyBorder="1" applyAlignment="1">
      <alignment horizontal="right" vertical="top"/>
    </xf>
    <xf numFmtId="41" fontId="186" fillId="25" borderId="12" xfId="294" applyNumberFormat="1" applyFont="1" applyFill="1" applyBorder="1" applyAlignment="1">
      <alignment horizontal="right" vertical="top"/>
    </xf>
    <xf numFmtId="3" fontId="186" fillId="25" borderId="23" xfId="294" applyNumberFormat="1" applyFont="1" applyFill="1" applyBorder="1" applyAlignment="1">
      <alignment horizontal="right" vertical="top"/>
    </xf>
    <xf numFmtId="174" fontId="38" fillId="0" borderId="0" xfId="0" applyFont="1" applyAlignment="1">
      <alignment horizontal="center" vertical="center" wrapText="1"/>
    </xf>
    <xf numFmtId="168" fontId="90" fillId="0" borderId="32" xfId="294" applyNumberFormat="1" applyFont="1" applyBorder="1" applyAlignment="1">
      <alignment horizontal="center" vertical="top"/>
    </xf>
    <xf numFmtId="168" fontId="4" fillId="0" borderId="12" xfId="294" applyNumberFormat="1" applyFont="1" applyBorder="1" applyAlignment="1">
      <alignment horizontal="center" vertical="top"/>
    </xf>
    <xf numFmtId="168" fontId="90" fillId="0" borderId="12" xfId="294" applyNumberFormat="1" applyFont="1" applyBorder="1" applyAlignment="1">
      <alignment horizontal="center" vertical="top"/>
    </xf>
    <xf numFmtId="171" fontId="90" fillId="0" borderId="12" xfId="521" applyNumberFormat="1" applyFont="1" applyBorder="1" applyAlignment="1">
      <alignment horizontal="center" vertical="top"/>
    </xf>
    <xf numFmtId="171" fontId="90" fillId="0" borderId="23" xfId="521" applyNumberFormat="1" applyFont="1" applyBorder="1" applyAlignment="1">
      <alignment horizontal="center" vertical="top"/>
    </xf>
    <xf numFmtId="10" fontId="90" fillId="0" borderId="0" xfId="521" applyNumberFormat="1" applyFont="1" applyBorder="1" applyAlignment="1">
      <alignment horizontal="center" vertical="top"/>
    </xf>
    <xf numFmtId="174" fontId="0" fillId="0" borderId="0" xfId="0" applyAlignment="1">
      <alignment horizontal="left" vertical="top"/>
    </xf>
    <xf numFmtId="168" fontId="90" fillId="25" borderId="26" xfId="294" applyNumberFormat="1" applyFont="1" applyFill="1" applyBorder="1" applyAlignment="1">
      <alignment horizontal="center" vertical="top"/>
    </xf>
    <xf numFmtId="168" fontId="4" fillId="25" borderId="34" xfId="294" applyNumberFormat="1" applyFont="1" applyFill="1" applyBorder="1" applyAlignment="1">
      <alignment horizontal="center" vertical="top"/>
    </xf>
    <xf numFmtId="168" fontId="90" fillId="25" borderId="34" xfId="294" applyNumberFormat="1" applyFont="1" applyFill="1" applyBorder="1" applyAlignment="1">
      <alignment horizontal="center" vertical="top"/>
    </xf>
    <xf numFmtId="171" fontId="90" fillId="25" borderId="12" xfId="521" applyNumberFormat="1" applyFont="1" applyFill="1" applyBorder="1" applyAlignment="1">
      <alignment horizontal="center" vertical="top"/>
    </xf>
    <xf numFmtId="171" fontId="90" fillId="25" borderId="23" xfId="521" applyNumberFormat="1" applyFont="1" applyFill="1" applyBorder="1" applyAlignment="1">
      <alignment horizontal="center" vertical="top"/>
    </xf>
    <xf numFmtId="10" fontId="90" fillId="25" borderId="0" xfId="521" applyNumberFormat="1" applyFont="1" applyFill="1" applyBorder="1" applyAlignment="1">
      <alignment horizontal="center" vertical="top"/>
    </xf>
    <xf numFmtId="174" fontId="0" fillId="0" borderId="0" xfId="0" applyAlignment="1">
      <alignment horizontal="left" vertical="center"/>
    </xf>
    <xf numFmtId="0" fontId="33" fillId="0" borderId="0" xfId="0" applyNumberFormat="1" applyFont="1" applyAlignment="1">
      <alignment vertical="center"/>
    </xf>
    <xf numFmtId="0" fontId="0" fillId="0" borderId="0" xfId="0" applyNumberFormat="1"/>
    <xf numFmtId="0" fontId="32" fillId="0" borderId="0" xfId="0" applyNumberFormat="1" applyFont="1"/>
    <xf numFmtId="174" fontId="237" fillId="0" borderId="0" xfId="0" applyFont="1"/>
    <xf numFmtId="174" fontId="237" fillId="0" borderId="0" xfId="0" applyFont="1" applyAlignment="1">
      <alignment vertical="top" readingOrder="1"/>
    </xf>
    <xf numFmtId="41" fontId="113" fillId="0" borderId="12" xfId="2465" applyNumberFormat="1" applyFont="1" applyBorder="1" applyAlignment="1">
      <alignment horizontal="left" vertical="center" wrapText="1"/>
    </xf>
    <xf numFmtId="3" fontId="4" fillId="0" borderId="34" xfId="299" applyNumberFormat="1" applyFont="1" applyFill="1" applyBorder="1" applyAlignment="1">
      <alignment horizontal="center" vertical="top"/>
    </xf>
    <xf numFmtId="3" fontId="4" fillId="25" borderId="34" xfId="299" applyNumberFormat="1" applyFont="1" applyFill="1" applyBorder="1" applyAlignment="1">
      <alignment horizontal="center" vertical="top"/>
    </xf>
    <xf numFmtId="168" fontId="70" fillId="0" borderId="12" xfId="0" applyNumberFormat="1" applyFont="1" applyBorder="1" applyAlignment="1">
      <alignment horizontal="center" vertical="center" wrapText="1"/>
    </xf>
    <xf numFmtId="3" fontId="212" fillId="25" borderId="12" xfId="0" applyNumberFormat="1" applyFont="1" applyFill="1" applyBorder="1" applyAlignment="1">
      <alignment horizontal="center" vertical="center"/>
    </xf>
    <xf numFmtId="0" fontId="186" fillId="25" borderId="32" xfId="0" applyNumberFormat="1" applyFont="1" applyFill="1" applyBorder="1" applyAlignment="1">
      <alignment horizontal="center" vertical="center"/>
    </xf>
    <xf numFmtId="43" fontId="156" fillId="0" borderId="12" xfId="0" applyNumberFormat="1" applyFont="1" applyBorder="1" applyAlignment="1">
      <alignment horizontal="right" vertical="center"/>
    </xf>
    <xf numFmtId="10" fontId="48" fillId="0" borderId="0" xfId="419" applyNumberFormat="1" applyFont="1" applyAlignment="1">
      <alignment horizontal="center" vertical="center"/>
    </xf>
    <xf numFmtId="174" fontId="62" fillId="70" borderId="0" xfId="0" applyFont="1" applyFill="1" applyAlignment="1">
      <alignment vertical="center" wrapText="1"/>
    </xf>
    <xf numFmtId="174" fontId="180" fillId="70" borderId="26" xfId="0" applyFont="1" applyFill="1" applyBorder="1" applyAlignment="1">
      <alignment horizontal="center"/>
    </xf>
    <xf numFmtId="168" fontId="178" fillId="25" borderId="12" xfId="0" applyNumberFormat="1" applyFont="1" applyFill="1" applyBorder="1" applyAlignment="1">
      <alignment horizontal="center" vertical="top"/>
    </xf>
    <xf numFmtId="168" fontId="178" fillId="25" borderId="12" xfId="294" applyNumberFormat="1" applyFont="1" applyFill="1" applyBorder="1" applyAlignment="1">
      <alignment horizontal="right" vertical="top"/>
    </xf>
    <xf numFmtId="41" fontId="178" fillId="25" borderId="23" xfId="0" applyNumberFormat="1" applyFont="1" applyFill="1" applyBorder="1" applyAlignment="1">
      <alignment horizontal="center" vertical="top"/>
    </xf>
    <xf numFmtId="38" fontId="185" fillId="25" borderId="12" xfId="294" applyNumberFormat="1" applyFont="1" applyFill="1" applyBorder="1" applyAlignment="1">
      <alignment horizontal="center" vertical="center"/>
    </xf>
    <xf numFmtId="38" fontId="171" fillId="25" borderId="12" xfId="0" applyNumberFormat="1" applyFont="1" applyFill="1" applyBorder="1" applyAlignment="1">
      <alignment horizontal="center" wrapText="1"/>
    </xf>
    <xf numFmtId="0" fontId="171" fillId="25" borderId="12" xfId="0" applyNumberFormat="1" applyFont="1" applyFill="1" applyBorder="1" applyAlignment="1">
      <alignment horizontal="center" vertical="center"/>
    </xf>
    <xf numFmtId="174" fontId="146" fillId="25" borderId="0" xfId="0" applyFont="1" applyFill="1"/>
    <xf numFmtId="174" fontId="194" fillId="25" borderId="0" xfId="0" applyFont="1" applyFill="1"/>
    <xf numFmtId="174" fontId="237" fillId="25" borderId="0" xfId="0" applyFont="1" applyFill="1"/>
    <xf numFmtId="174" fontId="143" fillId="25" borderId="0" xfId="0" applyFont="1" applyFill="1"/>
    <xf numFmtId="174" fontId="91" fillId="0" borderId="12" xfId="362" applyFont="1" applyBorder="1" applyAlignment="1">
      <alignment horizontal="left" vertical="center"/>
    </xf>
    <xf numFmtId="10" fontId="91" fillId="0" borderId="12" xfId="362" applyNumberFormat="1" applyFont="1" applyBorder="1" applyAlignment="1">
      <alignment horizontal="center" vertical="center"/>
    </xf>
    <xf numFmtId="4" fontId="107" fillId="0" borderId="0" xfId="2465" applyNumberFormat="1" applyFont="1" applyAlignment="1">
      <alignment horizontal="left" vertical="center"/>
    </xf>
    <xf numFmtId="0" fontId="146" fillId="0" borderId="0" xfId="888" applyFont="1" applyAlignment="1">
      <alignment vertical="center"/>
    </xf>
    <xf numFmtId="43" fontId="160" fillId="0" borderId="0" xfId="0" applyNumberFormat="1" applyFont="1" applyAlignment="1">
      <alignment horizontal="center"/>
    </xf>
    <xf numFmtId="10" fontId="4" fillId="0" borderId="0" xfId="521" applyNumberFormat="1" applyFont="1" applyAlignment="1">
      <alignment horizontal="left"/>
    </xf>
    <xf numFmtId="0" fontId="62" fillId="57" borderId="12" xfId="2465" applyFont="1" applyFill="1" applyBorder="1" applyAlignment="1">
      <alignment horizontal="center" vertical="center"/>
    </xf>
    <xf numFmtId="41" fontId="67" fillId="57" borderId="12" xfId="2465" applyNumberFormat="1" applyFont="1" applyFill="1" applyBorder="1" applyAlignment="1">
      <alignment horizontal="center" vertical="center" wrapText="1"/>
    </xf>
    <xf numFmtId="0" fontId="62" fillId="57" borderId="12" xfId="2465" applyFont="1" applyFill="1" applyBorder="1" applyAlignment="1">
      <alignment horizontal="center" vertical="center" wrapText="1"/>
    </xf>
    <xf numFmtId="174" fontId="62" fillId="59" borderId="12" xfId="0" applyFont="1" applyFill="1" applyBorder="1" applyAlignment="1">
      <alignment horizontal="center" vertical="center" wrapText="1"/>
    </xf>
    <xf numFmtId="0" fontId="67" fillId="57" borderId="12" xfId="2465" applyFont="1" applyFill="1" applyBorder="1" applyAlignment="1">
      <alignment horizontal="center" vertical="center" wrapText="1"/>
    </xf>
    <xf numFmtId="0" fontId="163" fillId="0" borderId="0" xfId="888" applyFont="1" applyAlignment="1">
      <alignment horizontal="center"/>
    </xf>
    <xf numFmtId="41" fontId="116" fillId="25" borderId="12" xfId="2465" applyNumberFormat="1" applyFont="1" applyFill="1" applyBorder="1" applyAlignment="1">
      <alignment horizontal="center" vertical="center" wrapText="1"/>
    </xf>
    <xf numFmtId="0" fontId="115" fillId="73" borderId="12" xfId="2465" applyFont="1" applyFill="1" applyBorder="1" applyAlignment="1">
      <alignment horizontal="left" vertical="center" wrapText="1"/>
    </xf>
    <xf numFmtId="0" fontId="115" fillId="73" borderId="12" xfId="2465" applyFont="1" applyFill="1" applyBorder="1" applyAlignment="1">
      <alignment horizontal="center" vertical="center" wrapText="1"/>
    </xf>
    <xf numFmtId="0" fontId="115" fillId="61" borderId="12" xfId="2465" applyFont="1" applyFill="1" applyBorder="1" applyAlignment="1">
      <alignment horizontal="left" vertical="center" wrapText="1"/>
    </xf>
    <xf numFmtId="0" fontId="62" fillId="61" borderId="33" xfId="2465" applyFont="1" applyFill="1" applyBorder="1" applyAlignment="1">
      <alignment vertical="center"/>
    </xf>
    <xf numFmtId="0" fontId="115" fillId="59" borderId="12" xfId="2465" applyFont="1" applyFill="1" applyBorder="1" applyAlignment="1">
      <alignment horizontal="center" vertical="center" wrapText="1"/>
    </xf>
    <xf numFmtId="178" fontId="119" fillId="25" borderId="12" xfId="2465" applyNumberFormat="1" applyFont="1" applyFill="1" applyBorder="1" applyAlignment="1">
      <alignment horizontal="center" vertical="center" wrapText="1"/>
    </xf>
    <xf numFmtId="178" fontId="119" fillId="67" borderId="12" xfId="2465" applyNumberFormat="1" applyFont="1" applyFill="1" applyBorder="1" applyAlignment="1">
      <alignment horizontal="center" vertical="center" wrapText="1"/>
    </xf>
    <xf numFmtId="178" fontId="115" fillId="59" borderId="12" xfId="2465" applyNumberFormat="1" applyFont="1" applyFill="1" applyBorder="1" applyAlignment="1">
      <alignment horizontal="center" vertical="center" wrapText="1"/>
    </xf>
    <xf numFmtId="178" fontId="229" fillId="59" borderId="12" xfId="2465" applyNumberFormat="1" applyFont="1" applyFill="1" applyBorder="1" applyAlignment="1">
      <alignment horizontal="center" vertical="center" wrapText="1"/>
    </xf>
    <xf numFmtId="174" fontId="196" fillId="0" borderId="0" xfId="0" applyFont="1" applyAlignment="1">
      <alignment horizontal="center" vertical="center" wrapText="1"/>
    </xf>
    <xf numFmtId="168" fontId="181" fillId="0" borderId="12" xfId="294" applyNumberFormat="1" applyFont="1" applyBorder="1" applyAlignment="1">
      <alignment horizontal="right" vertical="top"/>
    </xf>
    <xf numFmtId="168" fontId="187" fillId="25" borderId="25" xfId="294" applyNumberFormat="1" applyFont="1" applyFill="1" applyBorder="1" applyAlignment="1">
      <alignment horizontal="right" vertical="top"/>
    </xf>
    <xf numFmtId="168" fontId="181" fillId="0" borderId="34" xfId="294" applyNumberFormat="1" applyFont="1" applyBorder="1" applyAlignment="1">
      <alignment horizontal="right" vertical="top"/>
    </xf>
    <xf numFmtId="174" fontId="224" fillId="0" borderId="0" xfId="0" applyFont="1" applyAlignment="1">
      <alignment horizontal="left" vertical="top" wrapText="1"/>
    </xf>
    <xf numFmtId="168" fontId="2" fillId="25" borderId="12" xfId="294" applyNumberFormat="1" applyFont="1" applyFill="1" applyBorder="1" applyAlignment="1">
      <alignment horizontal="right" vertical="top"/>
    </xf>
    <xf numFmtId="168" fontId="3" fillId="25" borderId="25" xfId="294" applyNumberFormat="1" applyFont="1" applyFill="1" applyBorder="1" applyAlignment="1">
      <alignment horizontal="right" vertical="top"/>
    </xf>
    <xf numFmtId="168" fontId="2" fillId="25" borderId="34" xfId="294" applyNumberFormat="1" applyFont="1" applyFill="1" applyBorder="1" applyAlignment="1">
      <alignment horizontal="right" vertical="top"/>
    </xf>
    <xf numFmtId="168" fontId="3" fillId="25" borderId="34" xfId="294" applyNumberFormat="1" applyFont="1" applyFill="1" applyBorder="1" applyAlignment="1">
      <alignment horizontal="right" vertical="top"/>
    </xf>
    <xf numFmtId="43" fontId="3" fillId="25" borderId="34" xfId="294" applyFont="1" applyFill="1" applyBorder="1" applyAlignment="1">
      <alignment horizontal="center" vertical="top"/>
    </xf>
    <xf numFmtId="168" fontId="188" fillId="60" borderId="16" xfId="294" applyNumberFormat="1" applyFont="1" applyFill="1" applyBorder="1" applyAlignment="1">
      <alignment horizontal="center" vertical="center" wrapText="1"/>
    </xf>
    <xf numFmtId="168" fontId="188" fillId="60" borderId="13" xfId="294" applyNumberFormat="1" applyFont="1" applyFill="1" applyBorder="1" applyAlignment="1">
      <alignment horizontal="center" vertical="center" wrapText="1"/>
    </xf>
    <xf numFmtId="168" fontId="188" fillId="60" borderId="14" xfId="294" applyNumberFormat="1" applyFont="1" applyFill="1" applyBorder="1" applyAlignment="1">
      <alignment horizontal="center" vertical="center" wrapText="1"/>
    </xf>
    <xf numFmtId="3" fontId="168" fillId="25" borderId="12" xfId="299" applyNumberFormat="1" applyFont="1" applyFill="1" applyBorder="1" applyAlignment="1">
      <alignment horizontal="center" vertical="center" wrapText="1"/>
    </xf>
    <xf numFmtId="3" fontId="165" fillId="25" borderId="12" xfId="299" applyNumberFormat="1" applyFont="1" applyFill="1" applyBorder="1" applyAlignment="1">
      <alignment horizontal="center" vertical="center" wrapText="1"/>
    </xf>
    <xf numFmtId="177" fontId="107" fillId="0" borderId="0" xfId="0" applyNumberFormat="1" applyFont="1"/>
    <xf numFmtId="41" fontId="146" fillId="0" borderId="0" xfId="0" applyNumberFormat="1" applyFont="1" applyAlignment="1">
      <alignment horizontal="center"/>
    </xf>
    <xf numFmtId="171" fontId="146" fillId="0" borderId="0" xfId="521" applyNumberFormat="1" applyFont="1" applyAlignment="1">
      <alignment horizontal="center"/>
    </xf>
    <xf numFmtId="174" fontId="146" fillId="0" borderId="0" xfId="0" applyFont="1" applyAlignment="1">
      <alignment horizontal="center" wrapText="1"/>
    </xf>
    <xf numFmtId="40" fontId="171" fillId="25" borderId="12" xfId="294" applyNumberFormat="1" applyFont="1" applyFill="1" applyBorder="1" applyAlignment="1">
      <alignment vertical="center"/>
    </xf>
    <xf numFmtId="40" fontId="171" fillId="25" borderId="23" xfId="294" applyNumberFormat="1" applyFont="1" applyFill="1" applyBorder="1" applyAlignment="1"/>
    <xf numFmtId="49" fontId="113" fillId="27" borderId="12" xfId="2465" applyNumberFormat="1" applyFont="1" applyFill="1" applyBorder="1" applyAlignment="1">
      <alignment horizontal="left" vertical="center"/>
    </xf>
    <xf numFmtId="49" fontId="113" fillId="63" borderId="12" xfId="2465" applyNumberFormat="1" applyFont="1" applyFill="1" applyBorder="1" applyAlignment="1">
      <alignment horizontal="left" vertical="center"/>
    </xf>
    <xf numFmtId="49" fontId="108" fillId="27" borderId="12" xfId="2465" applyNumberFormat="1" applyFont="1" applyFill="1" applyBorder="1" applyAlignment="1">
      <alignment horizontal="center" vertical="center"/>
    </xf>
    <xf numFmtId="49" fontId="107" fillId="27" borderId="12" xfId="2465" applyNumberFormat="1" applyFont="1" applyFill="1" applyBorder="1" applyAlignment="1">
      <alignment vertical="center"/>
    </xf>
    <xf numFmtId="49" fontId="113" fillId="27" borderId="12" xfId="2465" applyNumberFormat="1" applyFont="1" applyFill="1" applyBorder="1" applyAlignment="1">
      <alignment horizontal="left" vertical="center" wrapText="1"/>
    </xf>
    <xf numFmtId="49" fontId="113" fillId="25" borderId="12" xfId="2465" applyNumberFormat="1" applyFont="1" applyFill="1" applyBorder="1" applyAlignment="1">
      <alignment horizontal="left" vertical="center" wrapText="1"/>
    </xf>
    <xf numFmtId="174" fontId="158" fillId="0" borderId="0" xfId="0" applyFont="1" applyAlignment="1">
      <alignment horizontal="right" vertical="top" wrapText="1"/>
    </xf>
    <xf numFmtId="10" fontId="200" fillId="0" borderId="0" xfId="521" applyNumberFormat="1" applyFont="1" applyAlignment="1">
      <alignment horizontal="right" vertical="center"/>
    </xf>
    <xf numFmtId="174" fontId="176" fillId="0" borderId="0" xfId="0" applyFont="1"/>
    <xf numFmtId="0" fontId="169" fillId="70" borderId="12" xfId="888" applyFont="1" applyFill="1" applyBorder="1" applyAlignment="1">
      <alignment horizontal="center" vertical="center" wrapText="1"/>
    </xf>
    <xf numFmtId="174" fontId="228" fillId="25" borderId="0" xfId="0" applyFont="1" applyFill="1" applyAlignment="1">
      <alignment wrapText="1"/>
    </xf>
    <xf numFmtId="43" fontId="165" fillId="0" borderId="12" xfId="294" applyFont="1" applyFill="1" applyBorder="1" applyAlignment="1">
      <alignment horizontal="center" vertical="center" wrapText="1"/>
    </xf>
    <xf numFmtId="43" fontId="165" fillId="0" borderId="23" xfId="294" applyFont="1" applyFill="1" applyBorder="1" applyAlignment="1">
      <alignment horizontal="center" vertical="center" wrapText="1"/>
    </xf>
    <xf numFmtId="168" fontId="135" fillId="60" borderId="16" xfId="294" applyNumberFormat="1" applyFont="1" applyFill="1" applyBorder="1" applyAlignment="1">
      <alignment horizontal="center" vertical="top" wrapText="1"/>
    </xf>
    <xf numFmtId="168" fontId="135" fillId="60" borderId="13" xfId="294" applyNumberFormat="1" applyFont="1" applyFill="1" applyBorder="1" applyAlignment="1">
      <alignment horizontal="center" vertical="top" wrapText="1"/>
    </xf>
    <xf numFmtId="168" fontId="136" fillId="60" borderId="13" xfId="294" applyNumberFormat="1" applyFont="1" applyFill="1" applyBorder="1" applyAlignment="1">
      <alignment horizontal="center" vertical="top" wrapText="1"/>
    </xf>
    <xf numFmtId="9" fontId="135" fillId="60" borderId="13" xfId="521" applyFont="1" applyFill="1" applyBorder="1" applyAlignment="1">
      <alignment horizontal="center" vertical="top" wrapText="1"/>
    </xf>
    <xf numFmtId="9" fontId="135" fillId="60" borderId="14" xfId="521" applyFont="1" applyFill="1" applyBorder="1" applyAlignment="1">
      <alignment horizontal="center" vertical="top" wrapText="1"/>
    </xf>
    <xf numFmtId="174" fontId="62" fillId="57" borderId="12" xfId="359" applyFont="1" applyFill="1" applyBorder="1" applyAlignment="1">
      <alignment horizontal="center" vertical="center" wrapText="1"/>
    </xf>
    <xf numFmtId="177" fontId="146" fillId="0" borderId="0" xfId="0" applyNumberFormat="1" applyFont="1" applyAlignment="1">
      <alignment horizontal="right"/>
    </xf>
    <xf numFmtId="174" fontId="4" fillId="0" borderId="26" xfId="0" applyFont="1" applyBorder="1" applyAlignment="1">
      <alignment vertical="top"/>
    </xf>
    <xf numFmtId="174" fontId="230" fillId="25" borderId="0" xfId="0" applyFont="1" applyFill="1" applyAlignment="1">
      <alignment horizontal="justify" vertical="top" wrapText="1"/>
    </xf>
    <xf numFmtId="174" fontId="199" fillId="25" borderId="0" xfId="0" applyFont="1" applyFill="1" applyAlignment="1">
      <alignment horizontal="justify" vertical="top" wrapText="1"/>
    </xf>
    <xf numFmtId="0" fontId="240" fillId="0" borderId="12" xfId="2465" applyFont="1" applyBorder="1" applyAlignment="1">
      <alignment vertical="center" wrapText="1"/>
    </xf>
    <xf numFmtId="41" fontId="240" fillId="25" borderId="12" xfId="2465" applyNumberFormat="1" applyFont="1" applyFill="1" applyBorder="1" applyAlignment="1">
      <alignment vertical="center" wrapText="1"/>
    </xf>
    <xf numFmtId="0" fontId="240" fillId="25" borderId="12" xfId="2465" applyFont="1" applyFill="1" applyBorder="1" applyAlignment="1">
      <alignment vertical="center" wrapText="1"/>
    </xf>
    <xf numFmtId="41" fontId="240" fillId="64" borderId="12" xfId="2465" applyNumberFormat="1" applyFont="1" applyFill="1" applyBorder="1" applyAlignment="1">
      <alignment vertical="center" wrapText="1"/>
    </xf>
    <xf numFmtId="41" fontId="241" fillId="0" borderId="0" xfId="2465" applyNumberFormat="1" applyFont="1" applyAlignment="1">
      <alignment vertical="center"/>
    </xf>
    <xf numFmtId="171" fontId="108" fillId="0" borderId="0" xfId="521" applyNumberFormat="1" applyFont="1"/>
    <xf numFmtId="171" fontId="107" fillId="0" borderId="0" xfId="521" applyNumberFormat="1" applyFont="1" applyAlignment="1">
      <alignment vertical="center"/>
    </xf>
    <xf numFmtId="171" fontId="107" fillId="0" borderId="0" xfId="521" applyNumberFormat="1" applyFont="1" applyAlignment="1">
      <alignment horizontal="center" vertical="center"/>
    </xf>
    <xf numFmtId="17" fontId="141" fillId="70" borderId="16" xfId="0" applyNumberFormat="1" applyFont="1" applyFill="1" applyBorder="1" applyAlignment="1">
      <alignment horizontal="center" vertical="center"/>
    </xf>
    <xf numFmtId="174" fontId="141" fillId="74" borderId="13" xfId="0" applyFont="1" applyFill="1" applyBorder="1" applyAlignment="1">
      <alignment horizontal="center" vertical="center" wrapText="1"/>
    </xf>
    <xf numFmtId="174" fontId="141" fillId="70" borderId="14" xfId="0" applyFont="1" applyFill="1" applyBorder="1" applyAlignment="1">
      <alignment horizontal="center" vertical="center" wrapText="1"/>
    </xf>
    <xf numFmtId="17" fontId="91" fillId="0" borderId="32" xfId="0" applyNumberFormat="1" applyFont="1" applyBorder="1" applyAlignment="1">
      <alignment horizontal="center" vertical="center"/>
    </xf>
    <xf numFmtId="3" fontId="27" fillId="0" borderId="12" xfId="299" applyNumberFormat="1" applyFont="1" applyFill="1" applyBorder="1" applyAlignment="1">
      <alignment horizontal="center" vertical="center"/>
    </xf>
    <xf numFmtId="3" fontId="91" fillId="0" borderId="12" xfId="299" applyNumberFormat="1" applyFont="1" applyFill="1" applyBorder="1" applyAlignment="1">
      <alignment horizontal="center" vertical="center"/>
    </xf>
    <xf numFmtId="3" fontId="91" fillId="0" borderId="23" xfId="299" applyNumberFormat="1" applyFont="1" applyFill="1" applyBorder="1" applyAlignment="1">
      <alignment horizontal="center" vertical="center"/>
    </xf>
    <xf numFmtId="49" fontId="91" fillId="0" borderId="32" xfId="0" applyNumberFormat="1" applyFont="1" applyBorder="1" applyAlignment="1">
      <alignment horizontal="center" vertical="center"/>
    </xf>
    <xf numFmtId="3" fontId="27" fillId="0" borderId="34" xfId="299" applyNumberFormat="1" applyFont="1" applyFill="1" applyBorder="1" applyAlignment="1">
      <alignment horizontal="center" vertical="center"/>
    </xf>
    <xf numFmtId="168" fontId="207" fillId="25" borderId="12" xfId="294" applyNumberFormat="1" applyFont="1" applyFill="1" applyBorder="1" applyAlignment="1">
      <alignment horizontal="center" vertical="center"/>
    </xf>
    <xf numFmtId="41" fontId="67" fillId="57" borderId="12" xfId="2465" applyNumberFormat="1" applyFont="1" applyFill="1" applyBorder="1" applyAlignment="1">
      <alignment vertical="center" wrapText="1"/>
    </xf>
    <xf numFmtId="43" fontId="168" fillId="0" borderId="0" xfId="577" applyFont="1" applyFill="1" applyBorder="1" applyAlignment="1">
      <alignment horizontal="center" vertical="center"/>
    </xf>
    <xf numFmtId="180" fontId="146" fillId="0" borderId="0" xfId="0" applyNumberFormat="1" applyFont="1"/>
    <xf numFmtId="0" fontId="172" fillId="0" borderId="12" xfId="888" applyFont="1" applyBorder="1" applyAlignment="1">
      <alignment horizontal="right" vertical="center"/>
    </xf>
    <xf numFmtId="168" fontId="169" fillId="70" borderId="12" xfId="294" applyNumberFormat="1" applyFont="1" applyFill="1" applyBorder="1" applyAlignment="1">
      <alignment horizontal="right" vertical="center"/>
    </xf>
    <xf numFmtId="171" fontId="67" fillId="70" borderId="12" xfId="521" applyNumberFormat="1" applyFont="1" applyFill="1" applyBorder="1"/>
    <xf numFmtId="43" fontId="107" fillId="0" borderId="0" xfId="2465" applyNumberFormat="1" applyFont="1" applyAlignment="1">
      <alignment horizontal="center" vertical="center"/>
    </xf>
    <xf numFmtId="12" fontId="107" fillId="0" borderId="0" xfId="294" applyNumberFormat="1" applyFont="1" applyAlignment="1">
      <alignment horizontal="center"/>
    </xf>
    <xf numFmtId="171" fontId="162" fillId="0" borderId="0" xfId="521" applyNumberFormat="1" applyFont="1" applyAlignment="1">
      <alignment horizontal="right"/>
    </xf>
    <xf numFmtId="174" fontId="217" fillId="25" borderId="0" xfId="0" applyFont="1" applyFill="1" applyAlignment="1">
      <alignment horizontal="center" vertical="center" wrapText="1" readingOrder="1"/>
    </xf>
    <xf numFmtId="171" fontId="246" fillId="0" borderId="0" xfId="521" applyNumberFormat="1" applyFont="1" applyAlignment="1">
      <alignment vertical="center" readingOrder="1"/>
    </xf>
    <xf numFmtId="174" fontId="217" fillId="25" borderId="0" xfId="0" applyFont="1" applyFill="1" applyAlignment="1">
      <alignment vertical="center" wrapText="1" readingOrder="1"/>
    </xf>
    <xf numFmtId="174" fontId="247" fillId="0" borderId="0" xfId="0" applyFont="1"/>
    <xf numFmtId="174" fontId="194" fillId="0" borderId="0" xfId="0" applyFont="1"/>
    <xf numFmtId="174" fontId="194" fillId="0" borderId="0" xfId="0" applyFont="1" applyAlignment="1">
      <alignment vertical="top" readingOrder="1"/>
    </xf>
    <xf numFmtId="0" fontId="195" fillId="0" borderId="0" xfId="2608" applyFont="1"/>
    <xf numFmtId="0" fontId="145" fillId="60" borderId="12" xfId="2608" applyFont="1" applyFill="1" applyBorder="1" applyAlignment="1">
      <alignment horizontal="center" vertical="center"/>
    </xf>
    <xf numFmtId="0" fontId="145" fillId="60" borderId="12" xfId="2608" applyFont="1" applyFill="1" applyBorder="1" applyAlignment="1">
      <alignment horizontal="center" vertical="center" wrapText="1"/>
    </xf>
    <xf numFmtId="49" fontId="249" fillId="0" borderId="12" xfId="2608" applyNumberFormat="1" applyFont="1" applyBorder="1" applyAlignment="1">
      <alignment horizontal="center" vertical="center" wrapText="1"/>
    </xf>
    <xf numFmtId="3" fontId="243" fillId="0" borderId="12" xfId="299" applyNumberFormat="1" applyFont="1" applyBorder="1" applyAlignment="1">
      <alignment horizontal="center" vertical="center" wrapText="1"/>
    </xf>
    <xf numFmtId="3" fontId="249" fillId="0" borderId="12" xfId="299" applyNumberFormat="1" applyFont="1" applyBorder="1" applyAlignment="1">
      <alignment horizontal="center" vertical="center" wrapText="1"/>
    </xf>
    <xf numFmtId="3" fontId="250" fillId="0" borderId="12" xfId="2608" applyNumberFormat="1" applyFont="1" applyBorder="1"/>
    <xf numFmtId="174" fontId="251" fillId="57" borderId="12" xfId="0" applyFont="1" applyFill="1" applyBorder="1" applyAlignment="1">
      <alignment horizontal="left"/>
    </xf>
    <xf numFmtId="174" fontId="251" fillId="57" borderId="12" xfId="0" applyFont="1" applyFill="1" applyBorder="1" applyAlignment="1">
      <alignment horizontal="center"/>
    </xf>
    <xf numFmtId="174" fontId="195" fillId="68" borderId="12" xfId="0" applyFont="1" applyFill="1" applyBorder="1" applyAlignment="1">
      <alignment horizontal="left"/>
    </xf>
    <xf numFmtId="188" fontId="195" fillId="68" borderId="12" xfId="294" applyNumberFormat="1" applyFont="1" applyFill="1" applyBorder="1" applyAlignment="1">
      <alignment horizontal="center"/>
    </xf>
    <xf numFmtId="174" fontId="252" fillId="29" borderId="52" xfId="0" applyFont="1" applyFill="1" applyBorder="1" applyAlignment="1">
      <alignment horizontal="center" vertical="center" wrapText="1"/>
    </xf>
    <xf numFmtId="4" fontId="253" fillId="29" borderId="46" xfId="0" applyNumberFormat="1" applyFont="1" applyFill="1" applyBorder="1" applyAlignment="1">
      <alignment horizontal="center" vertical="center" wrapText="1"/>
    </xf>
    <xf numFmtId="4" fontId="254" fillId="29" borderId="46" xfId="0" applyNumberFormat="1" applyFont="1" applyFill="1" applyBorder="1" applyAlignment="1">
      <alignment horizontal="center" vertical="center" wrapText="1"/>
    </xf>
    <xf numFmtId="4" fontId="254" fillId="27" borderId="46" xfId="0" applyNumberFormat="1" applyFont="1" applyFill="1" applyBorder="1" applyAlignment="1">
      <alignment horizontal="center" vertical="center" wrapText="1"/>
    </xf>
    <xf numFmtId="171" fontId="245" fillId="0" borderId="0" xfId="521" applyNumberFormat="1" applyFont="1"/>
    <xf numFmtId="174" fontId="194" fillId="0" borderId="12" xfId="0" applyFont="1" applyBorder="1" applyAlignment="1">
      <alignment vertical="center"/>
    </xf>
    <xf numFmtId="171" fontId="194" fillId="0" borderId="12" xfId="521" applyNumberFormat="1" applyFont="1" applyBorder="1" applyAlignment="1">
      <alignment vertical="center"/>
    </xf>
    <xf numFmtId="174" fontId="194" fillId="0" borderId="12" xfId="0" applyFont="1" applyBorder="1" applyAlignment="1">
      <alignment vertical="center" readingOrder="1"/>
    </xf>
    <xf numFmtId="174" fontId="255" fillId="0" borderId="0" xfId="0" applyFont="1" applyAlignment="1">
      <alignment horizontal="center" vertical="center"/>
    </xf>
    <xf numFmtId="174" fontId="256" fillId="0" borderId="0" xfId="0" applyFont="1" applyAlignment="1">
      <alignment horizontal="center" vertical="center"/>
    </xf>
    <xf numFmtId="174" fontId="256" fillId="0" borderId="12" xfId="0" applyFont="1" applyBorder="1" applyAlignment="1">
      <alignment horizontal="left" vertical="center"/>
    </xf>
    <xf numFmtId="174" fontId="194" fillId="25" borderId="12" xfId="0" applyFont="1" applyFill="1" applyBorder="1"/>
    <xf numFmtId="174" fontId="257" fillId="75" borderId="12" xfId="0" applyFont="1" applyFill="1" applyBorder="1"/>
    <xf numFmtId="174" fontId="257" fillId="75" borderId="13" xfId="0" applyFont="1" applyFill="1" applyBorder="1"/>
    <xf numFmtId="174" fontId="257" fillId="76" borderId="13" xfId="0" applyFont="1" applyFill="1" applyBorder="1"/>
    <xf numFmtId="49" fontId="257" fillId="76" borderId="13" xfId="0" applyNumberFormat="1" applyFont="1" applyFill="1" applyBorder="1"/>
    <xf numFmtId="168" fontId="159" fillId="0" borderId="12" xfId="294" applyNumberFormat="1" applyFont="1" applyFill="1" applyBorder="1" applyAlignment="1">
      <alignment horizontal="right"/>
    </xf>
    <xf numFmtId="168" fontId="163" fillId="0" borderId="12" xfId="294" applyNumberFormat="1" applyFont="1" applyFill="1" applyBorder="1" applyAlignment="1">
      <alignment horizontal="right"/>
    </xf>
    <xf numFmtId="168" fontId="27" fillId="0" borderId="12" xfId="294" applyNumberFormat="1" applyFont="1" applyFill="1" applyBorder="1" applyAlignment="1">
      <alignment horizontal="right"/>
    </xf>
    <xf numFmtId="168" fontId="27" fillId="25" borderId="12" xfId="294" applyNumberFormat="1" applyFont="1" applyFill="1" applyBorder="1" applyAlignment="1">
      <alignment horizontal="right"/>
    </xf>
    <xf numFmtId="168" fontId="141" fillId="70" borderId="34" xfId="294" applyNumberFormat="1" applyFont="1" applyFill="1" applyBorder="1" applyAlignment="1">
      <alignment horizontal="right" vertical="center"/>
    </xf>
    <xf numFmtId="17" fontId="248" fillId="0" borderId="0" xfId="2608" applyNumberFormat="1" applyFont="1" applyAlignment="1">
      <alignment vertical="center"/>
    </xf>
    <xf numFmtId="0" fontId="145" fillId="60" borderId="34" xfId="2608" applyFont="1" applyFill="1" applyBorder="1" applyAlignment="1">
      <alignment horizontal="center" vertical="center" wrapText="1"/>
    </xf>
    <xf numFmtId="174" fontId="194" fillId="0" borderId="12" xfId="0" applyFont="1" applyBorder="1"/>
    <xf numFmtId="171" fontId="245" fillId="0" borderId="12" xfId="521" applyNumberFormat="1" applyFont="1" applyBorder="1"/>
    <xf numFmtId="171" fontId="259" fillId="0" borderId="0" xfId="521" applyNumberFormat="1" applyFont="1" applyAlignment="1">
      <alignment vertical="center"/>
    </xf>
    <xf numFmtId="171" fontId="261" fillId="0" borderId="0" xfId="521" applyNumberFormat="1" applyFont="1" applyAlignment="1"/>
    <xf numFmtId="171" fontId="262" fillId="0" borderId="0" xfId="521" applyNumberFormat="1" applyFont="1" applyAlignment="1"/>
    <xf numFmtId="174" fontId="195" fillId="68" borderId="0" xfId="0" applyFont="1" applyFill="1" applyAlignment="1">
      <alignment horizontal="left"/>
    </xf>
    <xf numFmtId="188" fontId="195" fillId="68" borderId="0" xfId="294" applyNumberFormat="1" applyFont="1" applyFill="1" applyBorder="1" applyAlignment="1">
      <alignment horizontal="center"/>
    </xf>
    <xf numFmtId="4" fontId="63" fillId="68" borderId="0" xfId="0" applyNumberFormat="1" applyFont="1" applyFill="1" applyAlignment="1">
      <alignment horizontal="right"/>
    </xf>
    <xf numFmtId="174" fontId="221" fillId="25" borderId="0" xfId="0" applyFont="1" applyFill="1" applyAlignment="1">
      <alignment wrapText="1" readingOrder="1"/>
    </xf>
    <xf numFmtId="171" fontId="260" fillId="0" borderId="0" xfId="521" applyNumberFormat="1" applyFont="1" applyAlignment="1">
      <alignment vertical="center" wrapText="1"/>
    </xf>
    <xf numFmtId="174" fontId="184" fillId="71" borderId="26" xfId="0" applyFont="1" applyFill="1" applyBorder="1" applyAlignment="1">
      <alignment horizontal="center" vertical="top"/>
    </xf>
    <xf numFmtId="168" fontId="184" fillId="71" borderId="34" xfId="294" applyNumberFormat="1" applyFont="1" applyFill="1" applyBorder="1" applyAlignment="1">
      <alignment horizontal="right" vertical="top"/>
    </xf>
    <xf numFmtId="0" fontId="169" fillId="70" borderId="34" xfId="888" applyFont="1" applyFill="1" applyBorder="1" applyAlignment="1">
      <alignment horizontal="center" vertical="center"/>
    </xf>
    <xf numFmtId="3" fontId="263" fillId="72" borderId="0" xfId="0" applyNumberFormat="1" applyFont="1" applyFill="1" applyAlignment="1">
      <alignment horizontal="left" wrapText="1" readingOrder="1"/>
    </xf>
    <xf numFmtId="174" fontId="265" fillId="0" borderId="0" xfId="0" applyFont="1"/>
    <xf numFmtId="171" fontId="266" fillId="0" borderId="0" xfId="521" applyNumberFormat="1" applyFont="1" applyAlignment="1"/>
    <xf numFmtId="174" fontId="174" fillId="60" borderId="12" xfId="0" applyFont="1" applyFill="1" applyBorder="1" applyAlignment="1">
      <alignment horizontal="center" vertical="center" wrapText="1"/>
    </xf>
    <xf numFmtId="171" fontId="199" fillId="0" borderId="23" xfId="521" applyNumberFormat="1" applyFont="1" applyBorder="1" applyAlignment="1">
      <alignment horizontal="center" vertical="top"/>
    </xf>
    <xf numFmtId="171" fontId="199" fillId="0" borderId="12" xfId="521" applyNumberFormat="1" applyFont="1" applyBorder="1" applyAlignment="1">
      <alignment horizontal="center" vertical="top"/>
    </xf>
    <xf numFmtId="49" fontId="186" fillId="0" borderId="32" xfId="359" applyNumberFormat="1" applyFont="1" applyBorder="1" applyAlignment="1">
      <alignment horizontal="center" vertical="center"/>
    </xf>
    <xf numFmtId="3" fontId="171" fillId="0" borderId="16" xfId="0" applyNumberFormat="1" applyFont="1" applyBorder="1"/>
    <xf numFmtId="168" fontId="159" fillId="0" borderId="12" xfId="294" applyNumberFormat="1" applyFont="1" applyFill="1" applyBorder="1" applyAlignment="1">
      <alignment horizontal="center" vertical="center"/>
    </xf>
    <xf numFmtId="168" fontId="163" fillId="0" borderId="23" xfId="0" applyNumberFormat="1" applyFont="1" applyBorder="1" applyAlignment="1">
      <alignment horizontal="center" vertical="center" wrapText="1"/>
    </xf>
    <xf numFmtId="168" fontId="27" fillId="0" borderId="12" xfId="294" applyNumberFormat="1" applyFont="1" applyFill="1" applyBorder="1" applyAlignment="1">
      <alignment horizontal="center" vertical="center"/>
    </xf>
    <xf numFmtId="168" fontId="91" fillId="0" borderId="23" xfId="0" applyNumberFormat="1" applyFont="1" applyBorder="1" applyAlignment="1">
      <alignment horizontal="center" vertical="center" wrapText="1"/>
    </xf>
    <xf numFmtId="168" fontId="141" fillId="70" borderId="12" xfId="0" applyNumberFormat="1" applyFont="1" applyFill="1" applyBorder="1" applyAlignment="1">
      <alignment horizontal="right" vertical="center" wrapText="1"/>
    </xf>
    <xf numFmtId="171" fontId="180" fillId="70" borderId="34" xfId="0" applyNumberFormat="1" applyFont="1" applyFill="1" applyBorder="1" applyAlignment="1">
      <alignment horizontal="right"/>
    </xf>
    <xf numFmtId="171" fontId="180" fillId="70" borderId="25" xfId="0" applyNumberFormat="1" applyFont="1" applyFill="1" applyBorder="1" applyAlignment="1">
      <alignment horizontal="right"/>
    </xf>
    <xf numFmtId="174" fontId="53" fillId="0" borderId="0" xfId="0" applyFont="1" applyAlignment="1">
      <alignment horizontal="center" vertical="top"/>
    </xf>
    <xf numFmtId="10" fontId="165" fillId="0" borderId="25" xfId="521" applyNumberFormat="1" applyFont="1" applyFill="1" applyBorder="1" applyAlignment="1">
      <alignment horizontal="center" vertical="center"/>
    </xf>
    <xf numFmtId="49" fontId="186" fillId="0" borderId="26" xfId="0" applyNumberFormat="1" applyFont="1" applyBorder="1" applyAlignment="1">
      <alignment horizontal="center" vertical="center"/>
    </xf>
    <xf numFmtId="43" fontId="160" fillId="0" borderId="0" xfId="0" applyNumberFormat="1" applyFont="1" applyAlignment="1">
      <alignment horizontal="right"/>
    </xf>
    <xf numFmtId="171" fontId="186" fillId="25" borderId="23" xfId="0" applyNumberFormat="1" applyFont="1" applyFill="1" applyBorder="1" applyAlignment="1">
      <alignment horizontal="center" vertical="center"/>
    </xf>
    <xf numFmtId="0" fontId="171" fillId="25" borderId="32" xfId="294" applyNumberFormat="1" applyFont="1" applyFill="1" applyBorder="1" applyAlignment="1">
      <alignment horizontal="center" vertical="center"/>
    </xf>
    <xf numFmtId="40" fontId="185" fillId="25" borderId="12" xfId="294" applyNumberFormat="1" applyFont="1" applyFill="1" applyBorder="1" applyAlignment="1">
      <alignment horizontal="right" vertical="center" indent="1"/>
    </xf>
    <xf numFmtId="49" fontId="171" fillId="25" borderId="32" xfId="294" applyNumberFormat="1" applyFont="1" applyFill="1" applyBorder="1" applyAlignment="1">
      <alignment horizontal="center" vertical="center"/>
    </xf>
    <xf numFmtId="49" fontId="219" fillId="25" borderId="32" xfId="711" applyNumberFormat="1" applyFont="1" applyFill="1" applyBorder="1" applyAlignment="1">
      <alignment horizontal="center" vertical="center"/>
    </xf>
    <xf numFmtId="49" fontId="58" fillId="0" borderId="32" xfId="0" applyNumberFormat="1" applyFont="1" applyBorder="1" applyAlignment="1">
      <alignment horizontal="center" vertical="center"/>
    </xf>
    <xf numFmtId="0" fontId="91" fillId="25" borderId="32" xfId="0" applyNumberFormat="1" applyFont="1" applyFill="1" applyBorder="1" applyAlignment="1">
      <alignment horizontal="center"/>
    </xf>
    <xf numFmtId="49" fontId="91" fillId="25" borderId="32" xfId="0" applyNumberFormat="1" applyFont="1" applyFill="1" applyBorder="1" applyAlignment="1">
      <alignment horizontal="center"/>
    </xf>
    <xf numFmtId="0" fontId="163" fillId="25" borderId="32" xfId="0" applyNumberFormat="1" applyFont="1" applyFill="1" applyBorder="1" applyAlignment="1">
      <alignment horizontal="center"/>
    </xf>
    <xf numFmtId="168" fontId="27" fillId="25" borderId="12" xfId="294" applyNumberFormat="1" applyFont="1" applyFill="1" applyBorder="1" applyAlignment="1">
      <alignment horizontal="center" vertical="center"/>
    </xf>
    <xf numFmtId="168" fontId="91" fillId="25" borderId="23" xfId="0" applyNumberFormat="1" applyFont="1" applyFill="1" applyBorder="1" applyAlignment="1">
      <alignment horizontal="center" vertical="center" wrapText="1"/>
    </xf>
    <xf numFmtId="49" fontId="163" fillId="25" borderId="32" xfId="0" applyNumberFormat="1" applyFont="1" applyFill="1" applyBorder="1" applyAlignment="1">
      <alignment horizontal="center"/>
    </xf>
    <xf numFmtId="0" fontId="188" fillId="70" borderId="12" xfId="888" applyFont="1" applyFill="1" applyBorder="1" applyAlignment="1">
      <alignment horizontal="center" vertical="center"/>
    </xf>
    <xf numFmtId="49" fontId="188" fillId="70" borderId="12" xfId="888" applyNumberFormat="1" applyFont="1" applyFill="1" applyBorder="1" applyAlignment="1">
      <alignment horizontal="center" vertical="center"/>
    </xf>
    <xf numFmtId="0" fontId="186" fillId="0" borderId="0" xfId="888" applyFont="1" applyAlignment="1">
      <alignment horizontal="left" vertical="center"/>
    </xf>
    <xf numFmtId="0" fontId="172" fillId="25" borderId="12" xfId="888" applyFont="1" applyFill="1" applyBorder="1" applyAlignment="1">
      <alignment horizontal="right" vertical="center"/>
    </xf>
    <xf numFmtId="41" fontId="116" fillId="0" borderId="12" xfId="2465" applyNumberFormat="1" applyFont="1" applyBorder="1" applyAlignment="1">
      <alignment horizontal="center" vertical="center" wrapText="1"/>
    </xf>
    <xf numFmtId="171" fontId="156" fillId="25" borderId="34" xfId="365" applyNumberFormat="1" applyFont="1" applyFill="1" applyBorder="1" applyAlignment="1">
      <alignment horizontal="right" vertical="top"/>
    </xf>
    <xf numFmtId="43" fontId="156" fillId="25" borderId="25" xfId="365" applyNumberFormat="1" applyFont="1" applyFill="1" applyBorder="1" applyAlignment="1">
      <alignment horizontal="right" vertical="top"/>
    </xf>
    <xf numFmtId="10" fontId="186" fillId="0" borderId="23" xfId="359" applyNumberFormat="1" applyFont="1" applyBorder="1" applyAlignment="1">
      <alignment horizontal="center" vertical="center"/>
    </xf>
    <xf numFmtId="10" fontId="186" fillId="0" borderId="25" xfId="359" applyNumberFormat="1" applyFont="1" applyBorder="1" applyAlignment="1">
      <alignment horizontal="center" vertical="center"/>
    </xf>
    <xf numFmtId="174" fontId="184" fillId="70" borderId="0" xfId="0" applyFont="1" applyFill="1" applyAlignment="1">
      <alignment horizontal="center" vertical="center" wrapText="1"/>
    </xf>
    <xf numFmtId="0" fontId="169" fillId="70" borderId="12" xfId="888" applyFont="1" applyFill="1" applyBorder="1" applyAlignment="1">
      <alignment horizontal="right" vertical="center" wrapText="1"/>
    </xf>
    <xf numFmtId="49" fontId="169" fillId="70" borderId="12" xfId="888" applyNumberFormat="1" applyFont="1" applyFill="1" applyBorder="1" applyAlignment="1">
      <alignment horizontal="center" vertical="center" wrapText="1"/>
    </xf>
    <xf numFmtId="43" fontId="89" fillId="0" borderId="0" xfId="0" applyNumberFormat="1" applyFont="1"/>
    <xf numFmtId="4" fontId="4" fillId="0" borderId="12" xfId="299" applyNumberFormat="1" applyFont="1" applyFill="1" applyBorder="1" applyAlignment="1">
      <alignment horizontal="center" vertical="center"/>
    </xf>
    <xf numFmtId="4" fontId="4" fillId="0" borderId="23" xfId="299" applyNumberFormat="1" applyFont="1" applyFill="1" applyBorder="1" applyAlignment="1">
      <alignment horizontal="center" vertical="center"/>
    </xf>
    <xf numFmtId="171" fontId="4" fillId="0" borderId="23" xfId="521" applyNumberFormat="1" applyFont="1" applyFill="1" applyBorder="1" applyAlignment="1">
      <alignment horizontal="center" vertical="top"/>
    </xf>
    <xf numFmtId="4" fontId="4" fillId="25" borderId="12" xfId="299" applyNumberFormat="1" applyFont="1" applyFill="1" applyBorder="1" applyAlignment="1">
      <alignment horizontal="center" vertical="center"/>
    </xf>
    <xf numFmtId="4" fontId="4" fillId="25" borderId="12" xfId="299" applyNumberFormat="1" applyFont="1" applyFill="1" applyBorder="1" applyAlignment="1">
      <alignment horizontal="center" vertical="top"/>
    </xf>
    <xf numFmtId="4" fontId="4" fillId="25" borderId="34" xfId="299" applyNumberFormat="1" applyFont="1" applyFill="1" applyBorder="1" applyAlignment="1">
      <alignment horizontal="center" vertical="top"/>
    </xf>
    <xf numFmtId="4" fontId="4" fillId="0" borderId="34" xfId="299" applyNumberFormat="1" applyFont="1" applyFill="1" applyBorder="1" applyAlignment="1">
      <alignment horizontal="center" vertical="center"/>
    </xf>
    <xf numFmtId="43" fontId="213" fillId="70" borderId="13" xfId="0" applyNumberFormat="1" applyFont="1" applyFill="1" applyBorder="1" applyAlignment="1">
      <alignment horizontal="center" vertical="center" wrapText="1"/>
    </xf>
    <xf numFmtId="43" fontId="213" fillId="70" borderId="14" xfId="0" applyNumberFormat="1" applyFont="1" applyFill="1" applyBorder="1" applyAlignment="1">
      <alignment horizontal="center" vertical="center" wrapText="1"/>
    </xf>
    <xf numFmtId="177" fontId="161" fillId="0" borderId="0" xfId="413" applyNumberFormat="1" applyFont="1"/>
    <xf numFmtId="41" fontId="108" fillId="0" borderId="0" xfId="2465" applyNumberFormat="1" applyFont="1"/>
    <xf numFmtId="41" fontId="113" fillId="0" borderId="12" xfId="294" applyNumberFormat="1" applyFont="1" applyBorder="1" applyAlignment="1">
      <alignment horizontal="left" vertical="center" wrapText="1"/>
    </xf>
    <xf numFmtId="174" fontId="0" fillId="0" borderId="0" xfId="0" applyAlignment="1">
      <alignment horizontal="center" vertical="center"/>
    </xf>
    <xf numFmtId="174" fontId="184" fillId="70" borderId="12" xfId="359" applyFont="1" applyFill="1" applyBorder="1" applyAlignment="1">
      <alignment horizontal="center" vertical="center" wrapText="1"/>
    </xf>
    <xf numFmtId="174" fontId="23" fillId="0" borderId="0" xfId="0" applyFont="1" applyAlignment="1">
      <alignment horizontal="center"/>
    </xf>
    <xf numFmtId="0" fontId="268" fillId="0" borderId="12" xfId="2465" applyFont="1" applyBorder="1" applyAlignment="1">
      <alignment horizontal="left" vertical="center" wrapText="1"/>
    </xf>
    <xf numFmtId="41" fontId="268" fillId="0" borderId="12" xfId="2465" applyNumberFormat="1" applyFont="1" applyBorder="1" applyAlignment="1">
      <alignment horizontal="left" vertical="center" wrapText="1"/>
    </xf>
    <xf numFmtId="178" fontId="268" fillId="0" borderId="12" xfId="2465" applyNumberFormat="1" applyFont="1" applyBorder="1" applyAlignment="1">
      <alignment horizontal="left" vertical="center" wrapText="1"/>
    </xf>
    <xf numFmtId="171" fontId="108" fillId="0" borderId="12" xfId="521" applyNumberFormat="1" applyFont="1" applyBorder="1" applyAlignment="1">
      <alignment horizontal="center"/>
    </xf>
    <xf numFmtId="193" fontId="139" fillId="25" borderId="0" xfId="1018" applyNumberFormat="1" applyFont="1" applyFill="1" applyAlignment="1">
      <alignment horizontal="right" vertical="center" wrapText="1"/>
    </xf>
    <xf numFmtId="178" fontId="116" fillId="64" borderId="12" xfId="2465" applyNumberFormat="1" applyFont="1" applyFill="1" applyBorder="1" applyAlignment="1">
      <alignment horizontal="center" vertical="center" wrapText="1"/>
    </xf>
    <xf numFmtId="178" fontId="119" fillId="64" borderId="12" xfId="2465" applyNumberFormat="1" applyFont="1" applyFill="1" applyBorder="1" applyAlignment="1">
      <alignment horizontal="center" vertical="center" wrapText="1"/>
    </xf>
    <xf numFmtId="38" fontId="168" fillId="25" borderId="34" xfId="0" applyNumberFormat="1" applyFont="1" applyFill="1" applyBorder="1" applyAlignment="1">
      <alignment horizontal="center" vertical="center"/>
    </xf>
    <xf numFmtId="174" fontId="257" fillId="76" borderId="12" xfId="0" applyFont="1" applyFill="1" applyBorder="1"/>
    <xf numFmtId="174" fontId="164" fillId="70" borderId="14" xfId="0" applyFont="1" applyFill="1" applyBorder="1" applyAlignment="1">
      <alignment horizontal="center" vertical="center"/>
    </xf>
    <xf numFmtId="12" fontId="165" fillId="77" borderId="32" xfId="0" applyNumberFormat="1" applyFont="1" applyFill="1" applyBorder="1" applyAlignment="1">
      <alignment horizontal="left" vertical="center"/>
    </xf>
    <xf numFmtId="173" fontId="168" fillId="77" borderId="23" xfId="294" applyNumberFormat="1" applyFont="1" applyFill="1" applyBorder="1" applyAlignment="1">
      <alignment horizontal="center" vertical="center"/>
    </xf>
    <xf numFmtId="12" fontId="165" fillId="77" borderId="26" xfId="0" applyNumberFormat="1" applyFont="1" applyFill="1" applyBorder="1" applyAlignment="1">
      <alignment horizontal="left" vertical="center"/>
    </xf>
    <xf numFmtId="173" fontId="165" fillId="77" borderId="25" xfId="294" applyNumberFormat="1" applyFont="1" applyFill="1" applyBorder="1" applyAlignment="1">
      <alignment horizontal="center" vertical="center"/>
    </xf>
    <xf numFmtId="168" fontId="168" fillId="25" borderId="12" xfId="294" applyNumberFormat="1" applyFont="1" applyFill="1" applyBorder="1" applyAlignment="1">
      <alignment horizontal="left" vertical="center"/>
    </xf>
    <xf numFmtId="168" fontId="168" fillId="25" borderId="12" xfId="294" applyNumberFormat="1" applyFont="1" applyFill="1" applyBorder="1" applyAlignment="1">
      <alignment horizontal="center" vertical="center"/>
    </xf>
    <xf numFmtId="168" fontId="165" fillId="25" borderId="34" xfId="294" applyNumberFormat="1" applyFont="1" applyFill="1" applyBorder="1" applyAlignment="1">
      <alignment horizontal="left" vertical="center"/>
    </xf>
    <xf numFmtId="168" fontId="165" fillId="25" borderId="34" xfId="294" applyNumberFormat="1" applyFont="1" applyFill="1" applyBorder="1" applyAlignment="1">
      <alignment horizontal="center" vertical="center"/>
    </xf>
    <xf numFmtId="168" fontId="165" fillId="25" borderId="0" xfId="294" applyNumberFormat="1" applyFont="1" applyFill="1" applyBorder="1" applyAlignment="1">
      <alignment horizontal="left" vertical="center"/>
    </xf>
    <xf numFmtId="168" fontId="164" fillId="70" borderId="13" xfId="0" applyNumberFormat="1" applyFont="1" applyFill="1" applyBorder="1" applyAlignment="1">
      <alignment horizontal="center" vertical="center"/>
    </xf>
    <xf numFmtId="12" fontId="165" fillId="77" borderId="32" xfId="0" applyNumberFormat="1" applyFont="1" applyFill="1" applyBorder="1" applyAlignment="1">
      <alignment horizontal="center" vertical="center"/>
    </xf>
    <xf numFmtId="174" fontId="0" fillId="70" borderId="0" xfId="0" applyFill="1" applyAlignment="1">
      <alignment horizontal="center" vertical="center"/>
    </xf>
    <xf numFmtId="168" fontId="168" fillId="25" borderId="0" xfId="294" applyNumberFormat="1" applyFont="1" applyFill="1" applyBorder="1" applyAlignment="1">
      <alignment horizontal="left" vertical="center"/>
    </xf>
    <xf numFmtId="12" fontId="165" fillId="77" borderId="26" xfId="0" applyNumberFormat="1" applyFont="1" applyFill="1" applyBorder="1" applyAlignment="1">
      <alignment horizontal="center" vertical="center"/>
    </xf>
    <xf numFmtId="174" fontId="173" fillId="0" borderId="0" xfId="0" applyFont="1" applyAlignment="1">
      <alignment horizontal="right" vertical="center"/>
    </xf>
    <xf numFmtId="41" fontId="171" fillId="0" borderId="0" xfId="0" applyNumberFormat="1" applyFont="1" applyAlignment="1">
      <alignment horizontal="right" vertical="center"/>
    </xf>
    <xf numFmtId="171" fontId="173" fillId="0" borderId="0" xfId="521" applyNumberFormat="1" applyFont="1" applyAlignment="1">
      <alignment horizontal="right" vertical="center"/>
    </xf>
    <xf numFmtId="171" fontId="200" fillId="0" borderId="0" xfId="521" applyNumberFormat="1" applyFont="1" applyAlignment="1">
      <alignment horizontal="right" vertical="center"/>
    </xf>
    <xf numFmtId="174" fontId="162" fillId="0" borderId="0" xfId="0" applyFont="1" applyAlignment="1">
      <alignment horizontal="right"/>
    </xf>
    <xf numFmtId="41" fontId="200" fillId="0" borderId="0" xfId="0" applyNumberFormat="1" applyFont="1" applyAlignment="1">
      <alignment horizontal="right" vertical="center"/>
    </xf>
    <xf numFmtId="0" fontId="186" fillId="0" borderId="12" xfId="888" applyFont="1" applyBorder="1" applyAlignment="1">
      <alignment horizontal="left" vertical="center"/>
    </xf>
    <xf numFmtId="0" fontId="169" fillId="70" borderId="12" xfId="888" applyFont="1" applyFill="1" applyBorder="1" applyAlignment="1">
      <alignment horizontal="center" vertical="center"/>
    </xf>
    <xf numFmtId="168" fontId="169" fillId="70" borderId="34" xfId="294" applyNumberFormat="1" applyFont="1" applyFill="1" applyBorder="1" applyAlignment="1">
      <alignment vertical="center"/>
    </xf>
    <xf numFmtId="0" fontId="170" fillId="0" borderId="0" xfId="888" applyFont="1" applyAlignment="1">
      <alignment horizontal="center"/>
    </xf>
    <xf numFmtId="49" fontId="169" fillId="70" borderId="32" xfId="888" applyNumberFormat="1" applyFont="1" applyFill="1" applyBorder="1" applyAlignment="1">
      <alignment horizontal="center" vertical="center" wrapText="1"/>
    </xf>
    <xf numFmtId="0" fontId="2" fillId="0" borderId="0" xfId="888" applyFont="1" applyAlignment="1">
      <alignment vertical="center"/>
    </xf>
    <xf numFmtId="0" fontId="3" fillId="0" borderId="0" xfId="888" applyFont="1" applyAlignment="1">
      <alignment vertical="center"/>
    </xf>
    <xf numFmtId="41" fontId="2" fillId="0" borderId="0" xfId="888" applyNumberFormat="1" applyFont="1" applyAlignment="1">
      <alignment vertical="center"/>
    </xf>
    <xf numFmtId="0" fontId="3" fillId="0" borderId="12" xfId="888" applyFont="1" applyBorder="1" applyAlignment="1">
      <alignment horizontal="left" vertical="center"/>
    </xf>
    <xf numFmtId="41" fontId="37" fillId="25" borderId="12" xfId="888" applyNumberFormat="1" applyFont="1" applyFill="1" applyBorder="1" applyAlignment="1">
      <alignment vertical="center"/>
    </xf>
    <xf numFmtId="41" fontId="3" fillId="25" borderId="12" xfId="888" applyNumberFormat="1" applyFont="1" applyFill="1" applyBorder="1" applyAlignment="1">
      <alignment vertical="center"/>
    </xf>
    <xf numFmtId="41" fontId="156" fillId="25" borderId="12" xfId="296" applyNumberFormat="1" applyFont="1" applyFill="1" applyBorder="1" applyAlignment="1">
      <alignment horizontal="center" vertical="top"/>
    </xf>
    <xf numFmtId="41" fontId="270" fillId="25" borderId="12" xfId="296" applyNumberFormat="1" applyFont="1" applyFill="1" applyBorder="1" applyAlignment="1">
      <alignment horizontal="center" vertical="top"/>
    </xf>
    <xf numFmtId="174" fontId="175" fillId="0" borderId="0" xfId="0" applyFont="1" applyAlignment="1">
      <alignment vertical="center"/>
    </xf>
    <xf numFmtId="174" fontId="178" fillId="0" borderId="0" xfId="0" applyFont="1" applyAlignment="1">
      <alignment horizontal="center" vertical="center" wrapText="1"/>
    </xf>
    <xf numFmtId="43" fontId="37" fillId="0" borderId="0" xfId="0" applyNumberFormat="1" applyFont="1"/>
    <xf numFmtId="41" fontId="91" fillId="0" borderId="0" xfId="0" applyNumberFormat="1" applyFont="1" applyAlignment="1">
      <alignment horizontal="center" vertical="center" wrapText="1"/>
    </xf>
    <xf numFmtId="49" fontId="141" fillId="70" borderId="13" xfId="0" applyNumberFormat="1" applyFont="1" applyFill="1" applyBorder="1" applyAlignment="1">
      <alignment horizontal="center" vertical="center"/>
    </xf>
    <xf numFmtId="17" fontId="141" fillId="70" borderId="13" xfId="0" applyNumberFormat="1" applyFont="1" applyFill="1" applyBorder="1" applyAlignment="1">
      <alignment horizontal="center" vertical="center"/>
    </xf>
    <xf numFmtId="49" fontId="141" fillId="70" borderId="13" xfId="0" applyNumberFormat="1" applyFont="1" applyFill="1" applyBorder="1" applyAlignment="1">
      <alignment horizontal="center" vertical="center" wrapText="1"/>
    </xf>
    <xf numFmtId="171" fontId="141" fillId="70" borderId="14" xfId="521" applyNumberFormat="1" applyFont="1" applyFill="1" applyBorder="1" applyAlignment="1">
      <alignment horizontal="center" vertical="center" wrapText="1"/>
    </xf>
    <xf numFmtId="49" fontId="91" fillId="25" borderId="32" xfId="0" applyNumberFormat="1" applyFont="1" applyFill="1" applyBorder="1" applyAlignment="1">
      <alignment horizontal="left"/>
    </xf>
    <xf numFmtId="41" fontId="27" fillId="25" borderId="12" xfId="0" applyNumberFormat="1" applyFont="1" applyFill="1" applyBorder="1" applyAlignment="1">
      <alignment horizontal="right"/>
    </xf>
    <xf numFmtId="41" fontId="27" fillId="25" borderId="12" xfId="294" applyNumberFormat="1" applyFont="1" applyFill="1" applyBorder="1" applyAlignment="1">
      <alignment horizontal="right"/>
    </xf>
    <xf numFmtId="41" fontId="271" fillId="25" borderId="12" xfId="294" applyNumberFormat="1" applyFont="1" applyFill="1" applyBorder="1" applyAlignment="1">
      <alignment horizontal="right"/>
    </xf>
    <xf numFmtId="168" fontId="91" fillId="25" borderId="12" xfId="0" applyNumberFormat="1" applyFont="1" applyFill="1" applyBorder="1" applyAlignment="1">
      <alignment horizontal="right" wrapText="1"/>
    </xf>
    <xf numFmtId="171" fontId="91" fillId="25" borderId="23" xfId="521" applyNumberFormat="1" applyFont="1" applyFill="1" applyBorder="1" applyAlignment="1">
      <alignment horizontal="right"/>
    </xf>
    <xf numFmtId="49" fontId="91" fillId="25" borderId="26" xfId="0" applyNumberFormat="1" applyFont="1" applyFill="1" applyBorder="1" applyAlignment="1">
      <alignment horizontal="left"/>
    </xf>
    <xf numFmtId="41" fontId="27" fillId="25" borderId="34" xfId="294" applyNumberFormat="1" applyFont="1" applyFill="1" applyBorder="1" applyAlignment="1">
      <alignment horizontal="right"/>
    </xf>
    <xf numFmtId="168" fontId="91" fillId="25" borderId="34" xfId="0" applyNumberFormat="1" applyFont="1" applyFill="1" applyBorder="1" applyAlignment="1">
      <alignment horizontal="right" wrapText="1"/>
    </xf>
    <xf numFmtId="49" fontId="141" fillId="71" borderId="32" xfId="0" applyNumberFormat="1" applyFont="1" applyFill="1" applyBorder="1" applyAlignment="1">
      <alignment horizontal="center"/>
    </xf>
    <xf numFmtId="41" fontId="141" fillId="71" borderId="12" xfId="294" applyNumberFormat="1" applyFont="1" applyFill="1" applyBorder="1" applyAlignment="1">
      <alignment horizontal="right"/>
    </xf>
    <xf numFmtId="171" fontId="141" fillId="71" borderId="23" xfId="521" applyNumberFormat="1" applyFont="1" applyFill="1" applyBorder="1" applyAlignment="1">
      <alignment horizontal="right"/>
    </xf>
    <xf numFmtId="41" fontId="176" fillId="0" borderId="0" xfId="0" applyNumberFormat="1" applyFont="1" applyAlignment="1">
      <alignment horizontal="center"/>
    </xf>
    <xf numFmtId="174" fontId="176" fillId="0" borderId="0" xfId="0" applyFont="1" applyAlignment="1">
      <alignment horizontal="center"/>
    </xf>
    <xf numFmtId="171" fontId="176" fillId="0" borderId="0" xfId="521" applyNumberFormat="1" applyFont="1" applyAlignment="1">
      <alignment horizontal="center"/>
    </xf>
    <xf numFmtId="41" fontId="146" fillId="0" borderId="0" xfId="0" applyNumberFormat="1" applyFont="1" applyAlignment="1">
      <alignment horizontal="center" vertical="center"/>
    </xf>
    <xf numFmtId="171" fontId="146" fillId="0" borderId="0" xfId="521" applyNumberFormat="1" applyFont="1" applyAlignment="1">
      <alignment horizontal="center" vertical="center"/>
    </xf>
    <xf numFmtId="41" fontId="176" fillId="0" borderId="0" xfId="0" applyNumberFormat="1" applyFont="1" applyAlignment="1">
      <alignment horizontal="center" vertical="center"/>
    </xf>
    <xf numFmtId="174" fontId="176" fillId="0" borderId="0" xfId="0" applyFont="1" applyAlignment="1">
      <alignment horizontal="center" vertical="center"/>
    </xf>
    <xf numFmtId="171" fontId="176" fillId="0" borderId="0" xfId="521" applyNumberFormat="1" applyFont="1" applyAlignment="1">
      <alignment horizontal="center" vertical="center"/>
    </xf>
    <xf numFmtId="43" fontId="272" fillId="0" borderId="0" xfId="0" applyNumberFormat="1" applyFont="1"/>
    <xf numFmtId="174" fontId="272" fillId="0" borderId="0" xfId="0" applyFont="1"/>
    <xf numFmtId="174" fontId="146" fillId="70" borderId="0" xfId="0" applyFont="1" applyFill="1" applyAlignment="1">
      <alignment horizontal="center" vertical="center"/>
    </xf>
    <xf numFmtId="174" fontId="141" fillId="70" borderId="12" xfId="0" applyFont="1" applyFill="1" applyBorder="1" applyAlignment="1">
      <alignment horizontal="center" vertical="center"/>
    </xf>
    <xf numFmtId="0" fontId="141" fillId="70" borderId="12" xfId="0" applyNumberFormat="1" applyFont="1" applyFill="1" applyBorder="1" applyAlignment="1">
      <alignment horizontal="center" vertical="center"/>
    </xf>
    <xf numFmtId="171" fontId="141" fillId="70" borderId="12" xfId="521" applyNumberFormat="1" applyFont="1" applyFill="1" applyBorder="1" applyAlignment="1">
      <alignment horizontal="center" vertical="center" wrapText="1"/>
    </xf>
    <xf numFmtId="49" fontId="91" fillId="25" borderId="12" xfId="0" applyNumberFormat="1" applyFont="1" applyFill="1" applyBorder="1" applyAlignment="1">
      <alignment horizontal="center" vertical="center"/>
    </xf>
    <xf numFmtId="49" fontId="91" fillId="25" borderId="12" xfId="0" applyNumberFormat="1" applyFont="1" applyFill="1" applyBorder="1" applyAlignment="1">
      <alignment horizontal="left"/>
    </xf>
    <xf numFmtId="171" fontId="91" fillId="25" borderId="12" xfId="521" applyNumberFormat="1" applyFont="1" applyFill="1" applyBorder="1" applyAlignment="1">
      <alignment horizontal="right"/>
    </xf>
    <xf numFmtId="49" fontId="141" fillId="71" borderId="12" xfId="0" applyNumberFormat="1" applyFont="1" applyFill="1" applyBorder="1" applyAlignment="1">
      <alignment horizontal="center" vertical="center"/>
    </xf>
    <xf numFmtId="49" fontId="141" fillId="71" borderId="12" xfId="0" applyNumberFormat="1" applyFont="1" applyFill="1" applyBorder="1" applyAlignment="1">
      <alignment horizontal="center"/>
    </xf>
    <xf numFmtId="171" fontId="141" fillId="71" borderId="12" xfId="521" applyNumberFormat="1" applyFont="1" applyFill="1" applyBorder="1" applyAlignment="1">
      <alignment horizontal="right"/>
    </xf>
    <xf numFmtId="49" fontId="142" fillId="25" borderId="12" xfId="0" applyNumberFormat="1" applyFont="1" applyFill="1" applyBorder="1" applyAlignment="1">
      <alignment horizontal="left"/>
    </xf>
    <xf numFmtId="41" fontId="267" fillId="25" borderId="12" xfId="294" applyNumberFormat="1" applyFont="1" applyFill="1" applyBorder="1" applyAlignment="1">
      <alignment horizontal="right"/>
    </xf>
    <xf numFmtId="171" fontId="142" fillId="25" borderId="12" xfId="521" applyNumberFormat="1" applyFont="1" applyFill="1" applyBorder="1" applyAlignment="1">
      <alignment horizontal="right"/>
    </xf>
    <xf numFmtId="193" fontId="117" fillId="0" borderId="12" xfId="0" applyNumberFormat="1" applyFont="1" applyBorder="1" applyAlignment="1">
      <alignment horizontal="center" vertical="center" wrapText="1"/>
    </xf>
    <xf numFmtId="9" fontId="115" fillId="60" borderId="12" xfId="521" applyFont="1" applyFill="1" applyBorder="1" applyAlignment="1">
      <alignment horizontal="center" vertical="center" wrapText="1"/>
    </xf>
    <xf numFmtId="43" fontId="274" fillId="0" borderId="0" xfId="0" applyNumberFormat="1" applyFont="1" applyAlignment="1">
      <alignment horizontal="center" vertical="center" wrapText="1"/>
    </xf>
    <xf numFmtId="43" fontId="274" fillId="0" borderId="0" xfId="0" applyNumberFormat="1" applyFont="1" applyAlignment="1">
      <alignment horizontal="center"/>
    </xf>
    <xf numFmtId="176" fontId="272" fillId="0" borderId="0" xfId="0" applyNumberFormat="1" applyFont="1"/>
    <xf numFmtId="198" fontId="274" fillId="0" borderId="0" xfId="0" applyNumberFormat="1" applyFont="1" applyAlignment="1">
      <alignment horizontal="center" vertical="center" wrapText="1"/>
    </xf>
    <xf numFmtId="198" fontId="272" fillId="0" borderId="0" xfId="0" applyNumberFormat="1" applyFont="1"/>
    <xf numFmtId="1" fontId="272" fillId="0" borderId="0" xfId="294" applyNumberFormat="1" applyFont="1"/>
    <xf numFmtId="178" fontId="107" fillId="27" borderId="0" xfId="2465" applyNumberFormat="1" applyFont="1" applyFill="1" applyAlignment="1">
      <alignment vertical="center"/>
    </xf>
    <xf numFmtId="41" fontId="234" fillId="27" borderId="12" xfId="2465" applyNumberFormat="1" applyFont="1" applyFill="1" applyBorder="1" applyAlignment="1">
      <alignment horizontal="left" vertical="center" wrapText="1"/>
    </xf>
    <xf numFmtId="198" fontId="274" fillId="0" borderId="0" xfId="0" applyNumberFormat="1" applyFont="1"/>
    <xf numFmtId="41" fontId="274" fillId="0" borderId="0" xfId="294" applyNumberFormat="1" applyFont="1"/>
    <xf numFmtId="174" fontId="27" fillId="0" borderId="0" xfId="0" applyFont="1" applyAlignment="1">
      <alignment horizontal="justify" vertical="justify" wrapText="1"/>
    </xf>
    <xf numFmtId="3" fontId="249" fillId="0" borderId="12" xfId="0" applyNumberFormat="1" applyFont="1" applyBorder="1" applyAlignment="1">
      <alignment horizontal="center" vertical="center"/>
    </xf>
    <xf numFmtId="171" fontId="249" fillId="0" borderId="12" xfId="521" applyNumberFormat="1" applyFont="1" applyFill="1" applyBorder="1" applyAlignment="1" applyProtection="1">
      <alignment horizontal="center" vertical="center"/>
    </xf>
    <xf numFmtId="3" fontId="243" fillId="0" borderId="12" xfId="0" applyNumberFormat="1" applyFont="1" applyBorder="1" applyAlignment="1">
      <alignment horizontal="center" vertical="center"/>
    </xf>
    <xf numFmtId="171" fontId="249" fillId="0" borderId="12" xfId="0" applyNumberFormat="1" applyFont="1" applyBorder="1" applyAlignment="1">
      <alignment horizontal="center" vertical="center"/>
    </xf>
    <xf numFmtId="171" fontId="249" fillId="0" borderId="23" xfId="0" applyNumberFormat="1" applyFont="1" applyBorder="1" applyAlignment="1">
      <alignment horizontal="center" vertical="center"/>
    </xf>
    <xf numFmtId="43" fontId="195" fillId="0" borderId="0" xfId="0" applyNumberFormat="1" applyFont="1" applyAlignment="1">
      <alignment vertical="center"/>
    </xf>
    <xf numFmtId="171" fontId="195" fillId="0" borderId="0" xfId="521" applyNumberFormat="1" applyFont="1" applyAlignment="1">
      <alignment vertical="center"/>
    </xf>
    <xf numFmtId="174" fontId="195" fillId="0" borderId="0" xfId="0" applyFont="1" applyAlignment="1">
      <alignment vertical="center"/>
    </xf>
    <xf numFmtId="168" fontId="275" fillId="25" borderId="0" xfId="0" applyNumberFormat="1" applyFont="1" applyFill="1" applyAlignment="1">
      <alignment horizontal="right" vertical="center"/>
    </xf>
    <xf numFmtId="174" fontId="250" fillId="0" borderId="0" xfId="0" applyFont="1" applyAlignment="1">
      <alignment vertical="center"/>
    </xf>
    <xf numFmtId="43" fontId="250" fillId="24" borderId="12" xfId="0" applyNumberFormat="1" applyFont="1" applyFill="1" applyBorder="1" applyAlignment="1">
      <alignment horizontal="center" vertical="center" wrapText="1"/>
    </xf>
    <xf numFmtId="3" fontId="275" fillId="25" borderId="0" xfId="0" applyNumberFormat="1" applyFont="1" applyFill="1" applyAlignment="1">
      <alignment vertical="center"/>
    </xf>
    <xf numFmtId="43" fontId="250" fillId="24" borderId="12" xfId="0" applyNumberFormat="1" applyFont="1" applyFill="1" applyBorder="1" applyAlignment="1">
      <alignment horizontal="center" vertical="center"/>
    </xf>
    <xf numFmtId="3" fontId="275" fillId="0" borderId="12" xfId="0" applyNumberFormat="1" applyFont="1" applyBorder="1" applyAlignment="1">
      <alignment vertical="center"/>
    </xf>
    <xf numFmtId="174" fontId="275" fillId="0" borderId="0" xfId="0" applyFont="1" applyAlignment="1">
      <alignment vertical="center"/>
    </xf>
    <xf numFmtId="183" fontId="195" fillId="0" borderId="0" xfId="0" applyNumberFormat="1" applyFont="1" applyAlignment="1">
      <alignment vertical="center"/>
    </xf>
    <xf numFmtId="43" fontId="195" fillId="0" borderId="0" xfId="0" applyNumberFormat="1" applyFont="1"/>
    <xf numFmtId="174" fontId="275" fillId="0" borderId="0" xfId="0" applyFont="1"/>
    <xf numFmtId="43" fontId="250" fillId="24" borderId="12" xfId="0" applyNumberFormat="1" applyFont="1" applyFill="1" applyBorder="1" applyAlignment="1">
      <alignment horizontal="center"/>
    </xf>
    <xf numFmtId="168" fontId="250" fillId="24" borderId="12" xfId="0" applyNumberFormat="1" applyFont="1" applyFill="1" applyBorder="1"/>
    <xf numFmtId="43" fontId="145" fillId="70" borderId="16" xfId="0" applyNumberFormat="1" applyFont="1" applyFill="1" applyBorder="1" applyAlignment="1">
      <alignment horizontal="center" vertical="center" wrapText="1"/>
    </xf>
    <xf numFmtId="43" fontId="145" fillId="70" borderId="13" xfId="0" applyNumberFormat="1" applyFont="1" applyFill="1" applyBorder="1" applyAlignment="1">
      <alignment horizontal="center" vertical="center" wrapText="1"/>
    </xf>
    <xf numFmtId="43" fontId="145" fillId="70" borderId="14" xfId="0" applyNumberFormat="1" applyFont="1" applyFill="1" applyBorder="1" applyAlignment="1">
      <alignment horizontal="center" vertical="center" wrapText="1"/>
    </xf>
    <xf numFmtId="174" fontId="135" fillId="70" borderId="16" xfId="0" applyFont="1" applyFill="1" applyBorder="1" applyAlignment="1">
      <alignment horizontal="center" vertical="center" wrapText="1"/>
    </xf>
    <xf numFmtId="174" fontId="135" fillId="70" borderId="13" xfId="0" applyFont="1" applyFill="1" applyBorder="1" applyAlignment="1">
      <alignment horizontal="center" vertical="center" wrapText="1"/>
    </xf>
    <xf numFmtId="174" fontId="135" fillId="70" borderId="16" xfId="0" applyFont="1" applyFill="1" applyBorder="1" applyAlignment="1">
      <alignment horizontal="left" vertical="center" wrapText="1"/>
    </xf>
    <xf numFmtId="168" fontId="4" fillId="0" borderId="12" xfId="294" applyNumberFormat="1" applyFont="1" applyFill="1" applyBorder="1"/>
    <xf numFmtId="171" fontId="4" fillId="0" borderId="12" xfId="521" applyNumberFormat="1" applyFont="1" applyFill="1" applyBorder="1"/>
    <xf numFmtId="174" fontId="135" fillId="70" borderId="17" xfId="0" applyFont="1" applyFill="1" applyBorder="1" applyAlignment="1">
      <alignment horizontal="left" vertical="center" wrapText="1"/>
    </xf>
    <xf numFmtId="168" fontId="4" fillId="0" borderId="34" xfId="294" applyNumberFormat="1" applyFont="1" applyFill="1" applyBorder="1"/>
    <xf numFmtId="9" fontId="135" fillId="70" borderId="34" xfId="521" applyFont="1" applyFill="1" applyBorder="1" applyAlignment="1">
      <alignment vertical="center"/>
    </xf>
    <xf numFmtId="174" fontId="156" fillId="25" borderId="0" xfId="0" applyFont="1" applyFill="1" applyAlignment="1">
      <alignment horizontal="left" vertical="center" wrapText="1"/>
    </xf>
    <xf numFmtId="174" fontId="0" fillId="27" borderId="0" xfId="0" applyFill="1"/>
    <xf numFmtId="174" fontId="40" fillId="27" borderId="0" xfId="0" applyFont="1" applyFill="1"/>
    <xf numFmtId="174" fontId="49" fillId="27" borderId="0" xfId="0" applyFont="1" applyFill="1" applyAlignment="1">
      <alignment horizontal="center"/>
    </xf>
    <xf numFmtId="174" fontId="42" fillId="27" borderId="0" xfId="0" applyFont="1" applyFill="1" applyAlignment="1">
      <alignment horizontal="center" vertical="top"/>
    </xf>
    <xf numFmtId="174" fontId="59" fillId="25" borderId="0" xfId="0" applyFont="1" applyFill="1" applyAlignment="1">
      <alignment horizontal="left" vertical="center" wrapText="1"/>
    </xf>
    <xf numFmtId="174" fontId="35" fillId="0" borderId="0" xfId="0" applyFont="1" applyAlignment="1">
      <alignment horizontal="left" vertical="center" wrapText="1" readingOrder="1"/>
    </xf>
    <xf numFmtId="174" fontId="59" fillId="25" borderId="0" xfId="421" applyFont="1" applyFill="1" applyAlignment="1">
      <alignment horizontal="left" vertical="top" wrapText="1"/>
    </xf>
    <xf numFmtId="174" fontId="42" fillId="0" borderId="0" xfId="603" applyFont="1" applyAlignment="1">
      <alignment horizontal="left" vertical="top" wrapText="1"/>
    </xf>
    <xf numFmtId="43" fontId="282" fillId="0" borderId="0" xfId="0" applyNumberFormat="1" applyFont="1"/>
    <xf numFmtId="174" fontId="282" fillId="0" borderId="0" xfId="0" applyFont="1"/>
    <xf numFmtId="174" fontId="56" fillId="25" borderId="0" xfId="0" applyFont="1" applyFill="1" applyAlignment="1">
      <alignment horizontal="center" vertical="center" wrapText="1"/>
    </xf>
    <xf numFmtId="174" fontId="42" fillId="25" borderId="0" xfId="0" applyFont="1" applyFill="1" applyAlignment="1">
      <alignment horizontal="center"/>
    </xf>
    <xf numFmtId="49" fontId="178" fillId="25" borderId="32" xfId="365" applyNumberFormat="1" applyFont="1" applyFill="1" applyBorder="1" applyAlignment="1">
      <alignment horizontal="center" vertical="top"/>
    </xf>
    <xf numFmtId="43" fontId="48" fillId="25" borderId="0" xfId="365" applyNumberFormat="1" applyFont="1" applyFill="1" applyAlignment="1">
      <alignment horizontal="right" vertical="top"/>
    </xf>
    <xf numFmtId="17" fontId="198" fillId="25" borderId="32" xfId="0" applyNumberFormat="1" applyFont="1" applyFill="1" applyBorder="1" applyAlignment="1">
      <alignment horizontal="center" vertical="center"/>
    </xf>
    <xf numFmtId="3" fontId="199" fillId="25" borderId="12" xfId="299" applyNumberFormat="1" applyFont="1" applyFill="1" applyBorder="1" applyAlignment="1">
      <alignment horizontal="center" vertical="center"/>
    </xf>
    <xf numFmtId="3" fontId="198" fillId="25" borderId="12" xfId="299" applyNumberFormat="1" applyFont="1" applyFill="1" applyBorder="1" applyAlignment="1">
      <alignment horizontal="center" vertical="center"/>
    </xf>
    <xf numFmtId="3" fontId="198" fillId="25" borderId="23" xfId="299" applyNumberFormat="1" applyFont="1" applyFill="1" applyBorder="1" applyAlignment="1">
      <alignment horizontal="center" vertical="center"/>
    </xf>
    <xf numFmtId="3" fontId="199" fillId="25" borderId="34" xfId="299" applyNumberFormat="1" applyFont="1" applyFill="1" applyBorder="1" applyAlignment="1">
      <alignment horizontal="center" vertical="center"/>
    </xf>
    <xf numFmtId="43" fontId="275" fillId="25" borderId="0" xfId="0" applyNumberFormat="1" applyFont="1" applyFill="1"/>
    <xf numFmtId="174" fontId="275" fillId="25" borderId="0" xfId="0" applyFont="1" applyFill="1"/>
    <xf numFmtId="43" fontId="275" fillId="25" borderId="0" xfId="0" applyNumberFormat="1" applyFont="1" applyFill="1" applyAlignment="1">
      <alignment vertical="center"/>
    </xf>
    <xf numFmtId="171" fontId="275" fillId="25" borderId="0" xfId="521" applyNumberFormat="1" applyFont="1" applyFill="1" applyAlignment="1">
      <alignment vertical="center"/>
    </xf>
    <xf numFmtId="174" fontId="275" fillId="25" borderId="0" xfId="0" applyFont="1" applyFill="1" applyAlignment="1">
      <alignment vertical="center"/>
    </xf>
    <xf numFmtId="43" fontId="37" fillId="25" borderId="0" xfId="0" applyNumberFormat="1" applyFont="1" applyFill="1"/>
    <xf numFmtId="174" fontId="272" fillId="25" borderId="0" xfId="0" applyFont="1" applyFill="1"/>
    <xf numFmtId="43" fontId="272" fillId="25" borderId="0" xfId="0" applyNumberFormat="1" applyFont="1" applyFill="1"/>
    <xf numFmtId="43" fontId="274" fillId="25" borderId="0" xfId="0" applyNumberFormat="1" applyFont="1" applyFill="1" applyAlignment="1">
      <alignment horizontal="center" vertical="center" wrapText="1"/>
    </xf>
    <xf numFmtId="174" fontId="178" fillId="25" borderId="0" xfId="0" applyFont="1" applyFill="1" applyAlignment="1">
      <alignment horizontal="center" vertical="center" wrapText="1"/>
    </xf>
    <xf numFmtId="174" fontId="4" fillId="25" borderId="0" xfId="0" applyFont="1" applyFill="1"/>
    <xf numFmtId="174" fontId="4" fillId="25" borderId="0" xfId="0" applyFont="1" applyFill="1" applyAlignment="1">
      <alignment vertical="center"/>
    </xf>
    <xf numFmtId="174" fontId="90" fillId="25" borderId="16" xfId="0" applyFont="1" applyFill="1" applyBorder="1" applyAlignment="1">
      <alignment horizontal="left" vertical="center" wrapText="1"/>
    </xf>
    <xf numFmtId="168" fontId="4" fillId="25" borderId="12" xfId="294" applyNumberFormat="1" applyFont="1" applyFill="1" applyBorder="1"/>
    <xf numFmtId="171" fontId="4" fillId="25" borderId="12" xfId="521" applyNumberFormat="1" applyFont="1" applyFill="1" applyBorder="1"/>
    <xf numFmtId="174" fontId="90" fillId="25" borderId="17" xfId="0" applyFont="1" applyFill="1" applyBorder="1" applyAlignment="1">
      <alignment horizontal="left" vertical="center" wrapText="1"/>
    </xf>
    <xf numFmtId="168" fontId="4" fillId="25" borderId="34" xfId="294" applyNumberFormat="1" applyFont="1" applyFill="1" applyBorder="1"/>
    <xf numFmtId="168" fontId="135" fillId="70" borderId="34" xfId="294" applyNumberFormat="1" applyFont="1" applyFill="1" applyBorder="1" applyAlignment="1">
      <alignment horizontal="center" vertical="center"/>
    </xf>
    <xf numFmtId="43" fontId="184" fillId="70" borderId="14" xfId="0" applyNumberFormat="1" applyFont="1" applyFill="1" applyBorder="1" applyAlignment="1">
      <alignment horizontal="center" vertical="center" wrapText="1"/>
    </xf>
    <xf numFmtId="17" fontId="174" fillId="71" borderId="16" xfId="0" applyNumberFormat="1" applyFont="1" applyFill="1" applyBorder="1" applyAlignment="1">
      <alignment horizontal="center" vertical="center" wrapText="1"/>
    </xf>
    <xf numFmtId="174" fontId="174" fillId="71" borderId="13" xfId="0" applyFont="1" applyFill="1" applyBorder="1" applyAlignment="1">
      <alignment horizontal="center" vertical="center" wrapText="1"/>
    </xf>
    <xf numFmtId="174" fontId="174" fillId="71" borderId="14" xfId="0" applyFont="1" applyFill="1" applyBorder="1" applyAlignment="1">
      <alignment horizontal="center" vertical="center" wrapText="1"/>
    </xf>
    <xf numFmtId="174" fontId="174" fillId="71" borderId="14" xfId="0" applyFont="1" applyFill="1" applyBorder="1" applyAlignment="1">
      <alignment horizontal="center" vertical="center"/>
    </xf>
    <xf numFmtId="174" fontId="243" fillId="25" borderId="0" xfId="0" applyFont="1" applyFill="1" applyAlignment="1">
      <alignment horizontal="justify" vertical="center" wrapText="1"/>
    </xf>
    <xf numFmtId="43" fontId="281" fillId="71" borderId="16" xfId="0" applyNumberFormat="1" applyFont="1" applyFill="1" applyBorder="1" applyAlignment="1">
      <alignment horizontal="center" vertical="center" wrapText="1"/>
    </xf>
    <xf numFmtId="43" fontId="281" fillId="71" borderId="13" xfId="0" applyNumberFormat="1" applyFont="1" applyFill="1" applyBorder="1" applyAlignment="1">
      <alignment horizontal="center" vertical="center" wrapText="1"/>
    </xf>
    <xf numFmtId="43" fontId="281" fillId="71" borderId="14" xfId="0" applyNumberFormat="1" applyFont="1" applyFill="1" applyBorder="1" applyAlignment="1">
      <alignment horizontal="center" vertical="center" wrapText="1"/>
    </xf>
    <xf numFmtId="3" fontId="256" fillId="25" borderId="12" xfId="0" applyNumberFormat="1" applyFont="1" applyFill="1" applyBorder="1" applyAlignment="1">
      <alignment horizontal="center" vertical="center"/>
    </xf>
    <xf numFmtId="171" fontId="256" fillId="25" borderId="12" xfId="521" applyNumberFormat="1" applyFont="1" applyFill="1" applyBorder="1" applyAlignment="1" applyProtection="1">
      <alignment horizontal="center" vertical="center"/>
    </xf>
    <xf numFmtId="3" fontId="279" fillId="25" borderId="12" xfId="0" applyNumberFormat="1" applyFont="1" applyFill="1" applyBorder="1" applyAlignment="1">
      <alignment horizontal="center" vertical="center"/>
    </xf>
    <xf numFmtId="171" fontId="256" fillId="25" borderId="12" xfId="0" applyNumberFormat="1" applyFont="1" applyFill="1" applyBorder="1" applyAlignment="1">
      <alignment horizontal="center" vertical="center"/>
    </xf>
    <xf numFmtId="171" fontId="256" fillId="25" borderId="23" xfId="0" applyNumberFormat="1" applyFont="1" applyFill="1" applyBorder="1" applyAlignment="1">
      <alignment horizontal="center" vertical="center"/>
    </xf>
    <xf numFmtId="0" fontId="165" fillId="0" borderId="26" xfId="359" applyNumberFormat="1" applyFont="1" applyBorder="1" applyAlignment="1">
      <alignment horizontal="center" vertical="center"/>
    </xf>
    <xf numFmtId="174" fontId="38" fillId="0" borderId="12" xfId="332" applyFont="1" applyBorder="1" applyAlignment="1">
      <alignment horizontal="left" vertical="center"/>
    </xf>
    <xf numFmtId="41" fontId="38" fillId="0" borderId="12" xfId="332" applyNumberFormat="1" applyFont="1" applyBorder="1" applyAlignment="1">
      <alignment horizontal="right" vertical="center"/>
    </xf>
    <xf numFmtId="171" fontId="38" fillId="0" borderId="12" xfId="332" applyNumberFormat="1" applyFont="1" applyBorder="1" applyAlignment="1">
      <alignment horizontal="right" vertical="center"/>
    </xf>
    <xf numFmtId="0" fontId="214" fillId="0" borderId="26" xfId="711" applyFont="1" applyBorder="1" applyAlignment="1">
      <alignment horizontal="center" vertical="top"/>
    </xf>
    <xf numFmtId="174" fontId="184" fillId="70" borderId="16" xfId="0" applyFont="1" applyFill="1" applyBorder="1" applyAlignment="1">
      <alignment vertical="center"/>
    </xf>
    <xf numFmtId="168" fontId="178" fillId="0" borderId="32" xfId="0" applyNumberFormat="1" applyFont="1" applyBorder="1" applyAlignment="1">
      <alignment vertical="center"/>
    </xf>
    <xf numFmtId="174" fontId="178" fillId="0" borderId="26" xfId="0" applyFont="1" applyBorder="1" applyAlignment="1">
      <alignment vertical="center"/>
    </xf>
    <xf numFmtId="195" fontId="146" fillId="0" borderId="0" xfId="0" applyNumberFormat="1" applyFont="1" applyAlignment="1">
      <alignment vertical="center"/>
    </xf>
    <xf numFmtId="174" fontId="184" fillId="70" borderId="12" xfId="307" applyNumberFormat="1" applyFont="1" applyFill="1" applyBorder="1" applyAlignment="1">
      <alignment horizontal="center" vertical="center" wrapText="1"/>
    </xf>
    <xf numFmtId="1" fontId="184" fillId="70" borderId="12" xfId="307" applyNumberFormat="1" applyFont="1" applyFill="1" applyBorder="1" applyAlignment="1">
      <alignment horizontal="center" vertical="center" wrapText="1"/>
    </xf>
    <xf numFmtId="49" fontId="184" fillId="70" borderId="12" xfId="307" applyNumberFormat="1" applyFont="1" applyFill="1" applyBorder="1" applyAlignment="1">
      <alignment horizontal="center" vertical="center" wrapText="1"/>
    </xf>
    <xf numFmtId="43" fontId="178" fillId="0" borderId="12" xfId="307" applyFont="1" applyFill="1" applyBorder="1" applyAlignment="1">
      <alignment horizontal="left" vertical="center" wrapText="1"/>
    </xf>
    <xf numFmtId="43" fontId="156" fillId="0" borderId="12" xfId="307" applyFont="1" applyFill="1" applyBorder="1" applyAlignment="1">
      <alignment horizontal="center" vertical="center" wrapText="1"/>
    </xf>
    <xf numFmtId="43" fontId="178" fillId="0" borderId="12" xfId="307" applyFont="1" applyFill="1" applyBorder="1" applyAlignment="1">
      <alignment horizontal="center" vertical="center"/>
    </xf>
    <xf numFmtId="43" fontId="184" fillId="70" borderId="12" xfId="0" applyNumberFormat="1" applyFont="1" applyFill="1" applyBorder="1" applyAlignment="1">
      <alignment vertical="center"/>
    </xf>
    <xf numFmtId="43" fontId="184" fillId="70" borderId="12" xfId="0" applyNumberFormat="1" applyFont="1" applyFill="1" applyBorder="1" applyAlignment="1">
      <alignment horizontal="center" vertical="center"/>
    </xf>
    <xf numFmtId="174" fontId="141" fillId="70" borderId="11" xfId="362" applyFont="1" applyFill="1" applyBorder="1" applyAlignment="1">
      <alignment horizontal="center" vertical="center"/>
    </xf>
    <xf numFmtId="174" fontId="141" fillId="70" borderId="13" xfId="362" applyFont="1" applyFill="1" applyBorder="1" applyAlignment="1">
      <alignment horizontal="center" vertical="center"/>
    </xf>
    <xf numFmtId="174" fontId="141" fillId="70" borderId="14" xfId="362" applyFont="1" applyFill="1" applyBorder="1" applyAlignment="1">
      <alignment horizontal="center" vertical="center"/>
    </xf>
    <xf numFmtId="43" fontId="27" fillId="25" borderId="12" xfId="294" applyFont="1" applyFill="1" applyBorder="1" applyAlignment="1">
      <alignment vertical="center"/>
    </xf>
    <xf numFmtId="174" fontId="91" fillId="0" borderId="12" xfId="362" applyFont="1" applyBorder="1" applyAlignment="1">
      <alignment horizontal="left" vertical="center" wrapText="1"/>
    </xf>
    <xf numFmtId="174" fontId="91" fillId="0" borderId="34" xfId="362" applyFont="1" applyBorder="1" applyAlignment="1">
      <alignment horizontal="left" vertical="center"/>
    </xf>
    <xf numFmtId="43" fontId="91" fillId="0" borderId="34" xfId="362" applyNumberFormat="1" applyFont="1" applyBorder="1" applyAlignment="1">
      <alignment horizontal="center" vertical="center"/>
    </xf>
    <xf numFmtId="171" fontId="91" fillId="0" borderId="34" xfId="362" applyNumberFormat="1" applyFont="1" applyBorder="1" applyAlignment="1">
      <alignment horizontal="center" vertical="center"/>
    </xf>
    <xf numFmtId="174" fontId="91" fillId="0" borderId="0" xfId="362" applyFont="1" applyAlignment="1">
      <alignment horizontal="left" vertical="center"/>
    </xf>
    <xf numFmtId="174" fontId="27" fillId="0" borderId="0" xfId="362" applyFont="1" applyAlignment="1">
      <alignment vertical="center"/>
    </xf>
    <xf numFmtId="10" fontId="91" fillId="0" borderId="0" xfId="362" applyNumberFormat="1" applyFont="1" applyAlignment="1">
      <alignment horizontal="center" vertical="center"/>
    </xf>
    <xf numFmtId="174" fontId="202" fillId="0" borderId="0" xfId="413" applyFont="1" applyAlignment="1">
      <alignment horizontal="justify"/>
    </xf>
    <xf numFmtId="174" fontId="161" fillId="0" borderId="0" xfId="413" applyFont="1" applyAlignment="1">
      <alignment horizontal="justify"/>
    </xf>
    <xf numFmtId="174" fontId="146" fillId="0" borderId="0" xfId="362" applyFont="1" applyAlignment="1">
      <alignment horizontal="justify"/>
    </xf>
    <xf numFmtId="174" fontId="146" fillId="0" borderId="0" xfId="413" applyFont="1" applyAlignment="1">
      <alignment horizontal="justify"/>
    </xf>
    <xf numFmtId="174" fontId="182" fillId="0" borderId="0" xfId="362" applyFont="1" applyAlignment="1">
      <alignment horizontal="justify"/>
    </xf>
    <xf numFmtId="0" fontId="169" fillId="70" borderId="16" xfId="0" applyNumberFormat="1" applyFont="1" applyFill="1" applyBorder="1" applyAlignment="1">
      <alignment horizontal="center" vertical="center"/>
    </xf>
    <xf numFmtId="43" fontId="169" fillId="70" borderId="13" xfId="0" applyNumberFormat="1" applyFont="1" applyFill="1" applyBorder="1" applyAlignment="1">
      <alignment horizontal="center" vertical="center" wrapText="1"/>
    </xf>
    <xf numFmtId="0" fontId="186" fillId="0" borderId="32" xfId="0" applyNumberFormat="1" applyFont="1" applyBorder="1" applyAlignment="1">
      <alignment horizontal="center" vertical="center"/>
    </xf>
    <xf numFmtId="40" fontId="172" fillId="0" borderId="12" xfId="306" applyNumberFormat="1" applyFont="1" applyFill="1" applyBorder="1" applyAlignment="1">
      <alignment vertical="center"/>
    </xf>
    <xf numFmtId="40" fontId="172" fillId="0" borderId="12" xfId="0" applyNumberFormat="1" applyFont="1" applyBorder="1" applyAlignment="1">
      <alignment vertical="center"/>
    </xf>
    <xf numFmtId="0" fontId="186" fillId="0" borderId="26" xfId="0" applyNumberFormat="1" applyFont="1" applyBorder="1" applyAlignment="1">
      <alignment horizontal="center" vertical="center"/>
    </xf>
    <xf numFmtId="43" fontId="186" fillId="0" borderId="34" xfId="0" applyNumberFormat="1" applyFont="1" applyBorder="1" applyAlignment="1">
      <alignment vertical="center"/>
    </xf>
    <xf numFmtId="4" fontId="172" fillId="25" borderId="23" xfId="294" applyNumberFormat="1" applyFont="1" applyFill="1" applyBorder="1" applyAlignment="1">
      <alignment horizontal="right" vertical="center"/>
    </xf>
    <xf numFmtId="49" fontId="186" fillId="0" borderId="26" xfId="359" applyNumberFormat="1" applyFont="1" applyBorder="1" applyAlignment="1">
      <alignment horizontal="center" vertical="center"/>
    </xf>
    <xf numFmtId="4" fontId="186" fillId="25" borderId="25" xfId="294" applyNumberFormat="1" applyFont="1" applyFill="1" applyBorder="1" applyAlignment="1">
      <alignment horizontal="right" vertical="center"/>
    </xf>
    <xf numFmtId="174" fontId="64" fillId="70" borderId="16" xfId="419" applyFont="1" applyFill="1" applyBorder="1" applyAlignment="1">
      <alignment horizontal="center" vertical="center"/>
    </xf>
    <xf numFmtId="174" fontId="61" fillId="70" borderId="13" xfId="419" applyFont="1" applyFill="1" applyBorder="1" applyAlignment="1">
      <alignment horizontal="center" vertical="center"/>
    </xf>
    <xf numFmtId="174" fontId="61" fillId="70" borderId="14" xfId="419" applyFont="1" applyFill="1" applyBorder="1" applyAlignment="1">
      <alignment horizontal="center" vertical="center"/>
    </xf>
    <xf numFmtId="174" fontId="60" fillId="25" borderId="32" xfId="419" applyFont="1" applyFill="1" applyBorder="1" applyAlignment="1">
      <alignment vertical="center"/>
    </xf>
    <xf numFmtId="169" fontId="44" fillId="25" borderId="12" xfId="294" applyNumberFormat="1" applyFont="1" applyFill="1" applyBorder="1" applyAlignment="1">
      <alignment vertical="center"/>
    </xf>
    <xf numFmtId="10" fontId="60" fillId="25" borderId="23" xfId="419" applyNumberFormat="1" applyFont="1" applyFill="1" applyBorder="1" applyAlignment="1">
      <alignment horizontal="center" vertical="center"/>
    </xf>
    <xf numFmtId="174" fontId="60" fillId="25" borderId="32" xfId="419" applyFont="1" applyFill="1" applyBorder="1" applyAlignment="1">
      <alignment vertical="center" wrapText="1"/>
    </xf>
    <xf numFmtId="10" fontId="60" fillId="25" borderId="32" xfId="419" applyNumberFormat="1" applyFont="1" applyFill="1" applyBorder="1" applyAlignment="1">
      <alignment horizontal="center" vertical="center"/>
    </xf>
    <xf numFmtId="169" fontId="60" fillId="25" borderId="12" xfId="294" applyNumberFormat="1" applyFont="1" applyFill="1" applyBorder="1" applyAlignment="1">
      <alignment vertical="center"/>
    </xf>
    <xf numFmtId="174" fontId="58" fillId="25" borderId="26" xfId="419" applyFont="1" applyFill="1" applyBorder="1" applyAlignment="1">
      <alignment horizontal="left" vertical="center"/>
    </xf>
    <xf numFmtId="43" fontId="27" fillId="0" borderId="12" xfId="365" applyNumberFormat="1" applyFont="1" applyBorder="1" applyAlignment="1">
      <alignment horizontal="center" vertical="center"/>
    </xf>
    <xf numFmtId="43" fontId="91" fillId="0" borderId="23" xfId="365" applyNumberFormat="1" applyFont="1" applyBorder="1" applyAlignment="1">
      <alignment horizontal="center" vertical="center"/>
    </xf>
    <xf numFmtId="43" fontId="27" fillId="25" borderId="12" xfId="365" applyNumberFormat="1" applyFont="1" applyFill="1" applyBorder="1" applyAlignment="1">
      <alignment horizontal="center" vertical="center"/>
    </xf>
    <xf numFmtId="174" fontId="61" fillId="70" borderId="16" xfId="417" applyFont="1" applyFill="1" applyBorder="1" applyAlignment="1">
      <alignment horizontal="center" vertical="center"/>
    </xf>
    <xf numFmtId="174" fontId="61" fillId="70" borderId="13" xfId="417" applyFont="1" applyFill="1" applyBorder="1" applyAlignment="1">
      <alignment horizontal="center" vertical="center" wrapText="1"/>
    </xf>
    <xf numFmtId="174" fontId="61" fillId="70" borderId="14" xfId="417" applyFont="1" applyFill="1" applyBorder="1" applyAlignment="1">
      <alignment horizontal="center" vertical="center" wrapText="1"/>
    </xf>
    <xf numFmtId="43" fontId="44" fillId="25" borderId="12" xfId="294" applyFont="1" applyFill="1" applyBorder="1" applyAlignment="1">
      <alignment horizontal="right" vertical="center"/>
    </xf>
    <xf numFmtId="171" fontId="60" fillId="25" borderId="12" xfId="521" applyNumberFormat="1" applyFont="1" applyFill="1" applyBorder="1" applyAlignment="1">
      <alignment horizontal="right" vertical="center"/>
    </xf>
    <xf numFmtId="1" fontId="60" fillId="25" borderId="12" xfId="0" applyNumberFormat="1" applyFont="1" applyFill="1" applyBorder="1" applyAlignment="1">
      <alignment horizontal="center"/>
    </xf>
    <xf numFmtId="171" fontId="60" fillId="25" borderId="12" xfId="417" applyNumberFormat="1" applyFont="1" applyFill="1" applyBorder="1" applyAlignment="1">
      <alignment horizontal="right" vertical="center"/>
    </xf>
    <xf numFmtId="0" fontId="60" fillId="25" borderId="12" xfId="0" applyNumberFormat="1" applyFont="1" applyFill="1" applyBorder="1" applyAlignment="1">
      <alignment horizontal="center"/>
    </xf>
    <xf numFmtId="0" fontId="64" fillId="70" borderId="16" xfId="549" applyFont="1" applyFill="1" applyBorder="1" applyAlignment="1">
      <alignment horizontal="center" vertical="center"/>
    </xf>
    <xf numFmtId="0" fontId="64" fillId="70" borderId="13" xfId="549" applyFont="1" applyFill="1" applyBorder="1" applyAlignment="1">
      <alignment horizontal="center" vertical="center"/>
    </xf>
    <xf numFmtId="17" fontId="64" fillId="70" borderId="13" xfId="549" applyNumberFormat="1" applyFont="1" applyFill="1" applyBorder="1" applyAlignment="1">
      <alignment horizontal="center" vertical="center"/>
    </xf>
    <xf numFmtId="0" fontId="64" fillId="70" borderId="14" xfId="549" applyFont="1" applyFill="1" applyBorder="1" applyAlignment="1">
      <alignment horizontal="center" vertical="center"/>
    </xf>
    <xf numFmtId="0" fontId="46" fillId="0" borderId="0" xfId="549" applyFont="1"/>
    <xf numFmtId="0" fontId="193" fillId="70" borderId="0" xfId="549" applyFont="1" applyFill="1" applyAlignment="1">
      <alignment vertical="center"/>
    </xf>
    <xf numFmtId="0" fontId="91" fillId="0" borderId="32" xfId="1070" applyFont="1" applyBorder="1"/>
    <xf numFmtId="43" fontId="27" fillId="0" borderId="12" xfId="1070" applyNumberFormat="1" applyFont="1" applyBorder="1"/>
    <xf numFmtId="43" fontId="27" fillId="0" borderId="12" xfId="294" applyFont="1" applyFill="1" applyBorder="1" applyAlignment="1"/>
    <xf numFmtId="43" fontId="91" fillId="0" borderId="23" xfId="294" applyFont="1" applyFill="1" applyBorder="1" applyAlignment="1"/>
    <xf numFmtId="0" fontId="46" fillId="0" borderId="0" xfId="549" applyFont="1" applyAlignment="1">
      <alignment vertical="center"/>
    </xf>
    <xf numFmtId="43" fontId="59" fillId="25" borderId="0" xfId="294" applyFont="1" applyFill="1" applyBorder="1" applyAlignment="1">
      <alignment vertical="center"/>
    </xf>
    <xf numFmtId="43" fontId="59" fillId="25" borderId="0" xfId="294" applyFont="1" applyFill="1" applyBorder="1" applyAlignment="1">
      <alignment horizontal="left" vertical="center"/>
    </xf>
    <xf numFmtId="0" fontId="91" fillId="0" borderId="26" xfId="1070" applyFont="1" applyBorder="1"/>
    <xf numFmtId="43" fontId="91" fillId="0" borderId="34" xfId="1070" applyNumberFormat="1" applyFont="1" applyBorder="1"/>
    <xf numFmtId="43" fontId="46" fillId="0" borderId="0" xfId="549" applyNumberFormat="1" applyFont="1"/>
    <xf numFmtId="191" fontId="59" fillId="25" borderId="0" xfId="294" applyNumberFormat="1" applyFont="1" applyFill="1" applyBorder="1" applyAlignment="1">
      <alignment vertical="center"/>
    </xf>
    <xf numFmtId="174" fontId="169" fillId="60" borderId="12" xfId="603" applyFont="1" applyFill="1" applyBorder="1" applyAlignment="1">
      <alignment horizontal="center" vertical="center"/>
    </xf>
    <xf numFmtId="174" fontId="169" fillId="60" borderId="12" xfId="603" applyFont="1" applyFill="1" applyBorder="1" applyAlignment="1">
      <alignment horizontal="center" vertical="center" wrapText="1"/>
    </xf>
    <xf numFmtId="17" fontId="186" fillId="0" borderId="12" xfId="603" applyNumberFormat="1" applyFont="1" applyBorder="1" applyAlignment="1">
      <alignment horizontal="center"/>
    </xf>
    <xf numFmtId="10" fontId="172" fillId="0" borderId="12" xfId="603" applyNumberFormat="1" applyFont="1" applyBorder="1" applyAlignment="1">
      <alignment horizontal="center"/>
    </xf>
    <xf numFmtId="10" fontId="186" fillId="0" borderId="12" xfId="521" applyNumberFormat="1" applyFont="1" applyFill="1" applyBorder="1" applyAlignment="1">
      <alignment horizontal="center"/>
    </xf>
    <xf numFmtId="17" fontId="186" fillId="25" borderId="12" xfId="603" applyNumberFormat="1" applyFont="1" applyFill="1" applyBorder="1" applyAlignment="1">
      <alignment horizontal="center"/>
    </xf>
    <xf numFmtId="10" fontId="172" fillId="25" borderId="12" xfId="603" applyNumberFormat="1" applyFont="1" applyFill="1" applyBorder="1" applyAlignment="1">
      <alignment horizontal="center"/>
    </xf>
    <xf numFmtId="10" fontId="186" fillId="25" borderId="12" xfId="521" applyNumberFormat="1" applyFont="1" applyFill="1" applyBorder="1" applyAlignment="1">
      <alignment horizontal="center"/>
    </xf>
    <xf numFmtId="174" fontId="289" fillId="0" borderId="0" xfId="0" applyFont="1" applyAlignment="1">
      <alignment horizontal="center"/>
    </xf>
    <xf numFmtId="174" fontId="161" fillId="70" borderId="0" xfId="0" applyFont="1" applyFill="1"/>
    <xf numFmtId="174" fontId="290" fillId="0" borderId="0" xfId="0" applyFont="1" applyAlignment="1">
      <alignment horizontal="center" wrapText="1"/>
    </xf>
    <xf numFmtId="41" fontId="146" fillId="0" borderId="0" xfId="0" applyNumberFormat="1" applyFont="1"/>
    <xf numFmtId="174" fontId="4" fillId="0" borderId="0" xfId="0" applyFont="1" applyAlignment="1">
      <alignment vertical="center"/>
    </xf>
    <xf numFmtId="41" fontId="160" fillId="0" borderId="0" xfId="0" applyNumberFormat="1" applyFont="1"/>
    <xf numFmtId="3" fontId="27" fillId="25" borderId="0" xfId="294" applyNumberFormat="1" applyFont="1" applyFill="1" applyBorder="1" applyAlignment="1">
      <alignment horizontal="right" vertical="center"/>
    </xf>
    <xf numFmtId="41" fontId="292" fillId="0" borderId="0" xfId="0" applyNumberFormat="1" applyFont="1"/>
    <xf numFmtId="174" fontId="174" fillId="70" borderId="12" xfId="0" applyFont="1" applyFill="1" applyBorder="1" applyAlignment="1">
      <alignment horizontal="center" vertical="center" wrapText="1"/>
    </xf>
    <xf numFmtId="41" fontId="174" fillId="70" borderId="12" xfId="0" applyNumberFormat="1" applyFont="1" applyFill="1" applyBorder="1" applyAlignment="1">
      <alignment horizontal="center" vertical="center" wrapText="1"/>
    </xf>
    <xf numFmtId="49" fontId="198" fillId="0" borderId="12" xfId="0" applyNumberFormat="1" applyFont="1" applyBorder="1" applyAlignment="1">
      <alignment horizontal="center" vertical="center"/>
    </xf>
    <xf numFmtId="3" fontId="199" fillId="0" borderId="12" xfId="294" applyNumberFormat="1" applyFont="1" applyFill="1" applyBorder="1" applyAlignment="1">
      <alignment horizontal="center" vertical="center"/>
    </xf>
    <xf numFmtId="41" fontId="199" fillId="0" borderId="12" xfId="294" applyNumberFormat="1" applyFont="1" applyFill="1" applyBorder="1" applyAlignment="1">
      <alignment horizontal="center" vertical="center"/>
    </xf>
    <xf numFmtId="3" fontId="198" fillId="0" borderId="12" xfId="294" applyNumberFormat="1" applyFont="1" applyFill="1" applyBorder="1" applyAlignment="1">
      <alignment horizontal="center" vertical="center"/>
    </xf>
    <xf numFmtId="171" fontId="199" fillId="0" borderId="12" xfId="0" applyNumberFormat="1" applyFont="1" applyBorder="1" applyAlignment="1">
      <alignment horizontal="center" vertical="center"/>
    </xf>
    <xf numFmtId="0" fontId="198" fillId="0" borderId="12" xfId="0" applyNumberFormat="1" applyFont="1" applyBorder="1" applyAlignment="1">
      <alignment horizontal="center" vertical="center"/>
    </xf>
    <xf numFmtId="3" fontId="199" fillId="0" borderId="12" xfId="294" applyNumberFormat="1" applyFont="1" applyFill="1" applyBorder="1" applyAlignment="1">
      <alignment horizontal="right" vertical="center"/>
    </xf>
    <xf numFmtId="0" fontId="198" fillId="25" borderId="12" xfId="0" applyNumberFormat="1" applyFont="1" applyFill="1" applyBorder="1" applyAlignment="1">
      <alignment horizontal="center" vertical="center"/>
    </xf>
    <xf numFmtId="174" fontId="174" fillId="70" borderId="24" xfId="0" applyFont="1" applyFill="1" applyBorder="1" applyAlignment="1">
      <alignment horizontal="center" vertical="center"/>
    </xf>
    <xf numFmtId="3" fontId="174" fillId="70" borderId="25" xfId="0" applyNumberFormat="1" applyFont="1" applyFill="1" applyBorder="1" applyAlignment="1">
      <alignment horizontal="center" vertical="center"/>
    </xf>
    <xf numFmtId="171" fontId="174" fillId="70" borderId="24" xfId="521" applyNumberFormat="1" applyFont="1" applyFill="1" applyBorder="1" applyAlignment="1">
      <alignment horizontal="center" vertical="center"/>
    </xf>
    <xf numFmtId="174" fontId="43" fillId="0" borderId="0" xfId="0" applyFont="1"/>
    <xf numFmtId="174" fontId="91" fillId="0" borderId="0" xfId="0" applyFont="1" applyAlignment="1">
      <alignment horizontal="center" vertical="center" wrapText="1"/>
    </xf>
    <xf numFmtId="0" fontId="163" fillId="0" borderId="32" xfId="0" applyNumberFormat="1" applyFont="1" applyBorder="1" applyAlignment="1">
      <alignment horizontal="center" vertical="center"/>
    </xf>
    <xf numFmtId="168" fontId="159" fillId="0" borderId="12" xfId="294" applyNumberFormat="1" applyFont="1" applyFill="1" applyBorder="1" applyAlignment="1">
      <alignment horizontal="right" vertical="center"/>
    </xf>
    <xf numFmtId="168" fontId="163" fillId="0" borderId="12" xfId="0" applyNumberFormat="1" applyFont="1" applyBorder="1" applyAlignment="1">
      <alignment horizontal="right" vertical="center" wrapText="1"/>
    </xf>
    <xf numFmtId="10" fontId="163" fillId="0" borderId="12" xfId="0" applyNumberFormat="1" applyFont="1" applyBorder="1" applyAlignment="1">
      <alignment horizontal="right" vertical="center"/>
    </xf>
    <xf numFmtId="10" fontId="163" fillId="0" borderId="23" xfId="0" applyNumberFormat="1" applyFont="1" applyBorder="1" applyAlignment="1">
      <alignment horizontal="right" vertical="center"/>
    </xf>
    <xf numFmtId="49" fontId="163" fillId="0" borderId="32" xfId="0" applyNumberFormat="1" applyFont="1" applyBorder="1" applyAlignment="1">
      <alignment horizontal="center" vertical="center"/>
    </xf>
    <xf numFmtId="0" fontId="91" fillId="0" borderId="32" xfId="0" applyNumberFormat="1" applyFont="1" applyBorder="1" applyAlignment="1">
      <alignment horizontal="center" vertical="center"/>
    </xf>
    <xf numFmtId="168" fontId="27" fillId="25" borderId="12" xfId="294" applyNumberFormat="1" applyFont="1" applyFill="1" applyBorder="1" applyAlignment="1">
      <alignment horizontal="right" vertical="center"/>
    </xf>
    <xf numFmtId="49" fontId="141" fillId="70" borderId="26" xfId="0" applyNumberFormat="1" applyFont="1" applyFill="1" applyBorder="1" applyAlignment="1">
      <alignment horizontal="center" vertical="center" wrapText="1"/>
    </xf>
    <xf numFmtId="168" fontId="141" fillId="70" borderId="34" xfId="0" applyNumberFormat="1" applyFont="1" applyFill="1" applyBorder="1" applyAlignment="1">
      <alignment horizontal="right" vertical="center" wrapText="1"/>
    </xf>
    <xf numFmtId="10" fontId="141" fillId="70" borderId="34" xfId="0" applyNumberFormat="1" applyFont="1" applyFill="1" applyBorder="1" applyAlignment="1">
      <alignment horizontal="right" vertical="center"/>
    </xf>
    <xf numFmtId="10" fontId="141" fillId="70" borderId="25" xfId="0" applyNumberFormat="1" applyFont="1" applyFill="1" applyBorder="1" applyAlignment="1">
      <alignment horizontal="right" vertical="center"/>
    </xf>
    <xf numFmtId="174" fontId="141" fillId="70" borderId="13" xfId="0" applyFont="1" applyFill="1" applyBorder="1" applyAlignment="1">
      <alignment horizontal="center" vertical="center"/>
    </xf>
    <xf numFmtId="168" fontId="27" fillId="0" borderId="12" xfId="294" applyNumberFormat="1" applyFont="1" applyFill="1" applyBorder="1" applyAlignment="1">
      <alignment vertical="center"/>
    </xf>
    <xf numFmtId="168" fontId="91" fillId="0" borderId="12" xfId="294" applyNumberFormat="1" applyFont="1" applyFill="1" applyBorder="1" applyAlignment="1">
      <alignment vertical="center"/>
    </xf>
    <xf numFmtId="171" fontId="91" fillId="0" borderId="12" xfId="0" applyNumberFormat="1" applyFont="1" applyBorder="1" applyAlignment="1">
      <alignment vertical="center"/>
    </xf>
    <xf numFmtId="171" fontId="91" fillId="0" borderId="23" xfId="0" applyNumberFormat="1" applyFont="1" applyBorder="1" applyAlignment="1">
      <alignment vertical="center"/>
    </xf>
    <xf numFmtId="171" fontId="141" fillId="70" borderId="34" xfId="0" applyNumberFormat="1" applyFont="1" applyFill="1" applyBorder="1" applyAlignment="1">
      <alignment vertical="center"/>
    </xf>
    <xf numFmtId="171" fontId="141" fillId="70" borderId="25" xfId="0" applyNumberFormat="1" applyFont="1" applyFill="1" applyBorder="1" applyAlignment="1">
      <alignment vertical="center"/>
    </xf>
    <xf numFmtId="0" fontId="186" fillId="29" borderId="12" xfId="888" applyFont="1" applyFill="1" applyBorder="1" applyAlignment="1">
      <alignment horizontal="left" vertical="center"/>
    </xf>
    <xf numFmtId="43" fontId="164" fillId="70" borderId="11" xfId="307" applyFont="1" applyFill="1" applyBorder="1" applyAlignment="1">
      <alignment horizontal="center" vertical="center"/>
    </xf>
    <xf numFmtId="43" fontId="164" fillId="70" borderId="14" xfId="307" applyFont="1" applyFill="1" applyBorder="1" applyAlignment="1">
      <alignment horizontal="center" vertical="center"/>
    </xf>
    <xf numFmtId="43" fontId="165" fillId="0" borderId="0" xfId="307" applyFont="1" applyFill="1" applyBorder="1" applyAlignment="1">
      <alignment horizontal="left" vertical="center"/>
    </xf>
    <xf numFmtId="43" fontId="168" fillId="25" borderId="15" xfId="294" applyFont="1" applyFill="1" applyBorder="1" applyAlignment="1">
      <alignment vertical="center"/>
    </xf>
    <xf numFmtId="10" fontId="165" fillId="0" borderId="31" xfId="362" applyNumberFormat="1" applyFont="1" applyBorder="1" applyAlignment="1">
      <alignment horizontal="center" vertical="center"/>
    </xf>
    <xf numFmtId="43" fontId="168" fillId="25" borderId="31" xfId="294" applyFont="1" applyFill="1" applyBorder="1" applyAlignment="1">
      <alignment vertical="center"/>
    </xf>
    <xf numFmtId="43" fontId="165" fillId="0" borderId="26" xfId="307" applyFont="1" applyFill="1" applyBorder="1" applyAlignment="1">
      <alignment horizontal="left" vertical="center"/>
    </xf>
    <xf numFmtId="43" fontId="165" fillId="0" borderId="25" xfId="362" applyNumberFormat="1" applyFont="1" applyBorder="1" applyAlignment="1">
      <alignment horizontal="center" vertical="center"/>
    </xf>
    <xf numFmtId="10" fontId="165" fillId="0" borderId="25" xfId="362" applyNumberFormat="1" applyFont="1" applyBorder="1" applyAlignment="1">
      <alignment horizontal="center" vertical="center"/>
    </xf>
    <xf numFmtId="43" fontId="165" fillId="0" borderId="0" xfId="307" applyFont="1" applyFill="1" applyAlignment="1">
      <alignment horizontal="left" vertical="center"/>
    </xf>
    <xf numFmtId="174" fontId="168" fillId="0" borderId="0" xfId="362" applyFont="1"/>
    <xf numFmtId="174" fontId="160" fillId="0" borderId="0" xfId="413" applyFont="1"/>
    <xf numFmtId="174" fontId="183" fillId="60" borderId="16" xfId="0" applyFont="1" applyFill="1" applyBorder="1" applyAlignment="1">
      <alignment horizontal="center" vertical="center" wrapText="1"/>
    </xf>
    <xf numFmtId="174" fontId="183" fillId="60" borderId="13" xfId="0" applyFont="1" applyFill="1" applyBorder="1" applyAlignment="1">
      <alignment horizontal="center" vertical="center" wrapText="1"/>
    </xf>
    <xf numFmtId="197" fontId="183" fillId="60" borderId="54" xfId="0" applyNumberFormat="1" applyFont="1" applyFill="1" applyBorder="1" applyAlignment="1">
      <alignment horizontal="center"/>
    </xf>
    <xf numFmtId="3" fontId="171" fillId="0" borderId="32" xfId="0" applyNumberFormat="1" applyFont="1" applyBorder="1"/>
    <xf numFmtId="178" fontId="185" fillId="0" borderId="12" xfId="0" applyNumberFormat="1" applyFont="1" applyBorder="1" applyAlignment="1">
      <alignment horizontal="center"/>
    </xf>
    <xf numFmtId="10" fontId="171" fillId="0" borderId="0" xfId="521" applyNumberFormat="1" applyFont="1" applyFill="1" applyAlignment="1" applyProtection="1">
      <alignment horizontal="center" vertical="center" wrapText="1"/>
    </xf>
    <xf numFmtId="4" fontId="183" fillId="60" borderId="26" xfId="0" applyNumberFormat="1" applyFont="1" applyFill="1" applyBorder="1" applyAlignment="1">
      <alignment horizontal="center" vertical="center" wrapText="1"/>
    </xf>
    <xf numFmtId="4" fontId="183" fillId="60" borderId="26" xfId="0" applyNumberFormat="1" applyFont="1" applyFill="1" applyBorder="1" applyAlignment="1">
      <alignment horizontal="right" vertical="center" wrapText="1"/>
    </xf>
    <xf numFmtId="171" fontId="183" fillId="60" borderId="26" xfId="521" applyNumberFormat="1" applyFont="1" applyFill="1" applyBorder="1" applyAlignment="1">
      <alignment horizontal="center" vertical="center" wrapText="1"/>
    </xf>
    <xf numFmtId="174" fontId="3" fillId="0" borderId="0" xfId="0" applyFont="1"/>
    <xf numFmtId="174" fontId="2" fillId="0" borderId="0" xfId="1086" applyFont="1" applyAlignment="1" applyProtection="1">
      <alignment horizontal="left" indent="5"/>
    </xf>
    <xf numFmtId="174" fontId="2" fillId="0" borderId="0" xfId="0" applyFont="1"/>
    <xf numFmtId="174" fontId="3" fillId="0" borderId="0" xfId="0" applyFont="1" applyAlignment="1">
      <alignment horizontal="left"/>
    </xf>
    <xf numFmtId="174" fontId="2" fillId="0" borderId="0" xfId="0" applyFont="1" applyAlignment="1">
      <alignment horizontal="left" indent="5"/>
    </xf>
    <xf numFmtId="174" fontId="3" fillId="0" borderId="0" xfId="0" applyFont="1" applyAlignment="1">
      <alignment horizontal="left" indent="5"/>
    </xf>
    <xf numFmtId="174" fontId="2" fillId="0" borderId="0" xfId="1086" applyFont="1" applyAlignment="1" applyProtection="1">
      <alignment horizontal="left" indent="8"/>
    </xf>
    <xf numFmtId="174" fontId="2" fillId="0" borderId="0" xfId="0" applyFont="1" applyAlignment="1">
      <alignment horizontal="left" indent="8"/>
    </xf>
    <xf numFmtId="174" fontId="3" fillId="0" borderId="0" xfId="0" applyFont="1" applyAlignment="1">
      <alignment horizontal="left" indent="3"/>
    </xf>
    <xf numFmtId="174" fontId="3" fillId="0" borderId="0" xfId="0" applyFont="1" applyAlignment="1">
      <alignment horizontal="left" wrapText="1" indent="3"/>
    </xf>
    <xf numFmtId="174" fontId="2" fillId="25" borderId="0" xfId="0" applyFont="1" applyFill="1"/>
    <xf numFmtId="174" fontId="2" fillId="0" borderId="0" xfId="1086" applyFont="1" applyAlignment="1" applyProtection="1">
      <alignment horizontal="left" wrapText="1" indent="5"/>
    </xf>
    <xf numFmtId="174" fontId="2" fillId="0" borderId="0" xfId="1086" applyFont="1" applyAlignment="1" applyProtection="1">
      <alignment horizontal="left" wrapText="1" indent="8"/>
    </xf>
    <xf numFmtId="174" fontId="44" fillId="0" borderId="12" xfId="0" applyFont="1" applyBorder="1" applyAlignment="1">
      <alignment vertical="center"/>
    </xf>
    <xf numFmtId="174" fontId="226" fillId="27" borderId="0" xfId="889" applyFont="1" applyFill="1" applyAlignment="1">
      <alignment horizontal="center" vertical="center" wrapText="1"/>
    </xf>
    <xf numFmtId="174" fontId="226" fillId="27" borderId="0" xfId="889" applyFont="1" applyFill="1" applyAlignment="1">
      <alignment horizontal="center" vertical="center"/>
    </xf>
    <xf numFmtId="0" fontId="47" fillId="0" borderId="44" xfId="1202" applyFont="1" applyBorder="1" applyAlignment="1">
      <alignment horizontal="center" vertical="center" wrapText="1"/>
    </xf>
    <xf numFmtId="0" fontId="47" fillId="0" borderId="43" xfId="1202" applyFont="1" applyBorder="1" applyAlignment="1">
      <alignment horizontal="center" vertical="center" wrapText="1"/>
    </xf>
    <xf numFmtId="0" fontId="31" fillId="0" borderId="44" xfId="1202" applyBorder="1" applyAlignment="1">
      <alignment horizontal="center" vertical="center" wrapText="1"/>
    </xf>
    <xf numFmtId="0" fontId="31" fillId="0" borderId="43" xfId="1202" applyBorder="1" applyAlignment="1">
      <alignment horizontal="center" vertical="center" wrapText="1"/>
    </xf>
    <xf numFmtId="9" fontId="0" fillId="0" borderId="44" xfId="521" applyFont="1" applyFill="1" applyBorder="1" applyAlignment="1">
      <alignment horizontal="center" vertical="center" wrapText="1"/>
    </xf>
    <xf numFmtId="9" fontId="0" fillId="0" borderId="43" xfId="521" applyFont="1" applyFill="1" applyBorder="1" applyAlignment="1">
      <alignment horizontal="center" vertical="center" wrapText="1"/>
    </xf>
    <xf numFmtId="0" fontId="48" fillId="25" borderId="35" xfId="1202" applyFont="1" applyFill="1" applyBorder="1" applyAlignment="1">
      <alignment horizontal="center" vertical="center" wrapText="1"/>
    </xf>
    <xf numFmtId="0" fontId="48" fillId="25" borderId="37" xfId="1202" applyFont="1" applyFill="1" applyBorder="1" applyAlignment="1">
      <alignment horizontal="center" vertical="center" wrapText="1"/>
    </xf>
    <xf numFmtId="0" fontId="48" fillId="25" borderId="39" xfId="1202" applyFont="1" applyFill="1" applyBorder="1" applyAlignment="1">
      <alignment horizontal="center" vertical="center" wrapText="1"/>
    </xf>
    <xf numFmtId="0" fontId="37" fillId="25" borderId="36" xfId="1202" applyFont="1" applyFill="1" applyBorder="1" applyAlignment="1">
      <alignment horizontal="center" vertical="center" wrapText="1"/>
    </xf>
    <xf numFmtId="0" fontId="37" fillId="25" borderId="38" xfId="1202" applyFont="1" applyFill="1" applyBorder="1" applyAlignment="1">
      <alignment horizontal="center" vertical="center" wrapText="1"/>
    </xf>
    <xf numFmtId="0" fontId="37" fillId="25" borderId="40" xfId="1202" applyFont="1" applyFill="1" applyBorder="1" applyAlignment="1">
      <alignment horizontal="center" vertical="center" wrapText="1"/>
    </xf>
    <xf numFmtId="9" fontId="37" fillId="25" borderId="44" xfId="521" applyFont="1" applyFill="1" applyBorder="1" applyAlignment="1">
      <alignment horizontal="center" vertical="center" wrapText="1"/>
    </xf>
    <xf numFmtId="9" fontId="37" fillId="25" borderId="43" xfId="521" applyFont="1" applyFill="1" applyBorder="1" applyAlignment="1">
      <alignment horizontal="center" vertical="center" wrapText="1"/>
    </xf>
    <xf numFmtId="9" fontId="37" fillId="25" borderId="45" xfId="521" applyFont="1" applyFill="1" applyBorder="1" applyAlignment="1">
      <alignment horizontal="center" vertical="center" wrapText="1"/>
    </xf>
    <xf numFmtId="0" fontId="47" fillId="25" borderId="44" xfId="1202" applyFont="1" applyFill="1" applyBorder="1" applyAlignment="1">
      <alignment horizontal="center" vertical="center" wrapText="1"/>
    </xf>
    <xf numFmtId="0" fontId="47" fillId="25" borderId="43" xfId="1202" applyFont="1" applyFill="1" applyBorder="1" applyAlignment="1">
      <alignment horizontal="center" vertical="center" wrapText="1"/>
    </xf>
    <xf numFmtId="0" fontId="47" fillId="25" borderId="45" xfId="1202" applyFont="1" applyFill="1" applyBorder="1" applyAlignment="1">
      <alignment horizontal="center" vertical="center" wrapText="1"/>
    </xf>
    <xf numFmtId="0" fontId="31" fillId="25" borderId="44" xfId="1202" applyFill="1" applyBorder="1" applyAlignment="1">
      <alignment horizontal="center" vertical="center" wrapText="1"/>
    </xf>
    <xf numFmtId="0" fontId="31" fillId="25" borderId="43" xfId="1202" applyFill="1" applyBorder="1" applyAlignment="1">
      <alignment horizontal="center" vertical="center" wrapText="1"/>
    </xf>
    <xf numFmtId="0" fontId="31" fillId="25" borderId="45" xfId="1202" applyFill="1" applyBorder="1" applyAlignment="1">
      <alignment horizontal="center" vertical="center" wrapText="1"/>
    </xf>
    <xf numFmtId="9" fontId="0" fillId="25" borderId="44" xfId="521" applyFont="1" applyFill="1" applyBorder="1" applyAlignment="1">
      <alignment horizontal="center" vertical="center" wrapText="1"/>
    </xf>
    <xf numFmtId="9" fontId="0" fillId="25" borderId="43" xfId="521" applyFont="1" applyFill="1" applyBorder="1" applyAlignment="1">
      <alignment horizontal="center" vertical="center" wrapText="1"/>
    </xf>
    <xf numFmtId="9" fontId="0" fillId="25" borderId="45" xfId="521" applyFont="1" applyFill="1" applyBorder="1" applyAlignment="1">
      <alignment horizontal="center" vertical="center" wrapText="1"/>
    </xf>
    <xf numFmtId="0" fontId="47" fillId="27" borderId="44" xfId="1202" applyFont="1" applyFill="1" applyBorder="1" applyAlignment="1">
      <alignment horizontal="center" vertical="center" wrapText="1"/>
    </xf>
    <xf numFmtId="0" fontId="47" fillId="27" borderId="43" xfId="1202" applyFont="1" applyFill="1" applyBorder="1" applyAlignment="1">
      <alignment horizontal="center" vertical="center" wrapText="1"/>
    </xf>
    <xf numFmtId="0" fontId="47" fillId="27" borderId="45" xfId="1202" applyFont="1" applyFill="1" applyBorder="1" applyAlignment="1">
      <alignment horizontal="center" vertical="center" wrapText="1"/>
    </xf>
    <xf numFmtId="0" fontId="31" fillId="27" borderId="44" xfId="1202" applyFill="1" applyBorder="1" applyAlignment="1">
      <alignment horizontal="center" vertical="center" wrapText="1"/>
    </xf>
    <xf numFmtId="0" fontId="31" fillId="27" borderId="43" xfId="1202" applyFill="1" applyBorder="1" applyAlignment="1">
      <alignment horizontal="center" vertical="center" wrapText="1"/>
    </xf>
    <xf numFmtId="0" fontId="31" fillId="27" borderId="45" xfId="1202" applyFill="1" applyBorder="1" applyAlignment="1">
      <alignment horizontal="center" vertical="center" wrapText="1"/>
    </xf>
    <xf numFmtId="9" fontId="0" fillId="27" borderId="44" xfId="521" applyFont="1" applyFill="1" applyBorder="1" applyAlignment="1">
      <alignment horizontal="center" vertical="center" wrapText="1"/>
    </xf>
    <xf numFmtId="9" fontId="0" fillId="27" borderId="43" xfId="521" applyFont="1" applyFill="1" applyBorder="1" applyAlignment="1">
      <alignment horizontal="center" vertical="center" wrapText="1"/>
    </xf>
    <xf numFmtId="9" fontId="0" fillId="27" borderId="45" xfId="521" applyFont="1" applyFill="1" applyBorder="1" applyAlignment="1">
      <alignment horizontal="center" vertical="center" wrapText="1"/>
    </xf>
    <xf numFmtId="0" fontId="48" fillId="27" borderId="44" xfId="1202" applyFont="1" applyFill="1" applyBorder="1" applyAlignment="1">
      <alignment horizontal="center" vertical="center" wrapText="1"/>
    </xf>
    <xf numFmtId="0" fontId="48" fillId="27" borderId="43" xfId="1202" applyFont="1" applyFill="1" applyBorder="1" applyAlignment="1">
      <alignment horizontal="center" vertical="center" wrapText="1"/>
    </xf>
    <xf numFmtId="0" fontId="48" fillId="27" borderId="45" xfId="1202" applyFont="1" applyFill="1" applyBorder="1" applyAlignment="1">
      <alignment horizontal="center" vertical="center" wrapText="1"/>
    </xf>
    <xf numFmtId="0" fontId="37" fillId="27" borderId="44" xfId="1202" applyFont="1" applyFill="1" applyBorder="1" applyAlignment="1">
      <alignment horizontal="center" vertical="center" wrapText="1"/>
    </xf>
    <xf numFmtId="0" fontId="37" fillId="27" borderId="43" xfId="1202" applyFont="1" applyFill="1" applyBorder="1" applyAlignment="1">
      <alignment horizontal="center" vertical="center" wrapText="1"/>
    </xf>
    <xf numFmtId="0" fontId="37" fillId="27" borderId="45" xfId="1202" applyFont="1" applyFill="1" applyBorder="1" applyAlignment="1">
      <alignment horizontal="center" vertical="center" wrapText="1"/>
    </xf>
    <xf numFmtId="9" fontId="37" fillId="27" borderId="44" xfId="521" applyFont="1" applyFill="1" applyBorder="1" applyAlignment="1">
      <alignment horizontal="center" vertical="center" wrapText="1"/>
    </xf>
    <xf numFmtId="9" fontId="37" fillId="27" borderId="43" xfId="521" applyFont="1" applyFill="1" applyBorder="1" applyAlignment="1">
      <alignment horizontal="center" vertical="center" wrapText="1"/>
    </xf>
    <xf numFmtId="9" fontId="37" fillId="27" borderId="45" xfId="521" applyFont="1" applyFill="1" applyBorder="1" applyAlignment="1">
      <alignment horizontal="center" vertical="center" wrapText="1"/>
    </xf>
    <xf numFmtId="179" fontId="130" fillId="0" borderId="0" xfId="2546" applyFont="1" applyAlignment="1">
      <alignment horizontal="center" vertical="center"/>
    </xf>
    <xf numFmtId="179" fontId="120" fillId="0" borderId="0" xfId="2546" applyFont="1" applyAlignment="1">
      <alignment horizontal="center" vertical="center"/>
    </xf>
    <xf numFmtId="0" fontId="62" fillId="57" borderId="12" xfId="2465" applyFont="1" applyFill="1" applyBorder="1" applyAlignment="1">
      <alignment horizontal="center" vertical="center" wrapText="1"/>
    </xf>
    <xf numFmtId="0" fontId="69" fillId="61" borderId="23" xfId="2465" applyFont="1" applyFill="1" applyBorder="1" applyAlignment="1">
      <alignment horizontal="center" vertical="center"/>
    </xf>
    <xf numFmtId="0" fontId="69" fillId="61" borderId="33" xfId="2465" applyFont="1" applyFill="1" applyBorder="1" applyAlignment="1">
      <alignment horizontal="center" vertical="center"/>
    </xf>
    <xf numFmtId="0" fontId="69" fillId="61" borderId="32" xfId="2465" applyFont="1" applyFill="1" applyBorder="1" applyAlignment="1">
      <alignment horizontal="center" vertical="center"/>
    </xf>
    <xf numFmtId="174" fontId="67" fillId="57" borderId="12" xfId="359" applyFont="1" applyFill="1" applyBorder="1" applyAlignment="1">
      <alignment horizontal="center" vertical="center" wrapText="1"/>
    </xf>
    <xf numFmtId="0" fontId="110" fillId="57" borderId="31" xfId="2465" applyFont="1" applyFill="1" applyBorder="1" applyAlignment="1">
      <alignment horizontal="center" vertical="center"/>
    </xf>
    <xf numFmtId="0" fontId="110" fillId="57" borderId="0" xfId="2465" applyFont="1" applyFill="1" applyAlignment="1">
      <alignment horizontal="center" vertical="center"/>
    </xf>
    <xf numFmtId="0" fontId="62" fillId="57" borderId="34" xfId="2465" applyFont="1" applyFill="1" applyBorder="1" applyAlignment="1">
      <alignment horizontal="center" vertical="center" wrapText="1"/>
    </xf>
    <xf numFmtId="0" fontId="62" fillId="57" borderId="13" xfId="2465" applyFont="1" applyFill="1" applyBorder="1" applyAlignment="1">
      <alignment horizontal="center" vertical="center" wrapText="1"/>
    </xf>
    <xf numFmtId="0" fontId="62" fillId="57" borderId="23" xfId="2465" applyFont="1" applyFill="1" applyBorder="1" applyAlignment="1">
      <alignment horizontal="center" vertical="center"/>
    </xf>
    <xf numFmtId="0" fontId="62" fillId="57" borderId="32" xfId="2465" applyFont="1" applyFill="1" applyBorder="1" applyAlignment="1">
      <alignment horizontal="center" vertical="center"/>
    </xf>
    <xf numFmtId="0" fontId="62" fillId="57" borderId="12" xfId="2465" applyFont="1" applyFill="1" applyBorder="1" applyAlignment="1">
      <alignment horizontal="center" vertical="center"/>
    </xf>
    <xf numFmtId="174" fontId="62" fillId="57" borderId="12" xfId="359" applyFont="1" applyFill="1" applyBorder="1" applyAlignment="1">
      <alignment horizontal="center" vertical="center" wrapText="1"/>
    </xf>
    <xf numFmtId="0" fontId="69" fillId="57" borderId="23" xfId="2465" applyFont="1" applyFill="1" applyBorder="1" applyAlignment="1">
      <alignment horizontal="center" vertical="center"/>
    </xf>
    <xf numFmtId="0" fontId="69" fillId="57" borderId="33" xfId="2465" applyFont="1" applyFill="1" applyBorder="1" applyAlignment="1">
      <alignment horizontal="center" vertical="center"/>
    </xf>
    <xf numFmtId="0" fontId="69" fillId="57" borderId="32" xfId="2465" applyFont="1" applyFill="1" applyBorder="1" applyAlignment="1">
      <alignment horizontal="center" vertical="center"/>
    </xf>
    <xf numFmtId="0" fontId="113" fillId="0" borderId="23" xfId="2465" applyFont="1" applyBorder="1" applyAlignment="1">
      <alignment horizontal="left" vertical="center"/>
    </xf>
    <xf numFmtId="0" fontId="113" fillId="0" borderId="32" xfId="2465" applyFont="1" applyBorder="1" applyAlignment="1">
      <alignment horizontal="left" vertical="center"/>
    </xf>
    <xf numFmtId="0" fontId="115" fillId="58" borderId="23" xfId="2465" applyFont="1" applyFill="1" applyBorder="1" applyAlignment="1">
      <alignment horizontal="center" vertical="center" wrapText="1"/>
    </xf>
    <xf numFmtId="0" fontId="115" fillId="58" borderId="32" xfId="2465" applyFont="1" applyFill="1" applyBorder="1" applyAlignment="1">
      <alignment horizontal="center" vertical="center" wrapText="1"/>
    </xf>
    <xf numFmtId="41" fontId="115" fillId="59" borderId="14" xfId="2465" applyNumberFormat="1" applyFont="1" applyFill="1" applyBorder="1" applyAlignment="1">
      <alignment horizontal="center" vertical="center" wrapText="1"/>
    </xf>
    <xf numFmtId="41" fontId="115" fillId="59" borderId="11" xfId="2465" applyNumberFormat="1" applyFont="1" applyFill="1" applyBorder="1" applyAlignment="1">
      <alignment horizontal="center" vertical="center" wrapText="1"/>
    </xf>
    <xf numFmtId="174" fontId="62" fillId="59" borderId="12" xfId="0" applyFont="1" applyFill="1" applyBorder="1" applyAlignment="1">
      <alignment horizontal="center" vertical="center" wrapText="1"/>
    </xf>
    <xf numFmtId="174" fontId="116" fillId="0" borderId="34" xfId="0" applyFont="1" applyBorder="1" applyAlignment="1">
      <alignment horizontal="center" vertical="center" wrapText="1"/>
    </xf>
    <xf numFmtId="174" fontId="116" fillId="0" borderId="15" xfId="0" applyFont="1" applyBorder="1" applyAlignment="1">
      <alignment horizontal="center" vertical="center" wrapText="1"/>
    </xf>
    <xf numFmtId="174" fontId="116" fillId="0" borderId="13" xfId="0" applyFont="1" applyBorder="1" applyAlignment="1">
      <alignment horizontal="center" vertical="center" wrapText="1"/>
    </xf>
    <xf numFmtId="41" fontId="67" fillId="57" borderId="12" xfId="2465" applyNumberFormat="1" applyFont="1" applyFill="1" applyBorder="1" applyAlignment="1">
      <alignment horizontal="center" vertical="center" wrapText="1"/>
    </xf>
    <xf numFmtId="0" fontId="69" fillId="73" borderId="23" xfId="2465" applyFont="1" applyFill="1" applyBorder="1" applyAlignment="1">
      <alignment horizontal="center" vertical="center"/>
    </xf>
    <xf numFmtId="0" fontId="69" fillId="73" borderId="33" xfId="2465" applyFont="1" applyFill="1" applyBorder="1" applyAlignment="1">
      <alignment horizontal="center" vertical="center"/>
    </xf>
    <xf numFmtId="0" fontId="69" fillId="73" borderId="32" xfId="2465" applyFont="1" applyFill="1" applyBorder="1" applyAlignment="1">
      <alignment horizontal="center" vertical="center"/>
    </xf>
    <xf numFmtId="0" fontId="67" fillId="57" borderId="12" xfId="2465" applyFont="1" applyFill="1" applyBorder="1" applyAlignment="1">
      <alignment horizontal="center" vertical="center" wrapText="1"/>
    </xf>
    <xf numFmtId="0" fontId="62" fillId="57" borderId="14" xfId="2465" applyFont="1" applyFill="1" applyBorder="1" applyAlignment="1">
      <alignment horizontal="center" vertical="center" wrapText="1"/>
    </xf>
    <xf numFmtId="0" fontId="62" fillId="57" borderId="11" xfId="2465" applyFont="1" applyFill="1" applyBorder="1" applyAlignment="1">
      <alignment horizontal="center" vertical="center" wrapText="1"/>
    </xf>
    <xf numFmtId="0" fontId="113" fillId="0" borderId="23" xfId="2465" applyFont="1" applyBorder="1" applyAlignment="1">
      <alignment horizontal="center" vertical="center"/>
    </xf>
    <xf numFmtId="0" fontId="113" fillId="0" borderId="32" xfId="2465" applyFont="1" applyBorder="1" applyAlignment="1">
      <alignment horizontal="center" vertical="center"/>
    </xf>
    <xf numFmtId="0" fontId="62" fillId="57" borderId="23" xfId="2465" applyFont="1" applyFill="1" applyBorder="1" applyAlignment="1">
      <alignment horizontal="center" vertical="center" wrapText="1"/>
    </xf>
    <xf numFmtId="0" fontId="62" fillId="57" borderId="32" xfId="2465" applyFont="1" applyFill="1" applyBorder="1" applyAlignment="1">
      <alignment horizontal="center" vertical="center" wrapText="1"/>
    </xf>
    <xf numFmtId="0" fontId="62" fillId="57" borderId="33" xfId="2465" applyFont="1" applyFill="1" applyBorder="1" applyAlignment="1">
      <alignment horizontal="center" vertical="center" wrapText="1"/>
    </xf>
    <xf numFmtId="174" fontId="159" fillId="0" borderId="0" xfId="0" applyFont="1" applyAlignment="1">
      <alignment horizontal="left" vertical="center" wrapText="1"/>
    </xf>
    <xf numFmtId="174" fontId="175" fillId="0" borderId="0" xfId="0" applyFont="1" applyAlignment="1">
      <alignment horizontal="left" vertical="center" wrapText="1"/>
    </xf>
    <xf numFmtId="174" fontId="107" fillId="0" borderId="0" xfId="0" applyFont="1" applyAlignment="1">
      <alignment horizontal="justify" vertical="center" wrapText="1"/>
    </xf>
    <xf numFmtId="174" fontId="53" fillId="0" borderId="0" xfId="0" applyFont="1" applyAlignment="1">
      <alignment horizontal="left" vertical="center" wrapText="1"/>
    </xf>
    <xf numFmtId="174" fontId="158" fillId="0" borderId="0" xfId="0" applyFont="1" applyAlignment="1">
      <alignment horizontal="justify" vertical="top" wrapText="1"/>
    </xf>
    <xf numFmtId="174" fontId="151" fillId="0" borderId="0" xfId="0" applyFont="1" applyAlignment="1">
      <alignment horizontal="justify" vertical="top" wrapText="1"/>
    </xf>
    <xf numFmtId="174" fontId="151" fillId="0" borderId="0" xfId="0" applyFont="1" applyAlignment="1">
      <alignment horizontal="justify" vertical="top"/>
    </xf>
    <xf numFmtId="174" fontId="279" fillId="25" borderId="0" xfId="0" applyFont="1" applyFill="1" applyAlignment="1">
      <alignment horizontal="justify" vertical="top" wrapText="1"/>
    </xf>
    <xf numFmtId="17" fontId="248" fillId="0" borderId="0" xfId="2608" applyNumberFormat="1" applyFont="1" applyAlignment="1">
      <alignment horizontal="center" vertical="center"/>
    </xf>
    <xf numFmtId="174" fontId="217" fillId="25" borderId="0" xfId="0" applyFont="1" applyFill="1" applyAlignment="1">
      <alignment horizontal="center" vertical="center" wrapText="1" readingOrder="1"/>
    </xf>
    <xf numFmtId="174" fontId="221" fillId="25" borderId="0" xfId="0" applyFont="1" applyFill="1" applyAlignment="1">
      <alignment horizontal="center" wrapText="1" readingOrder="1"/>
    </xf>
    <xf numFmtId="174" fontId="216" fillId="58" borderId="0" xfId="0" applyFont="1" applyFill="1" applyAlignment="1">
      <alignment horizontal="center" vertical="center" wrapText="1"/>
    </xf>
    <xf numFmtId="174" fontId="216" fillId="58" borderId="38" xfId="0" applyFont="1" applyFill="1" applyBorder="1" applyAlignment="1">
      <alignment horizontal="center" vertical="center" wrapText="1"/>
    </xf>
    <xf numFmtId="171" fontId="260" fillId="0" borderId="0" xfId="521" applyNumberFormat="1" applyFont="1" applyAlignment="1">
      <alignment horizontal="right"/>
    </xf>
    <xf numFmtId="174" fontId="153" fillId="0" borderId="0" xfId="0" applyFont="1" applyAlignment="1">
      <alignment horizontal="left" vertical="top" wrapText="1"/>
    </xf>
    <xf numFmtId="168" fontId="297" fillId="78" borderId="0" xfId="294" applyNumberFormat="1" applyFont="1" applyFill="1" applyBorder="1" applyAlignment="1">
      <alignment horizontal="center"/>
    </xf>
    <xf numFmtId="174" fontId="145" fillId="60" borderId="0" xfId="0" applyFont="1" applyFill="1" applyAlignment="1">
      <alignment horizontal="center" wrapText="1"/>
    </xf>
    <xf numFmtId="174" fontId="152" fillId="0" borderId="47" xfId="0" applyFont="1" applyBorder="1" applyAlignment="1">
      <alignment horizontal="justify" vertical="center" wrapText="1"/>
    </xf>
    <xf numFmtId="174" fontId="152" fillId="0" borderId="48" xfId="0" applyFont="1" applyBorder="1" applyAlignment="1">
      <alignment horizontal="justify" vertical="center" wrapText="1"/>
    </xf>
    <xf numFmtId="174" fontId="152" fillId="0" borderId="49" xfId="0" applyFont="1" applyBorder="1" applyAlignment="1">
      <alignment horizontal="justify" vertical="center" wrapText="1"/>
    </xf>
    <xf numFmtId="174" fontId="145" fillId="60" borderId="0" xfId="0" applyFont="1" applyFill="1" applyAlignment="1">
      <alignment horizontal="center" vertical="center" wrapText="1"/>
    </xf>
    <xf numFmtId="174" fontId="301" fillId="0" borderId="0" xfId="0" applyFont="1" applyAlignment="1">
      <alignment horizontal="justify" vertical="justify" wrapText="1"/>
    </xf>
    <xf numFmtId="174" fontId="280" fillId="0" borderId="0" xfId="0" applyFont="1" applyAlignment="1">
      <alignment horizontal="justify" vertical="justify" wrapText="1"/>
    </xf>
    <xf numFmtId="174" fontId="41" fillId="60" borderId="0" xfId="0" applyFont="1" applyFill="1" applyAlignment="1">
      <alignment horizontal="center" vertical="center" wrapText="1"/>
    </xf>
    <xf numFmtId="174" fontId="61" fillId="60" borderId="0" xfId="0" applyFont="1" applyFill="1" applyAlignment="1">
      <alignment horizontal="center" vertical="center" wrapText="1"/>
    </xf>
    <xf numFmtId="174" fontId="0" fillId="0" borderId="0" xfId="0" applyAlignment="1">
      <alignment horizontal="left" vertical="top" wrapText="1"/>
    </xf>
    <xf numFmtId="174" fontId="0" fillId="0" borderId="0" xfId="0" applyAlignment="1">
      <alignment horizontal="left" vertical="top"/>
    </xf>
    <xf numFmtId="174" fontId="302" fillId="0" borderId="0" xfId="0" applyFont="1" applyAlignment="1">
      <alignment horizontal="justify" vertical="justify" wrapText="1"/>
    </xf>
    <xf numFmtId="174" fontId="27" fillId="0" borderId="0" xfId="0" applyFont="1" applyAlignment="1">
      <alignment horizontal="justify" vertical="justify" wrapText="1"/>
    </xf>
    <xf numFmtId="174" fontId="36" fillId="60" borderId="39" xfId="0" applyFont="1" applyFill="1" applyBorder="1" applyAlignment="1">
      <alignment horizontal="center" vertical="center" wrapText="1"/>
    </xf>
    <xf numFmtId="174" fontId="36" fillId="60" borderId="51" xfId="0" applyFont="1" applyFill="1" applyBorder="1" applyAlignment="1">
      <alignment horizontal="center" vertical="center" wrapText="1"/>
    </xf>
    <xf numFmtId="174" fontId="36" fillId="60" borderId="40" xfId="0" applyFont="1" applyFill="1" applyBorder="1" applyAlignment="1">
      <alignment horizontal="center" vertical="center" wrapText="1"/>
    </xf>
    <xf numFmtId="174" fontId="50" fillId="60" borderId="35" xfId="0" applyFont="1" applyFill="1" applyBorder="1" applyAlignment="1">
      <alignment horizontal="center" vertical="center" wrapText="1"/>
    </xf>
    <xf numFmtId="174" fontId="50" fillId="60" borderId="50" xfId="0" applyFont="1" applyFill="1" applyBorder="1" applyAlignment="1">
      <alignment horizontal="center" vertical="center" wrapText="1"/>
    </xf>
    <xf numFmtId="174" fontId="50" fillId="60" borderId="36" xfId="0" applyFont="1" applyFill="1" applyBorder="1" applyAlignment="1">
      <alignment horizontal="center" vertical="center" wrapText="1"/>
    </xf>
    <xf numFmtId="174" fontId="46" fillId="0" borderId="0" xfId="0" applyFont="1" applyAlignment="1">
      <alignment horizontal="left" vertical="center" wrapText="1"/>
    </xf>
    <xf numFmtId="43" fontId="110" fillId="70" borderId="0" xfId="0" applyNumberFormat="1" applyFont="1" applyFill="1" applyAlignment="1">
      <alignment horizontal="center" vertical="center" wrapText="1"/>
    </xf>
    <xf numFmtId="43" fontId="218" fillId="70" borderId="0" xfId="0" applyNumberFormat="1" applyFont="1" applyFill="1" applyAlignment="1">
      <alignment horizontal="center" vertical="center" wrapText="1"/>
    </xf>
    <xf numFmtId="174" fontId="279" fillId="25" borderId="0" xfId="0" applyFont="1" applyFill="1" applyAlignment="1">
      <alignment horizontal="justify" vertical="center" wrapText="1"/>
    </xf>
    <xf numFmtId="43" fontId="274" fillId="0" borderId="0" xfId="0" applyNumberFormat="1" applyFont="1" applyAlignment="1">
      <alignment horizontal="center" vertical="center" wrapText="1"/>
    </xf>
    <xf numFmtId="174" fontId="141" fillId="60" borderId="0" xfId="0" applyFont="1" applyFill="1" applyAlignment="1">
      <alignment horizontal="center" vertical="center" wrapText="1"/>
    </xf>
    <xf numFmtId="174" fontId="304" fillId="25" borderId="0" xfId="0" applyFont="1" applyFill="1" applyAlignment="1">
      <alignment horizontal="justify" vertical="center" wrapText="1"/>
    </xf>
    <xf numFmtId="174" fontId="156" fillId="25" borderId="0" xfId="0" applyFont="1" applyFill="1" applyAlignment="1">
      <alignment horizontal="justify" vertical="center" wrapText="1"/>
    </xf>
    <xf numFmtId="49" fontId="164" fillId="70" borderId="0" xfId="0" applyNumberFormat="1" applyFont="1" applyFill="1" applyAlignment="1">
      <alignment horizontal="center" vertical="center" wrapText="1"/>
    </xf>
    <xf numFmtId="44" fontId="169" fillId="70" borderId="0" xfId="0" applyNumberFormat="1" applyFont="1" applyFill="1" applyAlignment="1">
      <alignment horizontal="center" vertical="center" wrapText="1"/>
    </xf>
    <xf numFmtId="174" fontId="307" fillId="25" borderId="0" xfId="0" applyFont="1" applyFill="1" applyAlignment="1">
      <alignment horizontal="justify" vertical="center" wrapText="1"/>
    </xf>
    <xf numFmtId="174" fontId="172" fillId="25" borderId="0" xfId="0" applyFont="1" applyFill="1" applyAlignment="1">
      <alignment horizontal="justify" vertical="center" wrapText="1"/>
    </xf>
    <xf numFmtId="174" fontId="273" fillId="0" borderId="0" xfId="0" applyFont="1" applyAlignment="1">
      <alignment horizontal="center" vertical="top" wrapText="1"/>
    </xf>
    <xf numFmtId="174" fontId="243" fillId="25" borderId="0" xfId="0" applyFont="1" applyFill="1" applyAlignment="1">
      <alignment horizontal="justify" vertical="justify" wrapText="1"/>
    </xf>
    <xf numFmtId="174" fontId="165" fillId="0" borderId="0" xfId="0" applyFont="1" applyAlignment="1">
      <alignment horizontal="left" vertical="center"/>
    </xf>
    <xf numFmtId="174" fontId="165" fillId="0" borderId="24" xfId="0" applyFont="1" applyBorder="1" applyAlignment="1">
      <alignment horizontal="left" vertical="center"/>
    </xf>
    <xf numFmtId="174" fontId="213" fillId="60" borderId="25" xfId="0" applyFont="1" applyFill="1" applyBorder="1" applyAlignment="1">
      <alignment horizontal="center" vertical="center" wrapText="1"/>
    </xf>
    <xf numFmtId="174" fontId="213" fillId="60" borderId="24" xfId="0" applyFont="1" applyFill="1" applyBorder="1" applyAlignment="1">
      <alignment horizontal="center" vertical="center" wrapText="1"/>
    </xf>
    <xf numFmtId="174" fontId="179" fillId="60" borderId="14" xfId="0" applyFont="1" applyFill="1" applyBorder="1" applyAlignment="1">
      <alignment horizontal="center" vertical="center" wrapText="1"/>
    </xf>
    <xf numFmtId="174" fontId="179" fillId="60" borderId="11" xfId="0" applyFont="1" applyFill="1" applyBorder="1" applyAlignment="1">
      <alignment horizontal="center" vertical="center" wrapText="1"/>
    </xf>
    <xf numFmtId="174" fontId="310" fillId="0" borderId="24" xfId="0" applyFont="1" applyBorder="1" applyAlignment="1">
      <alignment horizontal="justify" vertical="justify" wrapText="1"/>
    </xf>
    <xf numFmtId="174" fontId="276" fillId="0" borderId="24" xfId="0" applyFont="1" applyBorder="1" applyAlignment="1">
      <alignment horizontal="justify" vertical="justify"/>
    </xf>
    <xf numFmtId="174" fontId="276" fillId="0" borderId="0" xfId="0" applyFont="1" applyAlignment="1">
      <alignment horizontal="justify" vertical="justify"/>
    </xf>
    <xf numFmtId="174" fontId="70" fillId="0" borderId="0" xfId="0" applyFont="1" applyAlignment="1">
      <alignment horizontal="left" vertical="center"/>
    </xf>
    <xf numFmtId="174" fontId="155" fillId="70" borderId="0" xfId="0" applyFont="1" applyFill="1" applyAlignment="1">
      <alignment horizontal="center" vertical="center" wrapText="1"/>
    </xf>
    <xf numFmtId="174" fontId="179" fillId="70" borderId="0" xfId="0" applyFont="1" applyFill="1" applyAlignment="1">
      <alignment horizontal="center" vertical="center" wrapText="1"/>
    </xf>
    <xf numFmtId="43" fontId="250" fillId="24" borderId="23" xfId="0" applyNumberFormat="1" applyFont="1" applyFill="1" applyBorder="1" applyAlignment="1">
      <alignment horizontal="center" vertical="center" wrapText="1"/>
    </xf>
    <xf numFmtId="43" fontId="250" fillId="24" borderId="33" xfId="0" applyNumberFormat="1" applyFont="1" applyFill="1" applyBorder="1" applyAlignment="1">
      <alignment horizontal="center" vertical="center" wrapText="1"/>
    </xf>
    <xf numFmtId="174" fontId="311" fillId="0" borderId="0" xfId="0" applyFont="1" applyAlignment="1">
      <alignment horizontal="justify" vertical="center" wrapText="1"/>
    </xf>
    <xf numFmtId="174" fontId="279" fillId="0" borderId="0" xfId="0" applyFont="1" applyAlignment="1">
      <alignment horizontal="justify" vertical="center" wrapText="1"/>
    </xf>
    <xf numFmtId="174" fontId="4" fillId="0" borderId="0" xfId="0" applyFont="1" applyAlignment="1">
      <alignment horizontal="left" vertical="center" wrapText="1"/>
    </xf>
    <xf numFmtId="49" fontId="169" fillId="70" borderId="0" xfId="0" applyNumberFormat="1" applyFont="1" applyFill="1" applyAlignment="1">
      <alignment horizontal="center" vertical="center" wrapText="1"/>
    </xf>
    <xf numFmtId="174" fontId="185" fillId="0" borderId="0" xfId="0" applyFont="1" applyAlignment="1">
      <alignment horizontal="left" vertical="center" wrapText="1"/>
    </xf>
    <xf numFmtId="174" fontId="277" fillId="25" borderId="0" xfId="0" applyFont="1" applyFill="1" applyAlignment="1">
      <alignment horizontal="justify" vertical="top" wrapText="1"/>
    </xf>
    <xf numFmtId="174" fontId="41" fillId="70" borderId="0" xfId="0" applyFont="1" applyFill="1" applyAlignment="1">
      <alignment horizontal="center" vertical="center" wrapText="1"/>
    </xf>
    <xf numFmtId="174" fontId="181" fillId="0" borderId="0" xfId="0" applyFont="1" applyAlignment="1">
      <alignment horizontal="left" vertical="top"/>
    </xf>
    <xf numFmtId="174" fontId="61" fillId="70" borderId="0" xfId="0" applyFont="1" applyFill="1" applyAlignment="1">
      <alignment horizontal="center" vertical="center" wrapText="1"/>
    </xf>
    <xf numFmtId="174" fontId="314" fillId="25" borderId="0" xfId="0" applyFont="1" applyFill="1" applyAlignment="1">
      <alignment horizontal="left" vertical="center" wrapText="1"/>
    </xf>
    <xf numFmtId="174" fontId="208" fillId="25" borderId="0" xfId="0" applyFont="1" applyFill="1" applyAlignment="1">
      <alignment horizontal="left" vertical="center" wrapText="1"/>
    </xf>
    <xf numFmtId="174" fontId="71" fillId="60" borderId="35" xfId="0" applyFont="1" applyFill="1" applyBorder="1" applyAlignment="1">
      <alignment horizontal="center" vertical="center" wrapText="1"/>
    </xf>
    <xf numFmtId="174" fontId="71" fillId="60" borderId="50" xfId="0" applyFont="1" applyFill="1" applyBorder="1" applyAlignment="1">
      <alignment horizontal="center" vertical="center" wrapText="1"/>
    </xf>
    <xf numFmtId="174" fontId="71" fillId="60" borderId="39" xfId="0" applyFont="1" applyFill="1" applyBorder="1" applyAlignment="1">
      <alignment horizontal="center" vertical="center" wrapText="1"/>
    </xf>
    <xf numFmtId="174" fontId="71" fillId="60" borderId="51" xfId="0" applyFont="1" applyFill="1" applyBorder="1" applyAlignment="1">
      <alignment horizontal="center" vertical="center" wrapText="1"/>
    </xf>
    <xf numFmtId="17" fontId="35" fillId="25" borderId="0" xfId="365" applyNumberFormat="1" applyFont="1" applyFill="1" applyAlignment="1">
      <alignment horizontal="left" vertical="top" wrapText="1"/>
    </xf>
    <xf numFmtId="174" fontId="225" fillId="25" borderId="0" xfId="0" applyFont="1" applyFill="1" applyAlignment="1">
      <alignment horizontal="left" vertical="center"/>
    </xf>
    <xf numFmtId="174" fontId="243" fillId="25" borderId="50" xfId="0" applyFont="1" applyFill="1" applyBorder="1" applyAlignment="1">
      <alignment horizontal="justify" vertical="center" wrapText="1"/>
    </xf>
    <xf numFmtId="174" fontId="243" fillId="25" borderId="0" xfId="0" applyFont="1" applyFill="1" applyAlignment="1">
      <alignment horizontal="justify" vertical="center" wrapText="1"/>
    </xf>
    <xf numFmtId="174" fontId="284" fillId="25" borderId="0" xfId="0" applyFont="1" applyFill="1" applyAlignment="1">
      <alignment horizontal="justify" vertical="center" wrapText="1"/>
    </xf>
    <xf numFmtId="43" fontId="274" fillId="25" borderId="0" xfId="0" applyNumberFormat="1" applyFont="1" applyFill="1" applyAlignment="1">
      <alignment horizontal="center" vertical="center" wrapText="1"/>
    </xf>
    <xf numFmtId="174" fontId="27" fillId="25" borderId="0" xfId="0" applyFont="1" applyFill="1" applyAlignment="1">
      <alignment horizontal="justify" vertical="center" wrapText="1"/>
    </xf>
    <xf numFmtId="174" fontId="172" fillId="25" borderId="0" xfId="0" applyFont="1" applyFill="1" applyAlignment="1">
      <alignment horizontal="left" vertical="center" wrapText="1"/>
    </xf>
    <xf numFmtId="174" fontId="162" fillId="25" borderId="0" xfId="0" applyFont="1" applyFill="1" applyAlignment="1">
      <alignment horizontal="justify" vertical="top" wrapText="1"/>
    </xf>
    <xf numFmtId="174" fontId="162" fillId="25" borderId="0" xfId="0" applyFont="1" applyFill="1" applyAlignment="1">
      <alignment horizontal="justify" vertical="top"/>
    </xf>
    <xf numFmtId="174" fontId="61" fillId="70" borderId="39" xfId="0" applyFont="1" applyFill="1" applyBorder="1" applyAlignment="1">
      <alignment horizontal="center" vertical="center" wrapText="1"/>
    </xf>
    <xf numFmtId="174" fontId="61" fillId="70" borderId="51" xfId="0" applyFont="1" applyFill="1" applyBorder="1" applyAlignment="1">
      <alignment horizontal="center" vertical="center" wrapText="1"/>
    </xf>
    <xf numFmtId="174" fontId="41" fillId="70" borderId="35" xfId="0" applyFont="1" applyFill="1" applyBorder="1" applyAlignment="1">
      <alignment horizontal="center" vertical="center" wrapText="1"/>
    </xf>
    <xf numFmtId="174" fontId="41" fillId="70" borderId="50" xfId="0" applyFont="1" applyFill="1" applyBorder="1" applyAlignment="1">
      <alignment horizontal="center" vertical="center" wrapText="1"/>
    </xf>
    <xf numFmtId="174" fontId="222" fillId="0" borderId="0" xfId="0" applyFont="1" applyAlignment="1">
      <alignment horizontal="left" vertical="top" wrapText="1"/>
    </xf>
    <xf numFmtId="43" fontId="223" fillId="0" borderId="0" xfId="294" applyFont="1" applyAlignment="1">
      <alignment horizontal="left" wrapText="1"/>
    </xf>
    <xf numFmtId="174" fontId="184" fillId="70" borderId="12" xfId="359" applyFont="1" applyFill="1" applyBorder="1" applyAlignment="1">
      <alignment horizontal="center" vertical="center" wrapText="1"/>
    </xf>
    <xf numFmtId="174" fontId="316" fillId="0" borderId="50" xfId="0" applyFont="1" applyBorder="1" applyAlignment="1">
      <alignment horizontal="justify" vertical="center" wrapText="1"/>
    </xf>
    <xf numFmtId="174" fontId="235" fillId="0" borderId="50" xfId="0" applyFont="1" applyBorder="1" applyAlignment="1">
      <alignment horizontal="justify" vertical="center"/>
    </xf>
    <xf numFmtId="174" fontId="235" fillId="0" borderId="0" xfId="0" applyFont="1" applyAlignment="1">
      <alignment horizontal="justify" vertical="center"/>
    </xf>
    <xf numFmtId="174" fontId="318" fillId="0" borderId="0" xfId="0" applyFont="1" applyAlignment="1">
      <alignment horizontal="justify" vertical="center" wrapText="1"/>
    </xf>
    <xf numFmtId="174" fontId="4" fillId="0" borderId="0" xfId="0" applyFont="1" applyAlignment="1">
      <alignment horizontal="justify" vertical="center" wrapText="1"/>
    </xf>
    <xf numFmtId="174" fontId="320" fillId="25" borderId="0" xfId="0" applyFont="1" applyFill="1" applyAlignment="1">
      <alignment horizontal="justify" vertical="center" wrapText="1"/>
    </xf>
    <xf numFmtId="174" fontId="283" fillId="25" borderId="0" xfId="0" applyFont="1" applyFill="1" applyAlignment="1">
      <alignment horizontal="justify" vertical="center" wrapText="1"/>
    </xf>
    <xf numFmtId="174" fontId="156" fillId="0" borderId="0" xfId="0" applyFont="1" applyAlignment="1">
      <alignment horizontal="left" vertical="center" wrapText="1"/>
    </xf>
    <xf numFmtId="174" fontId="161" fillId="0" borderId="0" xfId="0" applyFont="1" applyAlignment="1">
      <alignment horizontal="left" vertical="top" wrapText="1"/>
    </xf>
    <xf numFmtId="174" fontId="161" fillId="0" borderId="0" xfId="0" applyFont="1" applyAlignment="1">
      <alignment horizontal="left" vertical="top"/>
    </xf>
    <xf numFmtId="174" fontId="212" fillId="25" borderId="0" xfId="0" applyFont="1" applyFill="1" applyAlignment="1">
      <alignment horizontal="justify" vertical="top" wrapText="1"/>
    </xf>
    <xf numFmtId="174" fontId="230" fillId="25" borderId="0" xfId="0" applyFont="1" applyFill="1" applyAlignment="1">
      <alignment horizontal="justify" vertical="top"/>
    </xf>
    <xf numFmtId="174" fontId="156" fillId="25" borderId="0" xfId="0" applyFont="1" applyFill="1" applyAlignment="1">
      <alignment horizontal="left" vertical="center" wrapText="1"/>
    </xf>
    <xf numFmtId="174" fontId="162" fillId="0" borderId="24" xfId="0" applyFont="1" applyBorder="1" applyAlignment="1">
      <alignment horizontal="left" vertical="center" wrapText="1"/>
    </xf>
    <xf numFmtId="174" fontId="162" fillId="0" borderId="24" xfId="0" applyFont="1" applyBorder="1" applyAlignment="1">
      <alignment horizontal="left" vertical="center"/>
    </xf>
    <xf numFmtId="174" fontId="145" fillId="70" borderId="0" xfId="0" applyFont="1" applyFill="1" applyAlignment="1">
      <alignment horizontal="center" vertical="center" wrapText="1"/>
    </xf>
    <xf numFmtId="174" fontId="179" fillId="70" borderId="11" xfId="0" applyFont="1" applyFill="1" applyBorder="1" applyAlignment="1">
      <alignment horizontal="center" vertical="top" wrapText="1"/>
    </xf>
    <xf numFmtId="174" fontId="239" fillId="25" borderId="0" xfId="0" applyFont="1" applyFill="1" applyAlignment="1">
      <alignment horizontal="justify" vertical="top" wrapText="1"/>
    </xf>
    <xf numFmtId="174" fontId="166" fillId="70" borderId="0" xfId="0" applyFont="1" applyFill="1" applyAlignment="1">
      <alignment horizontal="center" vertical="center" wrapText="1"/>
    </xf>
    <xf numFmtId="174" fontId="162" fillId="0" borderId="0" xfId="0" applyFont="1" applyAlignment="1">
      <alignment horizontal="left" vertical="top" wrapText="1"/>
    </xf>
    <xf numFmtId="174" fontId="199" fillId="25" borderId="0" xfId="0" applyFont="1" applyFill="1" applyAlignment="1">
      <alignment horizontal="left" vertical="center" wrapText="1"/>
    </xf>
    <xf numFmtId="174" fontId="285" fillId="25" borderId="0" xfId="0" applyFont="1" applyFill="1" applyAlignment="1">
      <alignment horizontal="left" vertical="center" wrapText="1"/>
    </xf>
    <xf numFmtId="174" fontId="44" fillId="25" borderId="0" xfId="0" applyFont="1" applyFill="1" applyAlignment="1">
      <alignment horizontal="left" vertical="center" wrapText="1"/>
    </xf>
    <xf numFmtId="174" fontId="62" fillId="70" borderId="0" xfId="0" applyFont="1" applyFill="1" applyAlignment="1">
      <alignment horizontal="center" vertical="top" wrapText="1"/>
    </xf>
    <xf numFmtId="174" fontId="41" fillId="70" borderId="0" xfId="0" applyFont="1" applyFill="1" applyAlignment="1">
      <alignment horizontal="center" vertical="top" wrapText="1"/>
    </xf>
    <xf numFmtId="174" fontId="201" fillId="25" borderId="0" xfId="0" applyFont="1" applyFill="1" applyAlignment="1">
      <alignment horizontal="justify" vertical="top" wrapText="1"/>
    </xf>
    <xf numFmtId="174" fontId="36" fillId="70" borderId="35" xfId="0" applyFont="1" applyFill="1" applyBorder="1" applyAlignment="1">
      <alignment horizontal="center" vertical="center" wrapText="1"/>
    </xf>
    <xf numFmtId="174" fontId="36" fillId="70" borderId="50" xfId="0" applyFont="1" applyFill="1" applyBorder="1" applyAlignment="1">
      <alignment horizontal="center" vertical="center" wrapText="1"/>
    </xf>
    <xf numFmtId="174" fontId="36" fillId="70" borderId="36" xfId="0" applyFont="1" applyFill="1" applyBorder="1" applyAlignment="1">
      <alignment horizontal="center" vertical="center" wrapText="1"/>
    </xf>
    <xf numFmtId="174" fontId="36" fillId="70" borderId="39" xfId="0" applyFont="1" applyFill="1" applyBorder="1" applyAlignment="1">
      <alignment horizontal="center" vertical="top" wrapText="1"/>
    </xf>
    <xf numFmtId="174" fontId="36" fillId="70" borderId="51" xfId="0" applyFont="1" applyFill="1" applyBorder="1" applyAlignment="1">
      <alignment horizontal="center" vertical="top" wrapText="1"/>
    </xf>
    <xf numFmtId="174" fontId="36" fillId="70" borderId="40" xfId="0" applyFont="1" applyFill="1" applyBorder="1" applyAlignment="1">
      <alignment horizontal="center" vertical="top" wrapText="1"/>
    </xf>
    <xf numFmtId="174" fontId="201" fillId="25" borderId="50" xfId="0" applyFont="1" applyFill="1" applyBorder="1" applyAlignment="1">
      <alignment horizontal="left" vertical="top" wrapText="1"/>
    </xf>
    <xf numFmtId="174" fontId="179" fillId="70" borderId="0" xfId="0" applyFont="1" applyFill="1" applyAlignment="1">
      <alignment horizontal="center" vertical="top" wrapText="1"/>
    </xf>
    <xf numFmtId="174" fontId="150" fillId="0" borderId="0" xfId="0" applyFont="1" applyAlignment="1">
      <alignment horizontal="left" vertical="top" wrapText="1"/>
    </xf>
    <xf numFmtId="174" fontId="145" fillId="71" borderId="0" xfId="0" applyFont="1" applyFill="1" applyAlignment="1">
      <alignment horizontal="center" vertical="center" wrapText="1"/>
    </xf>
    <xf numFmtId="174" fontId="155" fillId="71" borderId="0" xfId="0" applyFont="1" applyFill="1" applyAlignment="1">
      <alignment horizontal="center" vertical="top" wrapText="1"/>
    </xf>
    <xf numFmtId="174" fontId="174" fillId="70" borderId="23" xfId="0" applyFont="1" applyFill="1" applyBorder="1" applyAlignment="1">
      <alignment horizontal="center" vertical="center"/>
    </xf>
    <xf numFmtId="174" fontId="174" fillId="70" borderId="32" xfId="0" applyFont="1" applyFill="1" applyBorder="1" applyAlignment="1">
      <alignment horizontal="center" vertical="center"/>
    </xf>
    <xf numFmtId="174" fontId="151" fillId="0" borderId="0" xfId="0" applyFont="1" applyAlignment="1">
      <alignment horizontal="justify" vertical="center" wrapText="1"/>
    </xf>
    <xf numFmtId="174" fontId="232" fillId="69" borderId="55" xfId="0" applyFont="1" applyFill="1" applyBorder="1" applyAlignment="1">
      <alignment horizontal="center" vertical="center" wrapText="1"/>
    </xf>
    <xf numFmtId="174" fontId="232" fillId="69" borderId="56" xfId="0" applyFont="1" applyFill="1" applyBorder="1" applyAlignment="1">
      <alignment horizontal="center" vertical="center" wrapText="1"/>
    </xf>
    <xf numFmtId="174" fontId="232" fillId="69" borderId="57" xfId="0" applyFont="1" applyFill="1" applyBorder="1" applyAlignment="1">
      <alignment horizontal="center" vertical="center" wrapText="1"/>
    </xf>
    <xf numFmtId="174" fontId="232" fillId="69" borderId="58" xfId="0" applyFont="1" applyFill="1" applyBorder="1" applyAlignment="1">
      <alignment horizontal="center" vertical="center" wrapText="1"/>
    </xf>
    <xf numFmtId="174" fontId="232" fillId="69" borderId="42" xfId="0" applyFont="1" applyFill="1" applyBorder="1" applyAlignment="1">
      <alignment horizontal="center" vertical="center" wrapText="1"/>
    </xf>
    <xf numFmtId="174" fontId="150" fillId="0" borderId="0" xfId="0" applyFont="1" applyAlignment="1">
      <alignment horizontal="left" vertical="center" wrapText="1"/>
    </xf>
    <xf numFmtId="174" fontId="174" fillId="70" borderId="0" xfId="0" applyFont="1" applyFill="1" applyAlignment="1">
      <alignment horizontal="center" vertical="center" wrapText="1"/>
    </xf>
    <xf numFmtId="174" fontId="50" fillId="70" borderId="0" xfId="0" applyFont="1" applyFill="1" applyAlignment="1">
      <alignment horizontal="center" vertical="center" wrapText="1"/>
    </xf>
    <xf numFmtId="174" fontId="171" fillId="25" borderId="23" xfId="0" applyFont="1" applyFill="1" applyBorder="1" applyAlignment="1">
      <alignment horizontal="center" vertical="center"/>
    </xf>
    <xf numFmtId="174" fontId="171" fillId="25" borderId="33" xfId="0" applyFont="1" applyFill="1" applyBorder="1" applyAlignment="1">
      <alignment horizontal="center" vertical="center"/>
    </xf>
    <xf numFmtId="174" fontId="171" fillId="25" borderId="32" xfId="0" applyFont="1" applyFill="1" applyBorder="1" applyAlignment="1">
      <alignment horizontal="center" vertical="center"/>
    </xf>
    <xf numFmtId="174" fontId="62" fillId="70" borderId="0" xfId="0" applyFont="1" applyFill="1" applyAlignment="1">
      <alignment horizontal="center" vertical="center" wrapText="1"/>
    </xf>
    <xf numFmtId="174" fontId="59" fillId="0" borderId="0" xfId="0" applyFont="1" applyAlignment="1">
      <alignment horizontal="left" vertical="center" wrapText="1"/>
    </xf>
    <xf numFmtId="38" fontId="169" fillId="70" borderId="25" xfId="0" applyNumberFormat="1" applyFont="1" applyFill="1" applyBorder="1" applyAlignment="1">
      <alignment horizontal="center" vertical="center"/>
    </xf>
    <xf numFmtId="38" fontId="169" fillId="70" borderId="24" xfId="0" applyNumberFormat="1" applyFont="1" applyFill="1" applyBorder="1" applyAlignment="1">
      <alignment horizontal="center" vertical="center"/>
    </xf>
    <xf numFmtId="38" fontId="169" fillId="70" borderId="26" xfId="0" applyNumberFormat="1" applyFont="1" applyFill="1" applyBorder="1" applyAlignment="1">
      <alignment horizontal="center" vertical="center"/>
    </xf>
    <xf numFmtId="174" fontId="162" fillId="0" borderId="0" xfId="0" applyFont="1" applyAlignment="1">
      <alignment horizontal="left" vertical="top"/>
    </xf>
    <xf numFmtId="174" fontId="185" fillId="25" borderId="0" xfId="0" applyFont="1" applyFill="1" applyAlignment="1">
      <alignment horizontal="justify" vertical="top" wrapText="1"/>
    </xf>
    <xf numFmtId="174" fontId="185" fillId="25" borderId="0" xfId="0" applyFont="1" applyFill="1" applyAlignment="1">
      <alignment horizontal="justify" vertical="top"/>
    </xf>
    <xf numFmtId="174" fontId="244" fillId="0" borderId="47" xfId="0" applyFont="1" applyBorder="1" applyAlignment="1">
      <alignment horizontal="left" vertical="center" wrapText="1"/>
    </xf>
    <xf numFmtId="174" fontId="244" fillId="0" borderId="48" xfId="0" applyFont="1" applyBorder="1" applyAlignment="1">
      <alignment horizontal="left" vertical="center" wrapText="1"/>
    </xf>
    <xf numFmtId="174" fontId="27" fillId="0" borderId="0" xfId="0" applyFont="1" applyAlignment="1">
      <alignment horizontal="justify" vertical="center" wrapText="1"/>
    </xf>
    <xf numFmtId="174" fontId="44" fillId="25" borderId="24" xfId="0" applyFont="1" applyFill="1" applyBorder="1" applyAlignment="1">
      <alignment horizontal="left" vertical="center" wrapText="1"/>
    </xf>
    <xf numFmtId="174" fontId="69" fillId="60" borderId="0" xfId="0" applyFont="1" applyFill="1" applyAlignment="1">
      <alignment horizontal="center" vertical="center" wrapText="1"/>
    </xf>
    <xf numFmtId="174" fontId="67" fillId="60" borderId="0" xfId="0" applyFont="1" applyFill="1" applyAlignment="1">
      <alignment horizontal="center" wrapText="1"/>
    </xf>
    <xf numFmtId="174" fontId="294" fillId="25" borderId="0" xfId="0" applyFont="1" applyFill="1" applyAlignment="1">
      <alignment horizontal="justify" vertical="top" wrapText="1"/>
    </xf>
    <xf numFmtId="174" fontId="166" fillId="70" borderId="0" xfId="0" applyFont="1" applyFill="1" applyAlignment="1">
      <alignment horizontal="center" wrapText="1"/>
    </xf>
    <xf numFmtId="38" fontId="161" fillId="0" borderId="0" xfId="0" applyNumberFormat="1" applyFont="1" applyAlignment="1">
      <alignment horizontal="left" vertical="center" wrapText="1"/>
    </xf>
    <xf numFmtId="38" fontId="168" fillId="0" borderId="0" xfId="0" applyNumberFormat="1" applyFont="1" applyAlignment="1">
      <alignment horizontal="left" vertical="center" wrapText="1"/>
    </xf>
    <xf numFmtId="49" fontId="163" fillId="25" borderId="0" xfId="0" applyNumberFormat="1" applyFont="1" applyFill="1" applyAlignment="1">
      <alignment horizontal="left" vertical="center"/>
    </xf>
    <xf numFmtId="174" fontId="160" fillId="0" borderId="0" xfId="0" applyFont="1" applyAlignment="1">
      <alignment horizontal="justify" vertical="top" wrapText="1"/>
    </xf>
    <xf numFmtId="174" fontId="160" fillId="0" borderId="0" xfId="0" applyFont="1" applyAlignment="1">
      <alignment horizontal="justify" vertical="top"/>
    </xf>
    <xf numFmtId="43" fontId="33" fillId="24" borderId="23" xfId="0" applyNumberFormat="1" applyFont="1" applyFill="1" applyBorder="1" applyAlignment="1">
      <alignment horizontal="center" vertical="center" wrapText="1"/>
    </xf>
    <xf numFmtId="43" fontId="33" fillId="24" borderId="33" xfId="0" applyNumberFormat="1" applyFont="1" applyFill="1" applyBorder="1" applyAlignment="1">
      <alignment horizontal="center" vertical="center" wrapText="1"/>
    </xf>
    <xf numFmtId="174" fontId="295" fillId="0" borderId="0" xfId="0" applyFont="1" applyAlignment="1">
      <alignment horizontal="justify" vertical="center" wrapText="1"/>
    </xf>
    <xf numFmtId="174" fontId="91" fillId="25" borderId="0" xfId="0" applyFont="1" applyFill="1" applyAlignment="1">
      <alignment horizontal="left" vertical="center" wrapText="1"/>
    </xf>
    <xf numFmtId="174" fontId="152" fillId="0" borderId="0" xfId="0" applyFont="1" applyAlignment="1">
      <alignment horizontal="left" vertical="top" wrapText="1"/>
    </xf>
    <xf numFmtId="174" fontId="159" fillId="0" borderId="0" xfId="0" applyFont="1" applyAlignment="1">
      <alignment horizontal="left" vertical="top" wrapText="1"/>
    </xf>
    <xf numFmtId="174" fontId="159" fillId="0" borderId="0" xfId="0" applyFont="1" applyAlignment="1">
      <alignment horizontal="left" vertical="top"/>
    </xf>
    <xf numFmtId="174" fontId="227" fillId="25" borderId="0" xfId="0" applyFont="1" applyFill="1" applyAlignment="1">
      <alignment horizontal="left" vertical="justify" wrapText="1"/>
    </xf>
    <xf numFmtId="174" fontId="69" fillId="70" borderId="25" xfId="0" applyFont="1" applyFill="1" applyBorder="1" applyAlignment="1">
      <alignment horizontal="center" vertical="center" wrapText="1"/>
    </xf>
    <xf numFmtId="174" fontId="69" fillId="70" borderId="24" xfId="0" applyFont="1" applyFill="1" applyBorder="1" applyAlignment="1">
      <alignment horizontal="center" vertical="center" wrapText="1"/>
    </xf>
    <xf numFmtId="174" fontId="69" fillId="70" borderId="26" xfId="0" applyFont="1" applyFill="1" applyBorder="1" applyAlignment="1">
      <alignment horizontal="center" vertical="center" wrapText="1"/>
    </xf>
    <xf numFmtId="0" fontId="58" fillId="25" borderId="0" xfId="294" applyNumberFormat="1" applyFont="1" applyFill="1" applyBorder="1" applyAlignment="1">
      <alignment horizontal="left" vertical="center"/>
    </xf>
    <xf numFmtId="0" fontId="58" fillId="25" borderId="24" xfId="294" applyNumberFormat="1" applyFont="1" applyFill="1" applyBorder="1" applyAlignment="1">
      <alignment horizontal="left" vertical="top" wrapText="1"/>
    </xf>
    <xf numFmtId="0" fontId="58" fillId="25" borderId="0" xfId="294" applyNumberFormat="1" applyFont="1" applyFill="1" applyBorder="1" applyAlignment="1">
      <alignment horizontal="left" vertical="top" wrapText="1"/>
    </xf>
    <xf numFmtId="174" fontId="169" fillId="61" borderId="23" xfId="359" applyFont="1" applyFill="1" applyBorder="1" applyAlignment="1">
      <alignment horizontal="center" vertical="center"/>
    </xf>
    <xf numFmtId="174" fontId="169" fillId="61" borderId="33" xfId="359" applyFont="1" applyFill="1" applyBorder="1" applyAlignment="1">
      <alignment horizontal="center" vertical="center"/>
    </xf>
    <xf numFmtId="174" fontId="169" fillId="61" borderId="32" xfId="359" applyFont="1" applyFill="1" applyBorder="1" applyAlignment="1">
      <alignment horizontal="center" vertical="center"/>
    </xf>
    <xf numFmtId="174" fontId="169" fillId="70" borderId="23" xfId="359" applyFont="1" applyFill="1" applyBorder="1" applyAlignment="1">
      <alignment horizontal="center" vertical="center"/>
    </xf>
    <xf numFmtId="174" fontId="169" fillId="70" borderId="33" xfId="359" applyFont="1" applyFill="1" applyBorder="1" applyAlignment="1">
      <alignment horizontal="center" vertical="center"/>
    </xf>
    <xf numFmtId="174" fontId="169" fillId="70" borderId="32" xfId="359" applyFont="1" applyFill="1" applyBorder="1" applyAlignment="1">
      <alignment horizontal="center" vertical="center"/>
    </xf>
    <xf numFmtId="174" fontId="69" fillId="70" borderId="14" xfId="0" applyFont="1" applyFill="1" applyBorder="1" applyAlignment="1">
      <alignment horizontal="center" vertical="center" wrapText="1"/>
    </xf>
    <xf numFmtId="174" fontId="69" fillId="70" borderId="11" xfId="0" applyFont="1" applyFill="1" applyBorder="1" applyAlignment="1">
      <alignment horizontal="center" vertical="center" wrapText="1"/>
    </xf>
    <xf numFmtId="174" fontId="69" fillId="70" borderId="16" xfId="0" applyFont="1" applyFill="1" applyBorder="1" applyAlignment="1">
      <alignment horizontal="center" vertical="center" wrapText="1"/>
    </xf>
    <xf numFmtId="174" fontId="152" fillId="0" borderId="0" xfId="0" applyFont="1" applyAlignment="1">
      <alignment horizontal="justify" vertical="center" wrapText="1"/>
    </xf>
    <xf numFmtId="174" fontId="75" fillId="0" borderId="0" xfId="0" applyFont="1" applyAlignment="1">
      <alignment horizontal="left" vertical="center" wrapText="1"/>
    </xf>
    <xf numFmtId="0" fontId="169" fillId="70" borderId="25" xfId="711" applyFont="1" applyFill="1" applyBorder="1" applyAlignment="1">
      <alignment horizontal="center" vertical="center" wrapText="1"/>
    </xf>
    <xf numFmtId="0" fontId="169" fillId="70" borderId="24" xfId="711" applyFont="1" applyFill="1" applyBorder="1" applyAlignment="1">
      <alignment horizontal="center" vertical="center" wrapText="1"/>
    </xf>
    <xf numFmtId="0" fontId="169" fillId="70" borderId="26" xfId="711" applyFont="1" applyFill="1" applyBorder="1" applyAlignment="1">
      <alignment horizontal="center" vertical="center" wrapText="1"/>
    </xf>
    <xf numFmtId="0" fontId="183" fillId="70" borderId="14" xfId="711" applyFont="1" applyFill="1" applyBorder="1" applyAlignment="1">
      <alignment horizontal="center" vertical="center" wrapText="1"/>
    </xf>
    <xf numFmtId="0" fontId="183" fillId="70" borderId="11" xfId="711" applyFont="1" applyFill="1" applyBorder="1" applyAlignment="1">
      <alignment horizontal="center" vertical="center" wrapText="1"/>
    </xf>
    <xf numFmtId="0" fontId="183" fillId="70" borderId="16" xfId="711" applyFont="1" applyFill="1" applyBorder="1" applyAlignment="1">
      <alignment horizontal="center" vertical="center" wrapText="1"/>
    </xf>
    <xf numFmtId="0" fontId="175" fillId="0" borderId="0" xfId="711" applyFont="1" applyAlignment="1">
      <alignment horizontal="left" vertical="center" wrapText="1"/>
    </xf>
    <xf numFmtId="0" fontId="175" fillId="0" borderId="0" xfId="711" applyFont="1" applyAlignment="1">
      <alignment horizontal="left" vertical="center"/>
    </xf>
    <xf numFmtId="174" fontId="286" fillId="25" borderId="0" xfId="0" applyFont="1" applyFill="1" applyAlignment="1">
      <alignment horizontal="left" vertical="top" wrapText="1"/>
    </xf>
    <xf numFmtId="174" fontId="222" fillId="0" borderId="24" xfId="0" applyFont="1" applyBorder="1" applyAlignment="1">
      <alignment horizontal="left" vertical="center" wrapText="1"/>
    </xf>
    <xf numFmtId="174" fontId="223" fillId="0" borderId="24" xfId="0" applyFont="1" applyBorder="1" applyAlignment="1">
      <alignment horizontal="left" vertical="center" wrapText="1"/>
    </xf>
    <xf numFmtId="174" fontId="184" fillId="70" borderId="37" xfId="0" applyFont="1" applyFill="1" applyBorder="1" applyAlignment="1">
      <alignment horizontal="center" vertical="center" wrapText="1"/>
    </xf>
    <xf numFmtId="174" fontId="184" fillId="70" borderId="0" xfId="0" applyFont="1" applyFill="1" applyAlignment="1">
      <alignment horizontal="center" vertical="center" wrapText="1"/>
    </xf>
    <xf numFmtId="174" fontId="157" fillId="0" borderId="0" xfId="0" applyFont="1" applyAlignment="1">
      <alignment horizontal="left" vertical="center" wrapText="1"/>
    </xf>
    <xf numFmtId="174" fontId="169" fillId="70" borderId="0" xfId="0" applyFont="1" applyFill="1" applyAlignment="1">
      <alignment horizontal="center" vertical="center" wrapText="1"/>
    </xf>
    <xf numFmtId="174" fontId="269" fillId="0" borderId="0" xfId="0" applyFont="1" applyAlignment="1">
      <alignment horizontal="center"/>
    </xf>
    <xf numFmtId="174" fontId="36" fillId="70" borderId="0" xfId="413" applyFont="1" applyFill="1" applyAlignment="1">
      <alignment horizontal="center" wrapText="1"/>
    </xf>
    <xf numFmtId="174" fontId="50" fillId="70" borderId="0" xfId="413" applyFont="1" applyFill="1" applyAlignment="1">
      <alignment horizontal="center" vertical="center" wrapText="1"/>
    </xf>
    <xf numFmtId="174" fontId="162" fillId="0" borderId="0" xfId="413" applyFont="1" applyAlignment="1">
      <alignment horizontal="left" vertical="top" wrapText="1"/>
    </xf>
    <xf numFmtId="174" fontId="145" fillId="70" borderId="0" xfId="413" applyFont="1" applyFill="1" applyAlignment="1">
      <alignment horizontal="center" vertical="center" wrapText="1"/>
    </xf>
    <xf numFmtId="174" fontId="179" fillId="70" borderId="0" xfId="413" applyFont="1" applyFill="1" applyAlignment="1">
      <alignment horizontal="center" vertical="center" wrapText="1"/>
    </xf>
    <xf numFmtId="174" fontId="150" fillId="0" borderId="0" xfId="0" applyFont="1" applyAlignment="1">
      <alignment horizontal="justify" vertical="top" wrapText="1"/>
    </xf>
    <xf numFmtId="174" fontId="71" fillId="70" borderId="0" xfId="0" applyFont="1" applyFill="1" applyAlignment="1">
      <alignment horizontal="center" vertical="center" wrapText="1"/>
    </xf>
    <xf numFmtId="174" fontId="59" fillId="25" borderId="0" xfId="0" applyFont="1" applyFill="1" applyAlignment="1">
      <alignment horizontal="left" vertical="center" wrapText="1"/>
    </xf>
    <xf numFmtId="174" fontId="69" fillId="70" borderId="0" xfId="0" applyFont="1" applyFill="1" applyAlignment="1">
      <alignment horizontal="center" vertical="center" wrapText="1"/>
    </xf>
    <xf numFmtId="174" fontId="239" fillId="25" borderId="0" xfId="0" applyFont="1" applyFill="1" applyAlignment="1">
      <alignment horizontal="left" vertical="center" wrapText="1"/>
    </xf>
    <xf numFmtId="174" fontId="152" fillId="0" borderId="0" xfId="0" applyFont="1" applyAlignment="1">
      <alignment horizontal="left" vertical="center" wrapText="1"/>
    </xf>
    <xf numFmtId="174" fontId="280" fillId="25" borderId="0" xfId="0" applyFont="1" applyFill="1" applyAlignment="1">
      <alignment horizontal="left" vertical="top" wrapText="1"/>
    </xf>
    <xf numFmtId="174" fontId="67" fillId="70" borderId="0" xfId="0" applyFont="1" applyFill="1" applyAlignment="1">
      <alignment horizontal="center" vertical="center" wrapText="1"/>
    </xf>
    <xf numFmtId="174" fontId="265" fillId="0" borderId="0" xfId="0" applyFont="1" applyAlignment="1">
      <alignment horizontal="justify" vertical="top" wrapText="1"/>
    </xf>
    <xf numFmtId="174" fontId="265" fillId="0" borderId="0" xfId="0" applyFont="1" applyAlignment="1">
      <alignment horizontal="justify" vertical="top"/>
    </xf>
    <xf numFmtId="174" fontId="164" fillId="70" borderId="0" xfId="0" applyFont="1" applyFill="1" applyAlignment="1">
      <alignment horizontal="center" vertical="top" wrapText="1"/>
    </xf>
    <xf numFmtId="174" fontId="227" fillId="0" borderId="0" xfId="0" applyFont="1" applyAlignment="1">
      <alignment horizontal="justify" vertical="top" wrapText="1"/>
    </xf>
    <xf numFmtId="174" fontId="287" fillId="0" borderId="0" xfId="0" applyFont="1" applyAlignment="1">
      <alignment horizontal="justify" vertical="top" wrapText="1"/>
    </xf>
    <xf numFmtId="0" fontId="42" fillId="0" borderId="0" xfId="549" applyFont="1" applyAlignment="1">
      <alignment horizontal="left" vertical="center"/>
    </xf>
    <xf numFmtId="0" fontId="46" fillId="0" borderId="0" xfId="549" applyFont="1" applyAlignment="1">
      <alignment horizontal="left" vertical="center"/>
    </xf>
    <xf numFmtId="0" fontId="62" fillId="70" borderId="0" xfId="549" applyFont="1" applyFill="1" applyAlignment="1">
      <alignment horizontal="center" vertical="center" wrapText="1"/>
    </xf>
    <xf numFmtId="0" fontId="107" fillId="0" borderId="0" xfId="549" applyFont="1" applyAlignment="1">
      <alignment horizontal="justify" vertical="top" wrapText="1"/>
    </xf>
    <xf numFmtId="0" fontId="107" fillId="0" borderId="0" xfId="549" applyFont="1" applyAlignment="1">
      <alignment horizontal="justify" vertical="top"/>
    </xf>
    <xf numFmtId="174" fontId="35" fillId="0" borderId="0" xfId="0" applyFont="1" applyAlignment="1">
      <alignment horizontal="left" vertical="center" wrapText="1" readingOrder="1"/>
    </xf>
    <xf numFmtId="174" fontId="53" fillId="25" borderId="0" xfId="419" applyFont="1" applyFill="1" applyAlignment="1">
      <alignment horizontal="left" vertical="center" wrapText="1"/>
    </xf>
    <xf numFmtId="174" fontId="53" fillId="25" borderId="0" xfId="419" applyFont="1" applyFill="1" applyAlignment="1">
      <alignment horizontal="left" vertical="center"/>
    </xf>
    <xf numFmtId="174" fontId="67" fillId="70" borderId="0" xfId="417" applyFont="1" applyFill="1" applyAlignment="1">
      <alignment horizontal="center" vertical="center" wrapText="1"/>
    </xf>
    <xf numFmtId="174" fontId="41" fillId="70" borderId="0" xfId="417" applyFont="1" applyFill="1" applyAlignment="1">
      <alignment horizontal="center" vertical="center" wrapText="1"/>
    </xf>
    <xf numFmtId="174" fontId="201" fillId="0" borderId="0" xfId="0" applyFont="1" applyAlignment="1">
      <alignment horizontal="left" vertical="top" wrapText="1" readingOrder="1"/>
    </xf>
    <xf numFmtId="49" fontId="36" fillId="70" borderId="0" xfId="0" applyNumberFormat="1" applyFont="1" applyFill="1" applyAlignment="1">
      <alignment horizontal="center" vertical="center" wrapText="1"/>
    </xf>
    <xf numFmtId="174" fontId="201" fillId="0" borderId="0" xfId="419" applyFont="1" applyAlignment="1">
      <alignment horizontal="left" vertical="top" wrapText="1"/>
    </xf>
    <xf numFmtId="174" fontId="201" fillId="0" borderId="0" xfId="419" applyFont="1" applyAlignment="1">
      <alignment horizontal="left" vertical="top"/>
    </xf>
    <xf numFmtId="174" fontId="62" fillId="60" borderId="0" xfId="0" applyFont="1" applyFill="1" applyAlignment="1">
      <alignment horizontal="center" wrapText="1"/>
    </xf>
    <xf numFmtId="174" fontId="62" fillId="60" borderId="0" xfId="0" applyFont="1" applyFill="1" applyAlignment="1">
      <alignment horizontal="center" vertical="center" wrapText="1"/>
    </xf>
    <xf numFmtId="174" fontId="50" fillId="70" borderId="12" xfId="421" applyFont="1" applyFill="1" applyBorder="1" applyAlignment="1">
      <alignment horizontal="center" vertical="center" wrapText="1"/>
    </xf>
    <xf numFmtId="174" fontId="59" fillId="25" borderId="0" xfId="421" applyFont="1" applyFill="1" applyAlignment="1">
      <alignment horizontal="left" vertical="top" wrapText="1"/>
    </xf>
    <xf numFmtId="174" fontId="119" fillId="25" borderId="0" xfId="421" applyFont="1" applyFill="1" applyAlignment="1">
      <alignment horizontal="justify" vertical="top" wrapText="1"/>
    </xf>
    <xf numFmtId="174" fontId="71" fillId="70" borderId="0" xfId="606" applyFont="1" applyFill="1" applyAlignment="1">
      <alignment horizontal="center" vertical="center" wrapText="1"/>
    </xf>
    <xf numFmtId="174" fontId="42" fillId="0" borderId="0" xfId="603" applyFont="1" applyAlignment="1">
      <alignment horizontal="left" vertical="top" wrapText="1"/>
    </xf>
    <xf numFmtId="174" fontId="169" fillId="60" borderId="23" xfId="603" applyFont="1" applyFill="1" applyBorder="1" applyAlignment="1">
      <alignment horizontal="center" vertical="center" wrapText="1"/>
    </xf>
    <xf numFmtId="174" fontId="169" fillId="60" borderId="33" xfId="603" applyFont="1" applyFill="1" applyBorder="1" applyAlignment="1">
      <alignment horizontal="center" vertical="center" wrapText="1"/>
    </xf>
    <xf numFmtId="174" fontId="169" fillId="60" borderId="32" xfId="603" applyFont="1" applyFill="1" applyBorder="1" applyAlignment="1">
      <alignment horizontal="center" vertical="center" wrapText="1"/>
    </xf>
    <xf numFmtId="174" fontId="67" fillId="70" borderId="0" xfId="606" applyFont="1" applyFill="1" applyAlignment="1">
      <alignment horizontal="center" vertical="center" wrapText="1"/>
    </xf>
    <xf numFmtId="174" fontId="151" fillId="0" borderId="0" xfId="603" applyFont="1" applyAlignment="1">
      <alignment horizontal="justify" vertical="top" wrapText="1"/>
    </xf>
    <xf numFmtId="174" fontId="67" fillId="60" borderId="0" xfId="0" applyFont="1" applyFill="1" applyAlignment="1">
      <alignment horizontal="center" vertical="center" wrapText="1"/>
    </xf>
    <xf numFmtId="43" fontId="64" fillId="60" borderId="25" xfId="0" applyNumberFormat="1" applyFont="1" applyFill="1" applyBorder="1" applyAlignment="1">
      <alignment horizontal="center" vertical="center" wrapText="1"/>
    </xf>
    <xf numFmtId="43" fontId="64" fillId="60" borderId="24" xfId="0" applyNumberFormat="1" applyFont="1" applyFill="1" applyBorder="1" applyAlignment="1">
      <alignment horizontal="center" vertical="center" wrapText="1"/>
    </xf>
    <xf numFmtId="43" fontId="64" fillId="60" borderId="26" xfId="0" applyNumberFormat="1" applyFont="1" applyFill="1" applyBorder="1" applyAlignment="1">
      <alignment horizontal="center" vertical="center" wrapText="1"/>
    </xf>
    <xf numFmtId="174" fontId="36" fillId="60" borderId="0" xfId="0" applyFont="1" applyFill="1" applyAlignment="1">
      <alignment horizontal="center" vertical="center" wrapText="1"/>
    </xf>
    <xf numFmtId="174" fontId="162" fillId="0" borderId="0" xfId="0" applyFont="1" applyAlignment="1">
      <alignment horizontal="justify" vertical="top" wrapText="1"/>
    </xf>
    <xf numFmtId="174" fontId="235" fillId="25" borderId="0" xfId="0" applyFont="1" applyFill="1" applyAlignment="1">
      <alignment horizontal="justify" vertical="top" wrapText="1"/>
    </xf>
    <xf numFmtId="0" fontId="183" fillId="70" borderId="0" xfId="0" applyNumberFormat="1" applyFont="1" applyFill="1" applyAlignment="1">
      <alignment horizontal="center" vertical="center" wrapText="1"/>
    </xf>
    <xf numFmtId="0" fontId="183" fillId="70" borderId="0" xfId="0" applyNumberFormat="1" applyFont="1" applyFill="1" applyAlignment="1">
      <alignment horizontal="center" vertical="center"/>
    </xf>
    <xf numFmtId="174" fontId="4" fillId="25" borderId="0" xfId="0" applyFont="1" applyFill="1" applyAlignment="1">
      <alignment horizontal="left" vertical="top" wrapText="1"/>
    </xf>
    <xf numFmtId="180" fontId="293" fillId="25" borderId="0" xfId="0" applyNumberFormat="1" applyFont="1" applyFill="1" applyAlignment="1">
      <alignment horizontal="justify" vertical="top" wrapText="1"/>
    </xf>
    <xf numFmtId="174" fontId="174" fillId="70" borderId="12" xfId="0" applyFont="1" applyFill="1" applyBorder="1" applyAlignment="1">
      <alignment horizontal="center" vertical="center" wrapText="1"/>
    </xf>
    <xf numFmtId="49" fontId="171" fillId="25" borderId="25" xfId="0" applyNumberFormat="1" applyFont="1" applyFill="1" applyBorder="1" applyAlignment="1">
      <alignment horizontal="left" vertical="center" wrapText="1"/>
    </xf>
    <xf numFmtId="49" fontId="171" fillId="25" borderId="24" xfId="0" applyNumberFormat="1" applyFont="1" applyFill="1" applyBorder="1" applyAlignment="1">
      <alignment horizontal="left" vertical="center" wrapText="1"/>
    </xf>
    <xf numFmtId="174" fontId="291" fillId="0" borderId="0" xfId="0" applyFont="1" applyAlignment="1">
      <alignment horizontal="left" vertical="top" wrapText="1"/>
    </xf>
    <xf numFmtId="174" fontId="291" fillId="0" borderId="0" xfId="0" applyFont="1" applyAlignment="1">
      <alignment horizontal="left" vertical="top"/>
    </xf>
    <xf numFmtId="174" fontId="289" fillId="0" borderId="0" xfId="0" applyFont="1" applyAlignment="1">
      <alignment horizontal="center"/>
    </xf>
    <xf numFmtId="174" fontId="91" fillId="25" borderId="0" xfId="0" applyFont="1" applyFill="1" applyAlignment="1">
      <alignment horizontal="left" vertical="top" wrapText="1"/>
    </xf>
    <xf numFmtId="174" fontId="168" fillId="0" borderId="0" xfId="0" applyFont="1" applyAlignment="1">
      <alignment horizontal="justify" vertical="top" wrapText="1"/>
    </xf>
    <xf numFmtId="174" fontId="168" fillId="0" borderId="0" xfId="0" applyFont="1" applyAlignment="1">
      <alignment horizontal="justify" vertical="top"/>
    </xf>
    <xf numFmtId="174" fontId="186" fillId="25" borderId="0" xfId="0" applyFont="1" applyFill="1" applyAlignment="1">
      <alignment horizontal="left" vertical="top" wrapText="1"/>
    </xf>
    <xf numFmtId="174" fontId="230" fillId="0" borderId="0" xfId="0" applyFont="1" applyAlignment="1">
      <alignment horizontal="left" wrapText="1"/>
    </xf>
    <xf numFmtId="174" fontId="23" fillId="0" borderId="0" xfId="0" applyFont="1" applyAlignment="1">
      <alignment horizontal="center"/>
    </xf>
    <xf numFmtId="174" fontId="150" fillId="25" borderId="0" xfId="0" applyFont="1" applyFill="1" applyAlignment="1">
      <alignment horizontal="justify" vertical="justify" wrapText="1"/>
    </xf>
    <xf numFmtId="174" fontId="164" fillId="70" borderId="25" xfId="0" applyFont="1" applyFill="1" applyBorder="1" applyAlignment="1">
      <alignment horizontal="center" vertical="center" wrapText="1"/>
    </xf>
    <xf numFmtId="174" fontId="164" fillId="70" borderId="24" xfId="0" applyFont="1" applyFill="1" applyBorder="1" applyAlignment="1">
      <alignment horizontal="center" vertical="center" wrapText="1"/>
    </xf>
    <xf numFmtId="174" fontId="164" fillId="70" borderId="26" xfId="0" applyFont="1" applyFill="1" applyBorder="1" applyAlignment="1">
      <alignment horizontal="center" vertical="center" wrapText="1"/>
    </xf>
    <xf numFmtId="174" fontId="169" fillId="70" borderId="14" xfId="0" applyFont="1" applyFill="1" applyBorder="1" applyAlignment="1">
      <alignment horizontal="center" vertical="center" wrapText="1"/>
    </xf>
    <xf numFmtId="174" fontId="169" fillId="70" borderId="11" xfId="0" applyFont="1" applyFill="1" applyBorder="1" applyAlignment="1">
      <alignment horizontal="center" vertical="center" wrapText="1"/>
    </xf>
    <xf numFmtId="174" fontId="169" fillId="70" borderId="16" xfId="0" applyFont="1" applyFill="1" applyBorder="1" applyAlignment="1">
      <alignment horizontal="center" vertical="center" wrapText="1"/>
    </xf>
    <xf numFmtId="174" fontId="168" fillId="25" borderId="0" xfId="0" applyFont="1" applyFill="1" applyAlignment="1">
      <alignment horizontal="left" vertical="top" wrapText="1"/>
    </xf>
    <xf numFmtId="174" fontId="296" fillId="25" borderId="0" xfId="0" applyFont="1" applyFill="1" applyAlignment="1">
      <alignment horizontal="left" vertical="top" wrapText="1"/>
    </xf>
    <xf numFmtId="174" fontId="169" fillId="60" borderId="0" xfId="0" applyFont="1" applyFill="1" applyAlignment="1">
      <alignment horizontal="center" vertical="center" wrapText="1"/>
    </xf>
    <xf numFmtId="174" fontId="178" fillId="0" borderId="0" xfId="0" applyFont="1" applyAlignment="1">
      <alignment horizontal="center" vertical="center" wrapText="1"/>
    </xf>
    <xf numFmtId="174" fontId="172" fillId="0" borderId="0" xfId="0" applyFont="1" applyAlignment="1">
      <alignment horizontal="justify" vertical="top" wrapText="1"/>
    </xf>
    <xf numFmtId="49" fontId="163" fillId="25" borderId="25" xfId="0" applyNumberFormat="1" applyFont="1" applyFill="1" applyBorder="1" applyAlignment="1">
      <alignment horizontal="left"/>
    </xf>
    <xf numFmtId="49" fontId="163" fillId="25" borderId="0" xfId="0" applyNumberFormat="1" applyFont="1" applyFill="1" applyAlignment="1">
      <alignment horizontal="left"/>
    </xf>
    <xf numFmtId="49" fontId="174" fillId="70" borderId="0" xfId="0" applyNumberFormat="1" applyFont="1" applyFill="1" applyAlignment="1">
      <alignment horizontal="center" vertical="center" wrapText="1"/>
    </xf>
    <xf numFmtId="0" fontId="164" fillId="70" borderId="0" xfId="0" applyNumberFormat="1" applyFont="1" applyFill="1" applyAlignment="1">
      <alignment horizontal="center" vertical="center" wrapText="1"/>
    </xf>
    <xf numFmtId="174" fontId="158" fillId="25" borderId="0" xfId="0" applyFont="1" applyFill="1" applyAlignment="1">
      <alignment horizontal="justify" vertical="center" wrapText="1"/>
    </xf>
    <xf numFmtId="174" fontId="158" fillId="25" borderId="0" xfId="0" applyFont="1" applyFill="1" applyAlignment="1">
      <alignment horizontal="justify" vertical="center"/>
    </xf>
    <xf numFmtId="174" fontId="141" fillId="70" borderId="0" xfId="0" applyFont="1" applyFill="1" applyAlignment="1">
      <alignment horizontal="center" vertical="center" wrapText="1"/>
    </xf>
    <xf numFmtId="174" fontId="199" fillId="25" borderId="0" xfId="0" applyFont="1" applyFill="1" applyAlignment="1">
      <alignment horizontal="justify" vertical="center" wrapText="1"/>
    </xf>
    <xf numFmtId="174" fontId="199" fillId="25" borderId="0" xfId="0" applyFont="1" applyFill="1" applyAlignment="1">
      <alignment horizontal="justify" vertical="center"/>
    </xf>
    <xf numFmtId="49" fontId="183" fillId="70" borderId="0" xfId="0" applyNumberFormat="1" applyFont="1" applyFill="1" applyAlignment="1">
      <alignment horizontal="center" vertical="center" wrapText="1"/>
    </xf>
    <xf numFmtId="0" fontId="184" fillId="70" borderId="0" xfId="408" applyFont="1" applyFill="1" applyAlignment="1">
      <alignment horizontal="center" vertical="center" wrapText="1"/>
    </xf>
    <xf numFmtId="49" fontId="135" fillId="70" borderId="0" xfId="408" applyNumberFormat="1" applyFont="1" applyFill="1" applyAlignment="1">
      <alignment horizontal="center" vertical="center" wrapText="1"/>
    </xf>
    <xf numFmtId="0" fontId="135" fillId="70" borderId="0" xfId="408" applyFont="1" applyFill="1" applyAlignment="1">
      <alignment horizontal="center" vertical="center" wrapText="1"/>
    </xf>
    <xf numFmtId="0" fontId="175" fillId="25" borderId="0" xfId="888" applyFont="1" applyFill="1" applyAlignment="1">
      <alignment horizontal="justify" vertical="center" wrapText="1"/>
    </xf>
    <xf numFmtId="0" fontId="155" fillId="70" borderId="0" xfId="408" applyFont="1" applyFill="1" applyAlignment="1">
      <alignment horizontal="center" vertical="center" wrapText="1"/>
    </xf>
    <xf numFmtId="0" fontId="163" fillId="0" borderId="0" xfId="888" applyFont="1" applyAlignment="1">
      <alignment horizontal="center"/>
    </xf>
    <xf numFmtId="0" fontId="174" fillId="70" borderId="0" xfId="408" applyFont="1" applyFill="1" applyAlignment="1">
      <alignment horizontal="center" vertical="center" wrapText="1"/>
    </xf>
    <xf numFmtId="0" fontId="152" fillId="0" borderId="0" xfId="888" applyFont="1" applyAlignment="1">
      <alignment horizontal="left" vertical="center" wrapText="1"/>
    </xf>
    <xf numFmtId="0" fontId="152" fillId="0" borderId="0" xfId="888" applyFont="1" applyAlignment="1">
      <alignment horizontal="left" vertical="center"/>
    </xf>
  </cellXfs>
  <cellStyles count="2617">
    <cellStyle name="20% - Accent1" xfId="1111" xr:uid="{00000000-0005-0000-0000-000000000000}"/>
    <cellStyle name="20% - Accent1 2" xfId="1" xr:uid="{00000000-0005-0000-0000-000001000000}"/>
    <cellStyle name="20% - Accent2" xfId="1115" xr:uid="{00000000-0005-0000-0000-000002000000}"/>
    <cellStyle name="20% - Accent2 2" xfId="2" xr:uid="{00000000-0005-0000-0000-000003000000}"/>
    <cellStyle name="20% - Accent3" xfId="1119" xr:uid="{00000000-0005-0000-0000-000004000000}"/>
    <cellStyle name="20% - Accent3 2" xfId="3" xr:uid="{00000000-0005-0000-0000-000005000000}"/>
    <cellStyle name="20% - Accent4" xfId="1123" xr:uid="{00000000-0005-0000-0000-000006000000}"/>
    <cellStyle name="20% - Accent4 2" xfId="4" xr:uid="{00000000-0005-0000-0000-000007000000}"/>
    <cellStyle name="20% - Accent5" xfId="1127" xr:uid="{00000000-0005-0000-0000-000008000000}"/>
    <cellStyle name="20% - Accent5 2" xfId="5" xr:uid="{00000000-0005-0000-0000-000009000000}"/>
    <cellStyle name="20% - Accent6" xfId="1131" xr:uid="{00000000-0005-0000-0000-00000A000000}"/>
    <cellStyle name="20% - Accent6 2" xfId="6" xr:uid="{00000000-0005-0000-0000-00000B000000}"/>
    <cellStyle name="20% - Énfasis1 2" xfId="7" xr:uid="{00000000-0005-0000-0000-00000C000000}"/>
    <cellStyle name="20% - Énfasis1 2 2" xfId="8" xr:uid="{00000000-0005-0000-0000-00000D000000}"/>
    <cellStyle name="20% - Énfasis2 2" xfId="9" xr:uid="{00000000-0005-0000-0000-00000E000000}"/>
    <cellStyle name="20% - Énfasis2 2 2" xfId="10" xr:uid="{00000000-0005-0000-0000-00000F000000}"/>
    <cellStyle name="20% - Énfasis3 2" xfId="11" xr:uid="{00000000-0005-0000-0000-000010000000}"/>
    <cellStyle name="20% - Énfasis3 2 2" xfId="12" xr:uid="{00000000-0005-0000-0000-000011000000}"/>
    <cellStyle name="20% - Énfasis4 2" xfId="13" xr:uid="{00000000-0005-0000-0000-000012000000}"/>
    <cellStyle name="20% - Énfasis4 2 2" xfId="14" xr:uid="{00000000-0005-0000-0000-000013000000}"/>
    <cellStyle name="20% - Énfasis5 2" xfId="15" xr:uid="{00000000-0005-0000-0000-000014000000}"/>
    <cellStyle name="20% - Énfasis5 2 2" xfId="16" xr:uid="{00000000-0005-0000-0000-000015000000}"/>
    <cellStyle name="20% - Énfasis6 2" xfId="17" xr:uid="{00000000-0005-0000-0000-000016000000}"/>
    <cellStyle name="20% - Énfasis6 2 2" xfId="18" xr:uid="{00000000-0005-0000-0000-000017000000}"/>
    <cellStyle name="40% - Accent1" xfId="1112" xr:uid="{00000000-0005-0000-0000-000018000000}"/>
    <cellStyle name="40% - Accent1 2" xfId="19" xr:uid="{00000000-0005-0000-0000-000019000000}"/>
    <cellStyle name="40% - Accent2" xfId="1116" xr:uid="{00000000-0005-0000-0000-00001A000000}"/>
    <cellStyle name="40% - Accent2 2" xfId="20" xr:uid="{00000000-0005-0000-0000-00001B000000}"/>
    <cellStyle name="40% - Accent3" xfId="1120" xr:uid="{00000000-0005-0000-0000-00001C000000}"/>
    <cellStyle name="40% - Accent3 2" xfId="21" xr:uid="{00000000-0005-0000-0000-00001D000000}"/>
    <cellStyle name="40% - Accent4" xfId="1124" xr:uid="{00000000-0005-0000-0000-00001E000000}"/>
    <cellStyle name="40% - Accent4 2" xfId="22" xr:uid="{00000000-0005-0000-0000-00001F000000}"/>
    <cellStyle name="40% - Accent5" xfId="1128" xr:uid="{00000000-0005-0000-0000-000020000000}"/>
    <cellStyle name="40% - Accent5 2" xfId="23" xr:uid="{00000000-0005-0000-0000-000021000000}"/>
    <cellStyle name="40% - Accent6" xfId="1132" xr:uid="{00000000-0005-0000-0000-000022000000}"/>
    <cellStyle name="40% - Accent6 2" xfId="24" xr:uid="{00000000-0005-0000-0000-000023000000}"/>
    <cellStyle name="40% - Énfasis1 2" xfId="25" xr:uid="{00000000-0005-0000-0000-000024000000}"/>
    <cellStyle name="40% - Énfasis1 2 2" xfId="26" xr:uid="{00000000-0005-0000-0000-000025000000}"/>
    <cellStyle name="40% - Énfasis2 2" xfId="27" xr:uid="{00000000-0005-0000-0000-000026000000}"/>
    <cellStyle name="40% - Énfasis2 2 2" xfId="28" xr:uid="{00000000-0005-0000-0000-000027000000}"/>
    <cellStyle name="40% - Énfasis3 2" xfId="29" xr:uid="{00000000-0005-0000-0000-000028000000}"/>
    <cellStyle name="40% - Énfasis3 2 2" xfId="30" xr:uid="{00000000-0005-0000-0000-000029000000}"/>
    <cellStyle name="40% - Énfasis4 2" xfId="31" xr:uid="{00000000-0005-0000-0000-00002A000000}"/>
    <cellStyle name="40% - Énfasis4 2 2" xfId="32" xr:uid="{00000000-0005-0000-0000-00002B000000}"/>
    <cellStyle name="40% - Énfasis5 2" xfId="33" xr:uid="{00000000-0005-0000-0000-00002C000000}"/>
    <cellStyle name="40% - Énfasis5 2 2" xfId="34" xr:uid="{00000000-0005-0000-0000-00002D000000}"/>
    <cellStyle name="40% - Énfasis6 2" xfId="35" xr:uid="{00000000-0005-0000-0000-00002E000000}"/>
    <cellStyle name="40% - Énfasis6 2 2" xfId="36" xr:uid="{00000000-0005-0000-0000-00002F000000}"/>
    <cellStyle name="60% - Accent1" xfId="1113" xr:uid="{00000000-0005-0000-0000-000030000000}"/>
    <cellStyle name="60% - Accent1 2" xfId="37" xr:uid="{00000000-0005-0000-0000-000031000000}"/>
    <cellStyle name="60% - Accent2" xfId="1117" xr:uid="{00000000-0005-0000-0000-000032000000}"/>
    <cellStyle name="60% - Accent2 2" xfId="38" xr:uid="{00000000-0005-0000-0000-000033000000}"/>
    <cellStyle name="60% - Accent3" xfId="1121" xr:uid="{00000000-0005-0000-0000-000034000000}"/>
    <cellStyle name="60% - Accent3 2" xfId="39" xr:uid="{00000000-0005-0000-0000-000035000000}"/>
    <cellStyle name="60% - Accent4" xfId="1125" xr:uid="{00000000-0005-0000-0000-000036000000}"/>
    <cellStyle name="60% - Accent4 2" xfId="40" xr:uid="{00000000-0005-0000-0000-000037000000}"/>
    <cellStyle name="60% - Accent5" xfId="1129" xr:uid="{00000000-0005-0000-0000-000038000000}"/>
    <cellStyle name="60% - Accent5 2" xfId="41" xr:uid="{00000000-0005-0000-0000-000039000000}"/>
    <cellStyle name="60% - Accent6" xfId="1133" xr:uid="{00000000-0005-0000-0000-00003A000000}"/>
    <cellStyle name="60% - Accent6 2" xfId="42" xr:uid="{00000000-0005-0000-0000-00003B000000}"/>
    <cellStyle name="60% - Énfasis1 2" xfId="43" xr:uid="{00000000-0005-0000-0000-00003C000000}"/>
    <cellStyle name="60% - Énfasis1 2 2" xfId="44" xr:uid="{00000000-0005-0000-0000-00003D000000}"/>
    <cellStyle name="60% - Énfasis2 2" xfId="45" xr:uid="{00000000-0005-0000-0000-00003E000000}"/>
    <cellStyle name="60% - Énfasis2 2 2" xfId="46" xr:uid="{00000000-0005-0000-0000-00003F000000}"/>
    <cellStyle name="60% - Énfasis3 2" xfId="47" xr:uid="{00000000-0005-0000-0000-000040000000}"/>
    <cellStyle name="60% - Énfasis3 2 2" xfId="48" xr:uid="{00000000-0005-0000-0000-000041000000}"/>
    <cellStyle name="60% - Énfasis4 2" xfId="49" xr:uid="{00000000-0005-0000-0000-000042000000}"/>
    <cellStyle name="60% - Énfasis4 2 2" xfId="50" xr:uid="{00000000-0005-0000-0000-000043000000}"/>
    <cellStyle name="60% - Énfasis5 2" xfId="51" xr:uid="{00000000-0005-0000-0000-000044000000}"/>
    <cellStyle name="60% - Énfasis5 2 2" xfId="52" xr:uid="{00000000-0005-0000-0000-000045000000}"/>
    <cellStyle name="60% - Énfasis6 2" xfId="53" xr:uid="{00000000-0005-0000-0000-000046000000}"/>
    <cellStyle name="60% - Énfasis6 2 2" xfId="54" xr:uid="{00000000-0005-0000-0000-000047000000}"/>
    <cellStyle name="Accent1" xfId="1110" xr:uid="{00000000-0005-0000-0000-000048000000}"/>
    <cellStyle name="Accent1 2" xfId="55" xr:uid="{00000000-0005-0000-0000-000049000000}"/>
    <cellStyle name="Accent2" xfId="1114" xr:uid="{00000000-0005-0000-0000-00004A000000}"/>
    <cellStyle name="Accent2 2" xfId="56" xr:uid="{00000000-0005-0000-0000-00004B000000}"/>
    <cellStyle name="Accent3" xfId="1118" xr:uid="{00000000-0005-0000-0000-00004C000000}"/>
    <cellStyle name="Accent3 2" xfId="57" xr:uid="{00000000-0005-0000-0000-00004D000000}"/>
    <cellStyle name="Accent4" xfId="1122" xr:uid="{00000000-0005-0000-0000-00004E000000}"/>
    <cellStyle name="Accent4 2" xfId="58" xr:uid="{00000000-0005-0000-0000-00004F000000}"/>
    <cellStyle name="Accent5" xfId="1126" xr:uid="{00000000-0005-0000-0000-000050000000}"/>
    <cellStyle name="Accent5 2" xfId="59" xr:uid="{00000000-0005-0000-0000-000051000000}"/>
    <cellStyle name="Accent6" xfId="1130" xr:uid="{00000000-0005-0000-0000-000052000000}"/>
    <cellStyle name="Accent6 2" xfId="60" xr:uid="{00000000-0005-0000-0000-000053000000}"/>
    <cellStyle name="Bad" xfId="1104" xr:uid="{00000000-0005-0000-0000-000054000000}"/>
    <cellStyle name="Bad 2" xfId="61" xr:uid="{00000000-0005-0000-0000-000055000000}"/>
    <cellStyle name="Buena 2" xfId="62" xr:uid="{00000000-0005-0000-0000-000056000000}"/>
    <cellStyle name="Buena 2 2" xfId="63" xr:uid="{00000000-0005-0000-0000-000057000000}"/>
    <cellStyle name="Bueno" xfId="279" builtinId="26" customBuiltin="1"/>
    <cellStyle name="Calculation" xfId="1107" xr:uid="{00000000-0005-0000-0000-000059000000}"/>
    <cellStyle name="Calculation 2" xfId="64" xr:uid="{00000000-0005-0000-0000-00005A000000}"/>
    <cellStyle name="Calculation 2 2" xfId="2531" xr:uid="{00000000-0005-0000-0000-00005B000000}"/>
    <cellStyle name="Calculation 3" xfId="2527" xr:uid="{00000000-0005-0000-0000-00005C000000}"/>
    <cellStyle name="Cálculo 2" xfId="65" xr:uid="{00000000-0005-0000-0000-00005D000000}"/>
    <cellStyle name="Cálculo 2 2" xfId="66" xr:uid="{00000000-0005-0000-0000-00005E000000}"/>
    <cellStyle name="Cálculo 2 2 2" xfId="2532" xr:uid="{00000000-0005-0000-0000-00005F000000}"/>
    <cellStyle name="Cálculo 2 3" xfId="2522" xr:uid="{00000000-0005-0000-0000-000060000000}"/>
    <cellStyle name="Celda de comprobación" xfId="71" builtinId="23" customBuiltin="1"/>
    <cellStyle name="Celda de comprobación 2" xfId="67" xr:uid="{00000000-0005-0000-0000-000062000000}"/>
    <cellStyle name="Celda de comprobación 2 2" xfId="68" xr:uid="{00000000-0005-0000-0000-000063000000}"/>
    <cellStyle name="Celda vinculada" xfId="292" builtinId="24" customBuiltin="1"/>
    <cellStyle name="Celda vinculada 2" xfId="69" xr:uid="{00000000-0005-0000-0000-000065000000}"/>
    <cellStyle name="Celda vinculada 2 2" xfId="70" xr:uid="{00000000-0005-0000-0000-000066000000}"/>
    <cellStyle name="Check Cell 2" xfId="72" xr:uid="{00000000-0005-0000-0000-000067000000}"/>
    <cellStyle name="Comma 10" xfId="73" xr:uid="{00000000-0005-0000-0000-000068000000}"/>
    <cellStyle name="Comma 11" xfId="74" xr:uid="{00000000-0005-0000-0000-000069000000}"/>
    <cellStyle name="Comma 12" xfId="75" xr:uid="{00000000-0005-0000-0000-00006A000000}"/>
    <cellStyle name="Comma 13" xfId="76" xr:uid="{00000000-0005-0000-0000-00006B000000}"/>
    <cellStyle name="Comma 14" xfId="77" xr:uid="{00000000-0005-0000-0000-00006C000000}"/>
    <cellStyle name="Comma 15" xfId="78" xr:uid="{00000000-0005-0000-0000-00006D000000}"/>
    <cellStyle name="Comma 16" xfId="79" xr:uid="{00000000-0005-0000-0000-00006E000000}"/>
    <cellStyle name="Comma 17" xfId="80" xr:uid="{00000000-0005-0000-0000-00006F000000}"/>
    <cellStyle name="Comma 18" xfId="81" xr:uid="{00000000-0005-0000-0000-000070000000}"/>
    <cellStyle name="Comma 19" xfId="82" xr:uid="{00000000-0005-0000-0000-000071000000}"/>
    <cellStyle name="Comma 2" xfId="83" xr:uid="{00000000-0005-0000-0000-000072000000}"/>
    <cellStyle name="Comma 2 2" xfId="84" xr:uid="{00000000-0005-0000-0000-000073000000}"/>
    <cellStyle name="Comma 2 2 2" xfId="85" xr:uid="{00000000-0005-0000-0000-000074000000}"/>
    <cellStyle name="Comma 2 2 2 2" xfId="86" xr:uid="{00000000-0005-0000-0000-000075000000}"/>
    <cellStyle name="Comma 2 2 2 2 2" xfId="87" xr:uid="{00000000-0005-0000-0000-000076000000}"/>
    <cellStyle name="Comma 2 2 2 2 2 2" xfId="88" xr:uid="{00000000-0005-0000-0000-000077000000}"/>
    <cellStyle name="Comma 2 2 2 2 2 2 2" xfId="89" xr:uid="{00000000-0005-0000-0000-000078000000}"/>
    <cellStyle name="Comma 2 2 2 2 2 2 2 2" xfId="90" xr:uid="{00000000-0005-0000-0000-000079000000}"/>
    <cellStyle name="Comma 2 2 2 2 2 2 2 2 2" xfId="91" xr:uid="{00000000-0005-0000-0000-00007A000000}"/>
    <cellStyle name="Comma 2 2 2 2 2 2 2 2 2 2" xfId="92" xr:uid="{00000000-0005-0000-0000-00007B000000}"/>
    <cellStyle name="Comma 2 2 2 2 2 2 2 2 2 2 2" xfId="93" xr:uid="{00000000-0005-0000-0000-00007C000000}"/>
    <cellStyle name="Comma 2 2 2 2 2 2 2 2 2 2 2 2" xfId="94" xr:uid="{00000000-0005-0000-0000-00007D000000}"/>
    <cellStyle name="Comma 2 2 2 2 2 2 2 2 2 3" xfId="95" xr:uid="{00000000-0005-0000-0000-00007E000000}"/>
    <cellStyle name="Comma 2 2 2 2 2 2 2 2 3" xfId="96" xr:uid="{00000000-0005-0000-0000-00007F000000}"/>
    <cellStyle name="Comma 2 2 2 2 2 2 2 2 3 2" xfId="97" xr:uid="{00000000-0005-0000-0000-000080000000}"/>
    <cellStyle name="Comma 2 2 2 2 2 2 2 3" xfId="98" xr:uid="{00000000-0005-0000-0000-000081000000}"/>
    <cellStyle name="Comma 2 2 2 2 2 2 2 3 2" xfId="99" xr:uid="{00000000-0005-0000-0000-000082000000}"/>
    <cellStyle name="Comma 2 2 2 2 2 2 2 3 2 2" xfId="100" xr:uid="{00000000-0005-0000-0000-000083000000}"/>
    <cellStyle name="Comma 2 2 2 2 2 2 2 4" xfId="101" xr:uid="{00000000-0005-0000-0000-000084000000}"/>
    <cellStyle name="Comma 2 2 2 2 2 2 3" xfId="102" xr:uid="{00000000-0005-0000-0000-000085000000}"/>
    <cellStyle name="Comma 2 2 2 2 2 2 3 2" xfId="103" xr:uid="{00000000-0005-0000-0000-000086000000}"/>
    <cellStyle name="Comma 2 2 2 2 2 2 3 2 2" xfId="104" xr:uid="{00000000-0005-0000-0000-000087000000}"/>
    <cellStyle name="Comma 2 2 2 2 2 2 3 2 2 2" xfId="105" xr:uid="{00000000-0005-0000-0000-000088000000}"/>
    <cellStyle name="Comma 2 2 2 2 2 2 3 3" xfId="106" xr:uid="{00000000-0005-0000-0000-000089000000}"/>
    <cellStyle name="Comma 2 2 2 2 2 2 4" xfId="107" xr:uid="{00000000-0005-0000-0000-00008A000000}"/>
    <cellStyle name="Comma 2 2 2 2 2 2 4 2" xfId="108" xr:uid="{00000000-0005-0000-0000-00008B000000}"/>
    <cellStyle name="Comma 2 2 2 2 2 3" xfId="109" xr:uid="{00000000-0005-0000-0000-00008C000000}"/>
    <cellStyle name="Comma 2 2 2 2 2 3 2" xfId="110" xr:uid="{00000000-0005-0000-0000-00008D000000}"/>
    <cellStyle name="Comma 2 2 2 2 2 3 2 2" xfId="111" xr:uid="{00000000-0005-0000-0000-00008E000000}"/>
    <cellStyle name="Comma 2 2 2 2 2 3 2 2 2" xfId="112" xr:uid="{00000000-0005-0000-0000-00008F000000}"/>
    <cellStyle name="Comma 2 2 2 2 2 3 2 2 2 2" xfId="113" xr:uid="{00000000-0005-0000-0000-000090000000}"/>
    <cellStyle name="Comma 2 2 2 2 2 3 2 3" xfId="114" xr:uid="{00000000-0005-0000-0000-000091000000}"/>
    <cellStyle name="Comma 2 2 2 2 2 3 3" xfId="115" xr:uid="{00000000-0005-0000-0000-000092000000}"/>
    <cellStyle name="Comma 2 2 2 2 2 3 3 2" xfId="116" xr:uid="{00000000-0005-0000-0000-000093000000}"/>
    <cellStyle name="Comma 2 2 2 2 2 4" xfId="117" xr:uid="{00000000-0005-0000-0000-000094000000}"/>
    <cellStyle name="Comma 2 2 2 2 2 4 2" xfId="118" xr:uid="{00000000-0005-0000-0000-000095000000}"/>
    <cellStyle name="Comma 2 2 2 2 2 4 2 2" xfId="119" xr:uid="{00000000-0005-0000-0000-000096000000}"/>
    <cellStyle name="Comma 2 2 2 2 2 5" xfId="120" xr:uid="{00000000-0005-0000-0000-000097000000}"/>
    <cellStyle name="Comma 2 2 2 2 3" xfId="121" xr:uid="{00000000-0005-0000-0000-000098000000}"/>
    <cellStyle name="Comma 2 2 2 2 3 2" xfId="122" xr:uid="{00000000-0005-0000-0000-000099000000}"/>
    <cellStyle name="Comma 2 2 2 2 3 2 2" xfId="123" xr:uid="{00000000-0005-0000-0000-00009A000000}"/>
    <cellStyle name="Comma 2 2 2 2 3 2 2 2" xfId="124" xr:uid="{00000000-0005-0000-0000-00009B000000}"/>
    <cellStyle name="Comma 2 2 2 2 3 2 2 2 2" xfId="125" xr:uid="{00000000-0005-0000-0000-00009C000000}"/>
    <cellStyle name="Comma 2 2 2 2 3 2 2 2 2 2" xfId="126" xr:uid="{00000000-0005-0000-0000-00009D000000}"/>
    <cellStyle name="Comma 2 2 2 2 3 2 2 3" xfId="127" xr:uid="{00000000-0005-0000-0000-00009E000000}"/>
    <cellStyle name="Comma 2 2 2 2 3 2 3" xfId="128" xr:uid="{00000000-0005-0000-0000-00009F000000}"/>
    <cellStyle name="Comma 2 2 2 2 3 2 3 2" xfId="129" xr:uid="{00000000-0005-0000-0000-0000A0000000}"/>
    <cellStyle name="Comma 2 2 2 2 3 3" xfId="130" xr:uid="{00000000-0005-0000-0000-0000A1000000}"/>
    <cellStyle name="Comma 2 2 2 2 3 3 2" xfId="131" xr:uid="{00000000-0005-0000-0000-0000A2000000}"/>
    <cellStyle name="Comma 2 2 2 2 3 3 2 2" xfId="132" xr:uid="{00000000-0005-0000-0000-0000A3000000}"/>
    <cellStyle name="Comma 2 2 2 2 3 4" xfId="133" xr:uid="{00000000-0005-0000-0000-0000A4000000}"/>
    <cellStyle name="Comma 2 2 2 2 4" xfId="134" xr:uid="{00000000-0005-0000-0000-0000A5000000}"/>
    <cellStyle name="Comma 2 2 2 2 4 2" xfId="135" xr:uid="{00000000-0005-0000-0000-0000A6000000}"/>
    <cellStyle name="Comma 2 2 2 2 4 2 2" xfId="136" xr:uid="{00000000-0005-0000-0000-0000A7000000}"/>
    <cellStyle name="Comma 2 2 2 2 4 2 2 2" xfId="137" xr:uid="{00000000-0005-0000-0000-0000A8000000}"/>
    <cellStyle name="Comma 2 2 2 2 4 3" xfId="138" xr:uid="{00000000-0005-0000-0000-0000A9000000}"/>
    <cellStyle name="Comma 2 2 2 2 5" xfId="139" xr:uid="{00000000-0005-0000-0000-0000AA000000}"/>
    <cellStyle name="Comma 2 2 2 2 5 2" xfId="140" xr:uid="{00000000-0005-0000-0000-0000AB000000}"/>
    <cellStyle name="Comma 2 2 2 3" xfId="141" xr:uid="{00000000-0005-0000-0000-0000AC000000}"/>
    <cellStyle name="Comma 2 2 2 3 2" xfId="142" xr:uid="{00000000-0005-0000-0000-0000AD000000}"/>
    <cellStyle name="Comma 2 2 2 3 2 2" xfId="143" xr:uid="{00000000-0005-0000-0000-0000AE000000}"/>
    <cellStyle name="Comma 2 2 2 3 2 2 2" xfId="144" xr:uid="{00000000-0005-0000-0000-0000AF000000}"/>
    <cellStyle name="Comma 2 2 2 3 2 2 2 2" xfId="145" xr:uid="{00000000-0005-0000-0000-0000B0000000}"/>
    <cellStyle name="Comma 2 2 2 3 2 2 2 2 2" xfId="146" xr:uid="{00000000-0005-0000-0000-0000B1000000}"/>
    <cellStyle name="Comma 2 2 2 3 2 2 2 2 2 2" xfId="147" xr:uid="{00000000-0005-0000-0000-0000B2000000}"/>
    <cellStyle name="Comma 2 2 2 3 2 2 2 3" xfId="148" xr:uid="{00000000-0005-0000-0000-0000B3000000}"/>
    <cellStyle name="Comma 2 2 2 3 2 2 3" xfId="149" xr:uid="{00000000-0005-0000-0000-0000B4000000}"/>
    <cellStyle name="Comma 2 2 2 3 2 2 3 2" xfId="150" xr:uid="{00000000-0005-0000-0000-0000B5000000}"/>
    <cellStyle name="Comma 2 2 2 3 2 3" xfId="151" xr:uid="{00000000-0005-0000-0000-0000B6000000}"/>
    <cellStyle name="Comma 2 2 2 3 2 3 2" xfId="152" xr:uid="{00000000-0005-0000-0000-0000B7000000}"/>
    <cellStyle name="Comma 2 2 2 3 2 3 2 2" xfId="153" xr:uid="{00000000-0005-0000-0000-0000B8000000}"/>
    <cellStyle name="Comma 2 2 2 3 2 4" xfId="154" xr:uid="{00000000-0005-0000-0000-0000B9000000}"/>
    <cellStyle name="Comma 2 2 2 3 3" xfId="155" xr:uid="{00000000-0005-0000-0000-0000BA000000}"/>
    <cellStyle name="Comma 2 2 2 3 3 2" xfId="156" xr:uid="{00000000-0005-0000-0000-0000BB000000}"/>
    <cellStyle name="Comma 2 2 2 3 3 2 2" xfId="157" xr:uid="{00000000-0005-0000-0000-0000BC000000}"/>
    <cellStyle name="Comma 2 2 2 3 3 2 2 2" xfId="158" xr:uid="{00000000-0005-0000-0000-0000BD000000}"/>
    <cellStyle name="Comma 2 2 2 3 3 3" xfId="159" xr:uid="{00000000-0005-0000-0000-0000BE000000}"/>
    <cellStyle name="Comma 2 2 2 3 4" xfId="160" xr:uid="{00000000-0005-0000-0000-0000BF000000}"/>
    <cellStyle name="Comma 2 2 2 3 4 2" xfId="161" xr:uid="{00000000-0005-0000-0000-0000C0000000}"/>
    <cellStyle name="Comma 2 2 2 4" xfId="162" xr:uid="{00000000-0005-0000-0000-0000C1000000}"/>
    <cellStyle name="Comma 2 2 2 4 2" xfId="163" xr:uid="{00000000-0005-0000-0000-0000C2000000}"/>
    <cellStyle name="Comma 2 2 2 4 2 2" xfId="164" xr:uid="{00000000-0005-0000-0000-0000C3000000}"/>
    <cellStyle name="Comma 2 2 2 4 2 2 2" xfId="165" xr:uid="{00000000-0005-0000-0000-0000C4000000}"/>
    <cellStyle name="Comma 2 2 2 4 2 2 2 2" xfId="166" xr:uid="{00000000-0005-0000-0000-0000C5000000}"/>
    <cellStyle name="Comma 2 2 2 4 2 3" xfId="167" xr:uid="{00000000-0005-0000-0000-0000C6000000}"/>
    <cellStyle name="Comma 2 2 2 4 3" xfId="168" xr:uid="{00000000-0005-0000-0000-0000C7000000}"/>
    <cellStyle name="Comma 2 2 2 4 3 2" xfId="169" xr:uid="{00000000-0005-0000-0000-0000C8000000}"/>
    <cellStyle name="Comma 2 2 2 5" xfId="170" xr:uid="{00000000-0005-0000-0000-0000C9000000}"/>
    <cellStyle name="Comma 2 2 2 5 2" xfId="171" xr:uid="{00000000-0005-0000-0000-0000CA000000}"/>
    <cellStyle name="Comma 2 2 2 5 2 2" xfId="172" xr:uid="{00000000-0005-0000-0000-0000CB000000}"/>
    <cellStyle name="Comma 2 2 2 6" xfId="173" xr:uid="{00000000-0005-0000-0000-0000CC000000}"/>
    <cellStyle name="Comma 2 2 3" xfId="174" xr:uid="{00000000-0005-0000-0000-0000CD000000}"/>
    <cellStyle name="Comma 2 2 3 2" xfId="175" xr:uid="{00000000-0005-0000-0000-0000CE000000}"/>
    <cellStyle name="Comma 2 2 3 2 2" xfId="176" xr:uid="{00000000-0005-0000-0000-0000CF000000}"/>
    <cellStyle name="Comma 2 2 3 2 2 2" xfId="177" xr:uid="{00000000-0005-0000-0000-0000D0000000}"/>
    <cellStyle name="Comma 2 2 3 2 2 2 2" xfId="178" xr:uid="{00000000-0005-0000-0000-0000D1000000}"/>
    <cellStyle name="Comma 2 2 3 2 2 2 2 2" xfId="179" xr:uid="{00000000-0005-0000-0000-0000D2000000}"/>
    <cellStyle name="Comma 2 2 3 2 2 2 2 2 2" xfId="180" xr:uid="{00000000-0005-0000-0000-0000D3000000}"/>
    <cellStyle name="Comma 2 2 3 2 2 2 2 2 2 2" xfId="181" xr:uid="{00000000-0005-0000-0000-0000D4000000}"/>
    <cellStyle name="Comma 2 2 3 2 2 2 2 3" xfId="182" xr:uid="{00000000-0005-0000-0000-0000D5000000}"/>
    <cellStyle name="Comma 2 2 3 2 2 2 3" xfId="183" xr:uid="{00000000-0005-0000-0000-0000D6000000}"/>
    <cellStyle name="Comma 2 2 3 2 2 2 3 2" xfId="184" xr:uid="{00000000-0005-0000-0000-0000D7000000}"/>
    <cellStyle name="Comma 2 2 3 2 2 3" xfId="185" xr:uid="{00000000-0005-0000-0000-0000D8000000}"/>
    <cellStyle name="Comma 2 2 3 2 2 3 2" xfId="186" xr:uid="{00000000-0005-0000-0000-0000D9000000}"/>
    <cellStyle name="Comma 2 2 3 2 2 3 2 2" xfId="187" xr:uid="{00000000-0005-0000-0000-0000DA000000}"/>
    <cellStyle name="Comma 2 2 3 2 2 4" xfId="188" xr:uid="{00000000-0005-0000-0000-0000DB000000}"/>
    <cellStyle name="Comma 2 2 3 2 3" xfId="189" xr:uid="{00000000-0005-0000-0000-0000DC000000}"/>
    <cellStyle name="Comma 2 2 3 2 3 2" xfId="190" xr:uid="{00000000-0005-0000-0000-0000DD000000}"/>
    <cellStyle name="Comma 2 2 3 2 3 2 2" xfId="191" xr:uid="{00000000-0005-0000-0000-0000DE000000}"/>
    <cellStyle name="Comma 2 2 3 2 3 2 2 2" xfId="192" xr:uid="{00000000-0005-0000-0000-0000DF000000}"/>
    <cellStyle name="Comma 2 2 3 2 3 3" xfId="193" xr:uid="{00000000-0005-0000-0000-0000E0000000}"/>
    <cellStyle name="Comma 2 2 3 2 4" xfId="194" xr:uid="{00000000-0005-0000-0000-0000E1000000}"/>
    <cellStyle name="Comma 2 2 3 2 4 2" xfId="195" xr:uid="{00000000-0005-0000-0000-0000E2000000}"/>
    <cellStyle name="Comma 2 2 3 3" xfId="196" xr:uid="{00000000-0005-0000-0000-0000E3000000}"/>
    <cellStyle name="Comma 2 2 3 3 2" xfId="197" xr:uid="{00000000-0005-0000-0000-0000E4000000}"/>
    <cellStyle name="Comma 2 2 3 3 2 2" xfId="198" xr:uid="{00000000-0005-0000-0000-0000E5000000}"/>
    <cellStyle name="Comma 2 2 3 3 2 2 2" xfId="199" xr:uid="{00000000-0005-0000-0000-0000E6000000}"/>
    <cellStyle name="Comma 2 2 3 3 2 2 2 2" xfId="200" xr:uid="{00000000-0005-0000-0000-0000E7000000}"/>
    <cellStyle name="Comma 2 2 3 3 2 3" xfId="201" xr:uid="{00000000-0005-0000-0000-0000E8000000}"/>
    <cellStyle name="Comma 2 2 3 3 3" xfId="202" xr:uid="{00000000-0005-0000-0000-0000E9000000}"/>
    <cellStyle name="Comma 2 2 3 3 3 2" xfId="203" xr:uid="{00000000-0005-0000-0000-0000EA000000}"/>
    <cellStyle name="Comma 2 2 3 4" xfId="204" xr:uid="{00000000-0005-0000-0000-0000EB000000}"/>
    <cellStyle name="Comma 2 2 3 4 2" xfId="205" xr:uid="{00000000-0005-0000-0000-0000EC000000}"/>
    <cellStyle name="Comma 2 2 3 4 2 2" xfId="206" xr:uid="{00000000-0005-0000-0000-0000ED000000}"/>
    <cellStyle name="Comma 2 2 3 5" xfId="207" xr:uid="{00000000-0005-0000-0000-0000EE000000}"/>
    <cellStyle name="Comma 2 2 4" xfId="208" xr:uid="{00000000-0005-0000-0000-0000EF000000}"/>
    <cellStyle name="Comma 2 2 4 2" xfId="209" xr:uid="{00000000-0005-0000-0000-0000F0000000}"/>
    <cellStyle name="Comma 2 2 4 2 2" xfId="210" xr:uid="{00000000-0005-0000-0000-0000F1000000}"/>
    <cellStyle name="Comma 2 2 4 2 2 2" xfId="211" xr:uid="{00000000-0005-0000-0000-0000F2000000}"/>
    <cellStyle name="Comma 2 2 4 2 2 2 2" xfId="212" xr:uid="{00000000-0005-0000-0000-0000F3000000}"/>
    <cellStyle name="Comma 2 2 4 2 2 2 2 2" xfId="213" xr:uid="{00000000-0005-0000-0000-0000F4000000}"/>
    <cellStyle name="Comma 2 2 4 2 2 3" xfId="214" xr:uid="{00000000-0005-0000-0000-0000F5000000}"/>
    <cellStyle name="Comma 2 2 4 2 3" xfId="215" xr:uid="{00000000-0005-0000-0000-0000F6000000}"/>
    <cellStyle name="Comma 2 2 4 2 3 2" xfId="216" xr:uid="{00000000-0005-0000-0000-0000F7000000}"/>
    <cellStyle name="Comma 2 2 4 3" xfId="217" xr:uid="{00000000-0005-0000-0000-0000F8000000}"/>
    <cellStyle name="Comma 2 2 4 3 2" xfId="218" xr:uid="{00000000-0005-0000-0000-0000F9000000}"/>
    <cellStyle name="Comma 2 2 4 3 2 2" xfId="219" xr:uid="{00000000-0005-0000-0000-0000FA000000}"/>
    <cellStyle name="Comma 2 2 4 4" xfId="220" xr:uid="{00000000-0005-0000-0000-0000FB000000}"/>
    <cellStyle name="Comma 2 2 5" xfId="221" xr:uid="{00000000-0005-0000-0000-0000FC000000}"/>
    <cellStyle name="Comma 2 2 5 2" xfId="222" xr:uid="{00000000-0005-0000-0000-0000FD000000}"/>
    <cellStyle name="Comma 2 2 5 2 2" xfId="223" xr:uid="{00000000-0005-0000-0000-0000FE000000}"/>
    <cellStyle name="Comma 2 2 5 2 2 2" xfId="224" xr:uid="{00000000-0005-0000-0000-0000FF000000}"/>
    <cellStyle name="Comma 2 2 5 3" xfId="225" xr:uid="{00000000-0005-0000-0000-000000010000}"/>
    <cellStyle name="Comma 2 2 6" xfId="226" xr:uid="{00000000-0005-0000-0000-000001010000}"/>
    <cellStyle name="Comma 2 2 6 2" xfId="227" xr:uid="{00000000-0005-0000-0000-000002010000}"/>
    <cellStyle name="Comma 2 2 7" xfId="1635" xr:uid="{00000000-0005-0000-0000-000003010000}"/>
    <cellStyle name="Comma 2 3" xfId="228" xr:uid="{00000000-0005-0000-0000-000004010000}"/>
    <cellStyle name="Comma 2 3 2" xfId="628" xr:uid="{00000000-0005-0000-0000-000005010000}"/>
    <cellStyle name="Comma 2 3 3" xfId="2492" xr:uid="{00000000-0005-0000-0000-000006010000}"/>
    <cellStyle name="Comma 2 4" xfId="229" xr:uid="{00000000-0005-0000-0000-000007010000}"/>
    <cellStyle name="Comma 2 4 2" xfId="230" xr:uid="{00000000-0005-0000-0000-000008010000}"/>
    <cellStyle name="Comma 2 4 3" xfId="231" xr:uid="{00000000-0005-0000-0000-000009010000}"/>
    <cellStyle name="Comma 2 4 4" xfId="232" xr:uid="{00000000-0005-0000-0000-00000A010000}"/>
    <cellStyle name="Comma 2 4 5" xfId="233" xr:uid="{00000000-0005-0000-0000-00000B010000}"/>
    <cellStyle name="Comma 2 4 6" xfId="629" xr:uid="{00000000-0005-0000-0000-00000C010000}"/>
    <cellStyle name="Comma 2 5" xfId="234" xr:uid="{00000000-0005-0000-0000-00000D010000}"/>
    <cellStyle name="Comma 2 6" xfId="235" xr:uid="{00000000-0005-0000-0000-00000E010000}"/>
    <cellStyle name="Comma 2 7" xfId="236" xr:uid="{00000000-0005-0000-0000-00000F010000}"/>
    <cellStyle name="Comma 2 8" xfId="1139" xr:uid="{00000000-0005-0000-0000-000010010000}"/>
    <cellStyle name="Comma 20" xfId="237" xr:uid="{00000000-0005-0000-0000-000011010000}"/>
    <cellStyle name="Comma 21" xfId="238" xr:uid="{00000000-0005-0000-0000-000012010000}"/>
    <cellStyle name="Comma 22" xfId="239" xr:uid="{00000000-0005-0000-0000-000013010000}"/>
    <cellStyle name="Comma 22 2" xfId="240" xr:uid="{00000000-0005-0000-0000-000014010000}"/>
    <cellStyle name="Comma 23" xfId="241" xr:uid="{00000000-0005-0000-0000-000015010000}"/>
    <cellStyle name="Comma 24" xfId="242" xr:uid="{00000000-0005-0000-0000-000016010000}"/>
    <cellStyle name="Comma 24 2" xfId="243" xr:uid="{00000000-0005-0000-0000-000017010000}"/>
    <cellStyle name="Comma 25" xfId="244" xr:uid="{00000000-0005-0000-0000-000018010000}"/>
    <cellStyle name="Comma 26" xfId="245" xr:uid="{00000000-0005-0000-0000-000019010000}"/>
    <cellStyle name="Comma 26 2" xfId="246" xr:uid="{00000000-0005-0000-0000-00001A010000}"/>
    <cellStyle name="Comma 29" xfId="247" xr:uid="{00000000-0005-0000-0000-00001B010000}"/>
    <cellStyle name="Comma 3" xfId="248" xr:uid="{00000000-0005-0000-0000-00001C010000}"/>
    <cellStyle name="Comma 3 2" xfId="249" xr:uid="{00000000-0005-0000-0000-00001D010000}"/>
    <cellStyle name="Comma 3 3" xfId="250" xr:uid="{00000000-0005-0000-0000-00001E010000}"/>
    <cellStyle name="Comma 3 4" xfId="251" xr:uid="{00000000-0005-0000-0000-00001F010000}"/>
    <cellStyle name="Comma 3 5" xfId="252" xr:uid="{00000000-0005-0000-0000-000020010000}"/>
    <cellStyle name="Comma 3 6" xfId="253" xr:uid="{00000000-0005-0000-0000-000021010000}"/>
    <cellStyle name="Comma 3 7" xfId="630" xr:uid="{00000000-0005-0000-0000-000022010000}"/>
    <cellStyle name="Comma 4" xfId="254" xr:uid="{00000000-0005-0000-0000-000023010000}"/>
    <cellStyle name="Comma 5" xfId="255" xr:uid="{00000000-0005-0000-0000-000024010000}"/>
    <cellStyle name="Comma 5 2" xfId="631" xr:uid="{00000000-0005-0000-0000-000025010000}"/>
    <cellStyle name="Comma 6" xfId="256" xr:uid="{00000000-0005-0000-0000-000026010000}"/>
    <cellStyle name="Comma 7" xfId="257" xr:uid="{00000000-0005-0000-0000-000027010000}"/>
    <cellStyle name="Comma 8" xfId="258" xr:uid="{00000000-0005-0000-0000-000028010000}"/>
    <cellStyle name="Comma 9" xfId="259" xr:uid="{00000000-0005-0000-0000-000029010000}"/>
    <cellStyle name="Currency 2 2" xfId="632" xr:uid="{00000000-0005-0000-0000-00002A010000}"/>
    <cellStyle name="Currency 2 3" xfId="633" xr:uid="{00000000-0005-0000-0000-00002B010000}"/>
    <cellStyle name="Currency 2 4" xfId="634" xr:uid="{00000000-0005-0000-0000-00002C010000}"/>
    <cellStyle name="Currency 2 5" xfId="635" xr:uid="{00000000-0005-0000-0000-00002D010000}"/>
    <cellStyle name="Diseño" xfId="260" xr:uid="{00000000-0005-0000-0000-00002E010000}"/>
    <cellStyle name="Encabezado 1" xfId="281" builtinId="16" customBuiltin="1"/>
    <cellStyle name="Encabezado 4" xfId="285" builtinId="19" customBuiltin="1"/>
    <cellStyle name="Encabezado 4 2" xfId="261" xr:uid="{00000000-0005-0000-0000-000031010000}"/>
    <cellStyle name="Encabezado 4 2 2" xfId="262" xr:uid="{00000000-0005-0000-0000-000032010000}"/>
    <cellStyle name="Énfasis1 2" xfId="263" xr:uid="{00000000-0005-0000-0000-000033010000}"/>
    <cellStyle name="Énfasis1 2 2" xfId="264" xr:uid="{00000000-0005-0000-0000-000034010000}"/>
    <cellStyle name="Énfasis2 2" xfId="265" xr:uid="{00000000-0005-0000-0000-000035010000}"/>
    <cellStyle name="Énfasis2 2 2" xfId="266" xr:uid="{00000000-0005-0000-0000-000036010000}"/>
    <cellStyle name="Énfasis3 2" xfId="267" xr:uid="{00000000-0005-0000-0000-000037010000}"/>
    <cellStyle name="Énfasis3 2 2" xfId="268" xr:uid="{00000000-0005-0000-0000-000038010000}"/>
    <cellStyle name="Énfasis4 2" xfId="269" xr:uid="{00000000-0005-0000-0000-000039010000}"/>
    <cellStyle name="Énfasis4 2 2" xfId="270" xr:uid="{00000000-0005-0000-0000-00003A010000}"/>
    <cellStyle name="Énfasis5 2" xfId="271" xr:uid="{00000000-0005-0000-0000-00003B010000}"/>
    <cellStyle name="Énfasis5 2 2" xfId="272" xr:uid="{00000000-0005-0000-0000-00003C010000}"/>
    <cellStyle name="Énfasis6 2" xfId="273" xr:uid="{00000000-0005-0000-0000-00003D010000}"/>
    <cellStyle name="Énfasis6 2 2" xfId="274" xr:uid="{00000000-0005-0000-0000-00003E010000}"/>
    <cellStyle name="Entrada" xfId="290" builtinId="20" customBuiltin="1"/>
    <cellStyle name="Entrada 2" xfId="275" xr:uid="{00000000-0005-0000-0000-000040010000}"/>
    <cellStyle name="Entrada 2 2" xfId="276" xr:uid="{00000000-0005-0000-0000-000041010000}"/>
    <cellStyle name="Entrada 2 2 2" xfId="2533" xr:uid="{00000000-0005-0000-0000-000042010000}"/>
    <cellStyle name="Entrada 2 3" xfId="2523" xr:uid="{00000000-0005-0000-0000-000043010000}"/>
    <cellStyle name="Euro" xfId="277" xr:uid="{00000000-0005-0000-0000-000044010000}"/>
    <cellStyle name="Euro 2" xfId="600" xr:uid="{00000000-0005-0000-0000-000045010000}"/>
    <cellStyle name="Euro 2 2" xfId="1140" xr:uid="{00000000-0005-0000-0000-000046010000}"/>
    <cellStyle name="Euro 3" xfId="636" xr:uid="{00000000-0005-0000-0000-000047010000}"/>
    <cellStyle name="Euro 3 2" xfId="1636" xr:uid="{00000000-0005-0000-0000-000048010000}"/>
    <cellStyle name="Euro 4" xfId="637" xr:uid="{00000000-0005-0000-0000-000049010000}"/>
    <cellStyle name="Euro 4 2" xfId="1011" xr:uid="{00000000-0005-0000-0000-00004A010000}"/>
    <cellStyle name="Euro 5" xfId="1065" xr:uid="{00000000-0005-0000-0000-00004B010000}"/>
    <cellStyle name="Euro 6" xfId="2475" xr:uid="{00000000-0005-0000-0000-00004C010000}"/>
    <cellStyle name="Explanatory Text" xfId="1108" xr:uid="{00000000-0005-0000-0000-00004D010000}"/>
    <cellStyle name="Explanatory Text 2" xfId="278" xr:uid="{00000000-0005-0000-0000-00004E010000}"/>
    <cellStyle name="Followed Hyperlink" xfId="638" xr:uid="{00000000-0005-0000-0000-00004F010000}"/>
    <cellStyle name="Followed Hyperlink 2" xfId="639" xr:uid="{00000000-0005-0000-0000-000050010000}"/>
    <cellStyle name="Good 2" xfId="280" xr:uid="{00000000-0005-0000-0000-000051010000}"/>
    <cellStyle name="Heading 1 2" xfId="282" xr:uid="{00000000-0005-0000-0000-000052010000}"/>
    <cellStyle name="Heading 2" xfId="1102" xr:uid="{00000000-0005-0000-0000-000053010000}"/>
    <cellStyle name="Heading 2 2" xfId="283" xr:uid="{00000000-0005-0000-0000-000054010000}"/>
    <cellStyle name="Heading 3" xfId="1103" xr:uid="{00000000-0005-0000-0000-000055010000}"/>
    <cellStyle name="Heading 3 2" xfId="284" xr:uid="{00000000-0005-0000-0000-000056010000}"/>
    <cellStyle name="Heading 4 2" xfId="286" xr:uid="{00000000-0005-0000-0000-000057010000}"/>
    <cellStyle name="Hipervínculo" xfId="1086" xr:uid="{00000000-0005-0000-0000-000058010000}"/>
    <cellStyle name="Hipervínculo 2" xfId="287" xr:uid="{00000000-0005-0000-0000-000059010000}"/>
    <cellStyle name="Hipervínculo 2 2" xfId="1141" xr:uid="{00000000-0005-0000-0000-00005A010000}"/>
    <cellStyle name="Hipervínculo 3" xfId="1099" xr:uid="{00000000-0005-0000-0000-00005B010000}"/>
    <cellStyle name="Hipervínculo 3 2" xfId="2493" xr:uid="{00000000-0005-0000-0000-00005C010000}"/>
    <cellStyle name="Hipervínculo 4" xfId="2575" xr:uid="{00000000-0005-0000-0000-00005D010000}"/>
    <cellStyle name="Hipervínculo 5" xfId="2578" xr:uid="{00000000-0005-0000-0000-00005E010000}"/>
    <cellStyle name="Hyperlink" xfId="640" xr:uid="{00000000-0005-0000-0000-00005F010000}"/>
    <cellStyle name="Hyperlink 2" xfId="641" xr:uid="{00000000-0005-0000-0000-000060010000}"/>
    <cellStyle name="Incorrecto 2" xfId="288" xr:uid="{00000000-0005-0000-0000-000061010000}"/>
    <cellStyle name="Incorrecto 2 2" xfId="289" xr:uid="{00000000-0005-0000-0000-000062010000}"/>
    <cellStyle name="Input 2" xfId="291" xr:uid="{00000000-0005-0000-0000-000063010000}"/>
    <cellStyle name="Input 2 2" xfId="2534" xr:uid="{00000000-0005-0000-0000-000064010000}"/>
    <cellStyle name="Input 3" xfId="2528" xr:uid="{00000000-0005-0000-0000-000065010000}"/>
    <cellStyle name="Linked Cell 2" xfId="293" xr:uid="{00000000-0005-0000-0000-000066010000}"/>
    <cellStyle name="Millares" xfId="294" builtinId="3"/>
    <cellStyle name="Millares 10" xfId="642" xr:uid="{00000000-0005-0000-0000-000068010000}"/>
    <cellStyle name="Millares 10 2" xfId="577" xr:uid="{00000000-0005-0000-0000-000069010000}"/>
    <cellStyle name="Millares 10 2 2" xfId="643" xr:uid="{00000000-0005-0000-0000-00006A010000}"/>
    <cellStyle name="Millares 10 2 2 2" xfId="644" xr:uid="{00000000-0005-0000-0000-00006B010000}"/>
    <cellStyle name="Millares 10 2 2 2 2" xfId="645" xr:uid="{00000000-0005-0000-0000-00006C010000}"/>
    <cellStyle name="Millares 10 2 2 2 2 2" xfId="1142" xr:uid="{00000000-0005-0000-0000-00006D010000}"/>
    <cellStyle name="Millares 10 2 2 2 2 2 2" xfId="1637" xr:uid="{00000000-0005-0000-0000-00006E010000}"/>
    <cellStyle name="Millares 10 2 2 2 2 3" xfId="1638" xr:uid="{00000000-0005-0000-0000-00006F010000}"/>
    <cellStyle name="Millares 10 2 2 2 3" xfId="1143" xr:uid="{00000000-0005-0000-0000-000070010000}"/>
    <cellStyle name="Millares 10 2 2 2 3 2" xfId="1639" xr:uid="{00000000-0005-0000-0000-000071010000}"/>
    <cellStyle name="Millares 10 2 2 2 4" xfId="1640" xr:uid="{00000000-0005-0000-0000-000072010000}"/>
    <cellStyle name="Millares 10 2 2 3" xfId="646" xr:uid="{00000000-0005-0000-0000-000073010000}"/>
    <cellStyle name="Millares 10 2 2 3 2" xfId="1144" xr:uid="{00000000-0005-0000-0000-000074010000}"/>
    <cellStyle name="Millares 10 2 2 3 2 2" xfId="1641" xr:uid="{00000000-0005-0000-0000-000075010000}"/>
    <cellStyle name="Millares 10 2 2 3 3" xfId="1642" xr:uid="{00000000-0005-0000-0000-000076010000}"/>
    <cellStyle name="Millares 10 2 2 4" xfId="1145" xr:uid="{00000000-0005-0000-0000-000077010000}"/>
    <cellStyle name="Millares 10 2 2 4 2" xfId="1643" xr:uid="{00000000-0005-0000-0000-000078010000}"/>
    <cellStyle name="Millares 10 2 2 5" xfId="1644" xr:uid="{00000000-0005-0000-0000-000079010000}"/>
    <cellStyle name="Millares 10 2 3" xfId="647" xr:uid="{00000000-0005-0000-0000-00007A010000}"/>
    <cellStyle name="Millares 10 2 3 2" xfId="648" xr:uid="{00000000-0005-0000-0000-00007B010000}"/>
    <cellStyle name="Millares 10 2 3 2 2" xfId="1146" xr:uid="{00000000-0005-0000-0000-00007C010000}"/>
    <cellStyle name="Millares 10 2 3 2 2 2" xfId="1645" xr:uid="{00000000-0005-0000-0000-00007D010000}"/>
    <cellStyle name="Millares 10 2 3 2 3" xfId="1646" xr:uid="{00000000-0005-0000-0000-00007E010000}"/>
    <cellStyle name="Millares 10 2 3 3" xfId="1147" xr:uid="{00000000-0005-0000-0000-00007F010000}"/>
    <cellStyle name="Millares 10 2 3 3 2" xfId="1647" xr:uid="{00000000-0005-0000-0000-000080010000}"/>
    <cellStyle name="Millares 10 2 3 4" xfId="1648" xr:uid="{00000000-0005-0000-0000-000081010000}"/>
    <cellStyle name="Millares 10 2 4" xfId="649" xr:uid="{00000000-0005-0000-0000-000082010000}"/>
    <cellStyle name="Millares 10 2 4 2" xfId="1148" xr:uid="{00000000-0005-0000-0000-000083010000}"/>
    <cellStyle name="Millares 10 2 4 2 2" xfId="1649" xr:uid="{00000000-0005-0000-0000-000084010000}"/>
    <cellStyle name="Millares 10 2 4 3" xfId="1650" xr:uid="{00000000-0005-0000-0000-000085010000}"/>
    <cellStyle name="Millares 10 2 5" xfId="650" xr:uid="{00000000-0005-0000-0000-000086010000}"/>
    <cellStyle name="Millares 10 2 5 2" xfId="2611" xr:uid="{00000000-0005-0000-0000-000087010000}"/>
    <cellStyle name="Millares 10 2 6" xfId="1149" xr:uid="{00000000-0005-0000-0000-000088010000}"/>
    <cellStyle name="Millares 10 2 7" xfId="2491" xr:uid="{00000000-0005-0000-0000-000089010000}"/>
    <cellStyle name="Millares 10 2 8" xfId="2610" xr:uid="{00000000-0005-0000-0000-00008A010000}"/>
    <cellStyle name="Millares 10 3" xfId="651" xr:uid="{00000000-0005-0000-0000-00008B010000}"/>
    <cellStyle name="Millares 10 3 2" xfId="1651" xr:uid="{00000000-0005-0000-0000-00008C010000}"/>
    <cellStyle name="Millares 10 4" xfId="2488" xr:uid="{00000000-0005-0000-0000-00008D010000}"/>
    <cellStyle name="Millares 11" xfId="652" xr:uid="{00000000-0005-0000-0000-00008E010000}"/>
    <cellStyle name="Millares 11 10" xfId="1652" xr:uid="{00000000-0005-0000-0000-00008F010000}"/>
    <cellStyle name="Millares 11 2" xfId="653" xr:uid="{00000000-0005-0000-0000-000090010000}"/>
    <cellStyle name="Millares 11 2 2" xfId="1653" xr:uid="{00000000-0005-0000-0000-000091010000}"/>
    <cellStyle name="Millares 11 2 3" xfId="2596" xr:uid="{00000000-0005-0000-0000-000092010000}"/>
    <cellStyle name="Millares 11 3" xfId="654" xr:uid="{00000000-0005-0000-0000-000093010000}"/>
    <cellStyle name="Millares 11 3 2" xfId="1654" xr:uid="{00000000-0005-0000-0000-000094010000}"/>
    <cellStyle name="Millares 11 4" xfId="655" xr:uid="{00000000-0005-0000-0000-000095010000}"/>
    <cellStyle name="Millares 11 4 2" xfId="1655" xr:uid="{00000000-0005-0000-0000-000096010000}"/>
    <cellStyle name="Millares 11 5" xfId="656" xr:uid="{00000000-0005-0000-0000-000097010000}"/>
    <cellStyle name="Millares 11 5 2" xfId="1656" xr:uid="{00000000-0005-0000-0000-000098010000}"/>
    <cellStyle name="Millares 11 6" xfId="657" xr:uid="{00000000-0005-0000-0000-000099010000}"/>
    <cellStyle name="Millares 11 6 2" xfId="1657" xr:uid="{00000000-0005-0000-0000-00009A010000}"/>
    <cellStyle name="Millares 11 7" xfId="658" xr:uid="{00000000-0005-0000-0000-00009B010000}"/>
    <cellStyle name="Millares 11 7 2" xfId="1658" xr:uid="{00000000-0005-0000-0000-00009C010000}"/>
    <cellStyle name="Millares 11 8" xfId="659" xr:uid="{00000000-0005-0000-0000-00009D010000}"/>
    <cellStyle name="Millares 11 8 2" xfId="1659" xr:uid="{00000000-0005-0000-0000-00009E010000}"/>
    <cellStyle name="Millares 11 9" xfId="660" xr:uid="{00000000-0005-0000-0000-00009F010000}"/>
    <cellStyle name="Millares 11 9 2" xfId="1660" xr:uid="{00000000-0005-0000-0000-0000A0010000}"/>
    <cellStyle name="Millares 12" xfId="661" xr:uid="{00000000-0005-0000-0000-0000A1010000}"/>
    <cellStyle name="Millares 12 2" xfId="1012" xr:uid="{00000000-0005-0000-0000-0000A2010000}"/>
    <cellStyle name="Millares 12 3" xfId="1150" xr:uid="{00000000-0005-0000-0000-0000A3010000}"/>
    <cellStyle name="Millares 13" xfId="662" xr:uid="{00000000-0005-0000-0000-0000A4010000}"/>
    <cellStyle name="Millares 13 10" xfId="1013" xr:uid="{00000000-0005-0000-0000-0000A5010000}"/>
    <cellStyle name="Millares 13 10 2" xfId="1151" xr:uid="{00000000-0005-0000-0000-0000A6010000}"/>
    <cellStyle name="Millares 13 11" xfId="1152" xr:uid="{00000000-0005-0000-0000-0000A7010000}"/>
    <cellStyle name="Millares 13 11 2" xfId="1661" xr:uid="{00000000-0005-0000-0000-0000A8010000}"/>
    <cellStyle name="Millares 13 12" xfId="663" xr:uid="{00000000-0005-0000-0000-0000A9010000}"/>
    <cellStyle name="Millares 13 12 2" xfId="1662" xr:uid="{00000000-0005-0000-0000-0000AA010000}"/>
    <cellStyle name="Millares 13 13" xfId="664" xr:uid="{00000000-0005-0000-0000-0000AB010000}"/>
    <cellStyle name="Millares 13 13 2" xfId="1663" xr:uid="{00000000-0005-0000-0000-0000AC010000}"/>
    <cellStyle name="Millares 13 14" xfId="1153" xr:uid="{00000000-0005-0000-0000-0000AD010000}"/>
    <cellStyle name="Millares 13 14 2" xfId="1664" xr:uid="{00000000-0005-0000-0000-0000AE010000}"/>
    <cellStyle name="Millares 13 15" xfId="1154" xr:uid="{00000000-0005-0000-0000-0000AF010000}"/>
    <cellStyle name="Millares 13 15 2" xfId="1665" xr:uid="{00000000-0005-0000-0000-0000B0010000}"/>
    <cellStyle name="Millares 13 16" xfId="1155" xr:uid="{00000000-0005-0000-0000-0000B1010000}"/>
    <cellStyle name="Millares 13 16 2" xfId="1666" xr:uid="{00000000-0005-0000-0000-0000B2010000}"/>
    <cellStyle name="Millares 13 17" xfId="1667" xr:uid="{00000000-0005-0000-0000-0000B3010000}"/>
    <cellStyle name="Millares 13 2" xfId="665" xr:uid="{00000000-0005-0000-0000-0000B4010000}"/>
    <cellStyle name="Millares 13 2 2" xfId="666" xr:uid="{00000000-0005-0000-0000-0000B5010000}"/>
    <cellStyle name="Millares 13 2 2 2" xfId="667" xr:uid="{00000000-0005-0000-0000-0000B6010000}"/>
    <cellStyle name="Millares 13 2 2 2 2" xfId="1156" xr:uid="{00000000-0005-0000-0000-0000B7010000}"/>
    <cellStyle name="Millares 13 2 2 2 2 2" xfId="1668" xr:uid="{00000000-0005-0000-0000-0000B8010000}"/>
    <cellStyle name="Millares 13 2 2 2 3" xfId="1669" xr:uid="{00000000-0005-0000-0000-0000B9010000}"/>
    <cellStyle name="Millares 13 2 2 3" xfId="1157" xr:uid="{00000000-0005-0000-0000-0000BA010000}"/>
    <cellStyle name="Millares 13 2 2 3 2" xfId="1670" xr:uid="{00000000-0005-0000-0000-0000BB010000}"/>
    <cellStyle name="Millares 13 2 2 4" xfId="1671" xr:uid="{00000000-0005-0000-0000-0000BC010000}"/>
    <cellStyle name="Millares 13 2 3" xfId="668" xr:uid="{00000000-0005-0000-0000-0000BD010000}"/>
    <cellStyle name="Millares 13 2 3 2" xfId="1158" xr:uid="{00000000-0005-0000-0000-0000BE010000}"/>
    <cellStyle name="Millares 13 2 3 2 2" xfId="1672" xr:uid="{00000000-0005-0000-0000-0000BF010000}"/>
    <cellStyle name="Millares 13 2 3 3" xfId="1673" xr:uid="{00000000-0005-0000-0000-0000C0010000}"/>
    <cellStyle name="Millares 13 2 4" xfId="1159" xr:uid="{00000000-0005-0000-0000-0000C1010000}"/>
    <cellStyle name="Millares 13 2 4 2" xfId="1674" xr:uid="{00000000-0005-0000-0000-0000C2010000}"/>
    <cellStyle name="Millares 13 2 5" xfId="1675" xr:uid="{00000000-0005-0000-0000-0000C3010000}"/>
    <cellStyle name="Millares 13 3" xfId="669" xr:uid="{00000000-0005-0000-0000-0000C4010000}"/>
    <cellStyle name="Millares 13 3 2" xfId="670" xr:uid="{00000000-0005-0000-0000-0000C5010000}"/>
    <cellStyle name="Millares 13 3 2 2" xfId="1160" xr:uid="{00000000-0005-0000-0000-0000C6010000}"/>
    <cellStyle name="Millares 13 3 2 2 2" xfId="1676" xr:uid="{00000000-0005-0000-0000-0000C7010000}"/>
    <cellStyle name="Millares 13 3 2 3" xfId="1677" xr:uid="{00000000-0005-0000-0000-0000C8010000}"/>
    <cellStyle name="Millares 13 3 3" xfId="1161" xr:uid="{00000000-0005-0000-0000-0000C9010000}"/>
    <cellStyle name="Millares 13 3 3 2" xfId="1678" xr:uid="{00000000-0005-0000-0000-0000CA010000}"/>
    <cellStyle name="Millares 13 3 4" xfId="1679" xr:uid="{00000000-0005-0000-0000-0000CB010000}"/>
    <cellStyle name="Millares 13 4" xfId="671" xr:uid="{00000000-0005-0000-0000-0000CC010000}"/>
    <cellStyle name="Millares 13 4 2" xfId="1162" xr:uid="{00000000-0005-0000-0000-0000CD010000}"/>
    <cellStyle name="Millares 13 4 2 2" xfId="1680" xr:uid="{00000000-0005-0000-0000-0000CE010000}"/>
    <cellStyle name="Millares 13 4 3" xfId="1681" xr:uid="{00000000-0005-0000-0000-0000CF010000}"/>
    <cellStyle name="Millares 13 5" xfId="672" xr:uid="{00000000-0005-0000-0000-0000D0010000}"/>
    <cellStyle name="Millares 13 5 2" xfId="1682" xr:uid="{00000000-0005-0000-0000-0000D1010000}"/>
    <cellStyle name="Millares 13 6" xfId="673" xr:uid="{00000000-0005-0000-0000-0000D2010000}"/>
    <cellStyle name="Millares 13 6 2" xfId="1683" xr:uid="{00000000-0005-0000-0000-0000D3010000}"/>
    <cellStyle name="Millares 13 7" xfId="674" xr:uid="{00000000-0005-0000-0000-0000D4010000}"/>
    <cellStyle name="Millares 13 7 2" xfId="1684" xr:uid="{00000000-0005-0000-0000-0000D5010000}"/>
    <cellStyle name="Millares 13 8" xfId="675" xr:uid="{00000000-0005-0000-0000-0000D6010000}"/>
    <cellStyle name="Millares 13 8 2" xfId="1685" xr:uid="{00000000-0005-0000-0000-0000D7010000}"/>
    <cellStyle name="Millares 13 9" xfId="676" xr:uid="{00000000-0005-0000-0000-0000D8010000}"/>
    <cellStyle name="Millares 13 9 2" xfId="1163" xr:uid="{00000000-0005-0000-0000-0000D9010000}"/>
    <cellStyle name="Millares 13 9 2 2" xfId="1686" xr:uid="{00000000-0005-0000-0000-0000DA010000}"/>
    <cellStyle name="Millares 13 9 3" xfId="1687" xr:uid="{00000000-0005-0000-0000-0000DB010000}"/>
    <cellStyle name="Millares 14" xfId="677" xr:uid="{00000000-0005-0000-0000-0000DC010000}"/>
    <cellStyle name="Millares 14 2" xfId="1014" xr:uid="{00000000-0005-0000-0000-0000DD010000}"/>
    <cellStyle name="Millares 14 2 2" xfId="1166" xr:uid="{00000000-0005-0000-0000-0000DE010000}"/>
    <cellStyle name="Millares 14 2 2 2" xfId="1167" xr:uid="{00000000-0005-0000-0000-0000DF010000}"/>
    <cellStyle name="Millares 14 2 2 2 2" xfId="1168" xr:uid="{00000000-0005-0000-0000-0000E0010000}"/>
    <cellStyle name="Millares 14 2 2 2 2 2" xfId="1169" xr:uid="{00000000-0005-0000-0000-0000E1010000}"/>
    <cellStyle name="Millares 14 2 2 2 2 2 2" xfId="1688" xr:uid="{00000000-0005-0000-0000-0000E2010000}"/>
    <cellStyle name="Millares 14 2 2 2 2 3" xfId="1689" xr:uid="{00000000-0005-0000-0000-0000E3010000}"/>
    <cellStyle name="Millares 14 2 2 2 3" xfId="1690" xr:uid="{00000000-0005-0000-0000-0000E4010000}"/>
    <cellStyle name="Millares 14 2 2 3" xfId="1691" xr:uid="{00000000-0005-0000-0000-0000E5010000}"/>
    <cellStyle name="Millares 14 2 3" xfId="1165" xr:uid="{00000000-0005-0000-0000-0000E6010000}"/>
    <cellStyle name="Millares 14 3" xfId="1078" xr:uid="{00000000-0005-0000-0000-0000E7010000}"/>
    <cellStyle name="Millares 14 4" xfId="1164" xr:uid="{00000000-0005-0000-0000-0000E8010000}"/>
    <cellStyle name="Millares 15" xfId="295" xr:uid="{00000000-0005-0000-0000-0000E9010000}"/>
    <cellStyle name="Millares 15 2" xfId="1170" xr:uid="{00000000-0005-0000-0000-0000EA010000}"/>
    <cellStyle name="Millares 16" xfId="678" xr:uid="{00000000-0005-0000-0000-0000EB010000}"/>
    <cellStyle name="Millares 16 2" xfId="1015" xr:uid="{00000000-0005-0000-0000-0000EC010000}"/>
    <cellStyle name="Millares 16 2 2" xfId="1692" xr:uid="{00000000-0005-0000-0000-0000ED010000}"/>
    <cellStyle name="Millares 16 3" xfId="1171" xr:uid="{00000000-0005-0000-0000-0000EE010000}"/>
    <cellStyle name="Millares 17" xfId="1016" xr:uid="{00000000-0005-0000-0000-0000EF010000}"/>
    <cellStyle name="Millares 17 2" xfId="1173" xr:uid="{00000000-0005-0000-0000-0000F0010000}"/>
    <cellStyle name="Millares 17 2 2" xfId="1693" xr:uid="{00000000-0005-0000-0000-0000F1010000}"/>
    <cellStyle name="Millares 17 3" xfId="1172" xr:uid="{00000000-0005-0000-0000-0000F2010000}"/>
    <cellStyle name="Millares 18" xfId="1059" xr:uid="{00000000-0005-0000-0000-0000F3010000}"/>
    <cellStyle name="Millares 18 2" xfId="1066" xr:uid="{00000000-0005-0000-0000-0000F4010000}"/>
    <cellStyle name="Millares 18 3" xfId="1174" xr:uid="{00000000-0005-0000-0000-0000F5010000}"/>
    <cellStyle name="Millares 19" xfId="1075" xr:uid="{00000000-0005-0000-0000-0000F6010000}"/>
    <cellStyle name="Millares 19 2" xfId="1081" xr:uid="{00000000-0005-0000-0000-0000F7010000}"/>
    <cellStyle name="Millares 19 2 2" xfId="1694" xr:uid="{00000000-0005-0000-0000-0000F8010000}"/>
    <cellStyle name="Millares 19 3" xfId="1175" xr:uid="{00000000-0005-0000-0000-0000F9010000}"/>
    <cellStyle name="Millares 2" xfId="296" xr:uid="{00000000-0005-0000-0000-0000FA010000}"/>
    <cellStyle name="Millares 2 10" xfId="679" xr:uid="{00000000-0005-0000-0000-0000FB010000}"/>
    <cellStyle name="Millares 2 11" xfId="1089" xr:uid="{00000000-0005-0000-0000-0000FC010000}"/>
    <cellStyle name="Millares 2 2" xfId="297" xr:uid="{00000000-0005-0000-0000-0000FD010000}"/>
    <cellStyle name="Millares 2 2 2" xfId="680" xr:uid="{00000000-0005-0000-0000-0000FE010000}"/>
    <cellStyle name="Millares 2 2 2 2" xfId="1176" xr:uid="{00000000-0005-0000-0000-0000FF010000}"/>
    <cellStyle name="Millares 2 2 3" xfId="681" xr:uid="{00000000-0005-0000-0000-000000020000}"/>
    <cellStyle name="Millares 2 2 3 2" xfId="1695" xr:uid="{00000000-0005-0000-0000-000001020000}"/>
    <cellStyle name="Millares 2 2 4" xfId="2597" xr:uid="{00000000-0005-0000-0000-000002020000}"/>
    <cellStyle name="Millares 2 3" xfId="298" xr:uid="{00000000-0005-0000-0000-000003020000}"/>
    <cellStyle name="Millares 2 3 2" xfId="682" xr:uid="{00000000-0005-0000-0000-000004020000}"/>
    <cellStyle name="Millares 2 4" xfId="299" xr:uid="{00000000-0005-0000-0000-000005020000}"/>
    <cellStyle name="Millares 2 4 2" xfId="300" xr:uid="{00000000-0005-0000-0000-000006020000}"/>
    <cellStyle name="Millares 2 4 2 2" xfId="1696" xr:uid="{00000000-0005-0000-0000-000007020000}"/>
    <cellStyle name="Millares 2 5" xfId="301" xr:uid="{00000000-0005-0000-0000-000008020000}"/>
    <cellStyle name="Millares 2 5 2" xfId="1177" xr:uid="{00000000-0005-0000-0000-000009020000}"/>
    <cellStyle name="Millares 2 6" xfId="302" xr:uid="{00000000-0005-0000-0000-00000A020000}"/>
    <cellStyle name="Millares 2 6 2" xfId="1178" xr:uid="{00000000-0005-0000-0000-00000B020000}"/>
    <cellStyle name="Millares 2 7" xfId="303" xr:uid="{00000000-0005-0000-0000-00000C020000}"/>
    <cellStyle name="Millares 2 7 2" xfId="2586" xr:uid="{00000000-0005-0000-0000-00000D020000}"/>
    <cellStyle name="Millares 2 8" xfId="304" xr:uid="{00000000-0005-0000-0000-00000E020000}"/>
    <cellStyle name="Millares 2 9" xfId="305" xr:uid="{00000000-0005-0000-0000-00000F020000}"/>
    <cellStyle name="Millares 20" xfId="1084" xr:uid="{00000000-0005-0000-0000-000010020000}"/>
    <cellStyle name="Millares 21" xfId="1095" xr:uid="{00000000-0005-0000-0000-000011020000}"/>
    <cellStyle name="Millares 21 2" xfId="2472" xr:uid="{00000000-0005-0000-0000-000012020000}"/>
    <cellStyle name="Millares 22" xfId="2473" xr:uid="{00000000-0005-0000-0000-000013020000}"/>
    <cellStyle name="Millares 23" xfId="2476" xr:uid="{00000000-0005-0000-0000-000014020000}"/>
    <cellStyle name="Millares 23 2" xfId="2585" xr:uid="{00000000-0005-0000-0000-000015020000}"/>
    <cellStyle name="Millares 24" xfId="2484" xr:uid="{00000000-0005-0000-0000-000016020000}"/>
    <cellStyle name="Millares 25" xfId="2544" xr:uid="{00000000-0005-0000-0000-000017020000}"/>
    <cellStyle name="Millares 25 2" xfId="2555" xr:uid="{00000000-0005-0000-0000-000018020000}"/>
    <cellStyle name="Millares 26" xfId="2549" xr:uid="{00000000-0005-0000-0000-000019020000}"/>
    <cellStyle name="Millares 26 2" xfId="2559" xr:uid="{00000000-0005-0000-0000-00001A020000}"/>
    <cellStyle name="Millares 27" xfId="2565" xr:uid="{00000000-0005-0000-0000-00001B020000}"/>
    <cellStyle name="Millares 28" xfId="2567" xr:uid="{00000000-0005-0000-0000-00001C020000}"/>
    <cellStyle name="Millares 29" xfId="2570" xr:uid="{00000000-0005-0000-0000-00001D020000}"/>
    <cellStyle name="Millares 3" xfId="306" xr:uid="{00000000-0005-0000-0000-00001E020000}"/>
    <cellStyle name="Millares 3 10" xfId="1179" xr:uid="{00000000-0005-0000-0000-00001F020000}"/>
    <cellStyle name="Millares 3 10 2" xfId="1697" xr:uid="{00000000-0005-0000-0000-000020020000}"/>
    <cellStyle name="Millares 3 11" xfId="1180" xr:uid="{00000000-0005-0000-0000-000021020000}"/>
    <cellStyle name="Millares 3 11 2" xfId="1698" xr:uid="{00000000-0005-0000-0000-000022020000}"/>
    <cellStyle name="Millares 3 12" xfId="1181" xr:uid="{00000000-0005-0000-0000-000023020000}"/>
    <cellStyle name="Millares 3 12 2" xfId="1699" xr:uid="{00000000-0005-0000-0000-000024020000}"/>
    <cellStyle name="Millares 3 13" xfId="1182" xr:uid="{00000000-0005-0000-0000-000025020000}"/>
    <cellStyle name="Millares 3 13 2" xfId="1700" xr:uid="{00000000-0005-0000-0000-000026020000}"/>
    <cellStyle name="Millares 3 14" xfId="1183" xr:uid="{00000000-0005-0000-0000-000027020000}"/>
    <cellStyle name="Millares 3 14 2" xfId="1701" xr:uid="{00000000-0005-0000-0000-000028020000}"/>
    <cellStyle name="Millares 3 15" xfId="1184" xr:uid="{00000000-0005-0000-0000-000029020000}"/>
    <cellStyle name="Millares 3 15 2" xfId="1702" xr:uid="{00000000-0005-0000-0000-00002A020000}"/>
    <cellStyle name="Millares 3 16" xfId="1185" xr:uid="{00000000-0005-0000-0000-00002B020000}"/>
    <cellStyle name="Millares 3 16 2" xfId="1703" xr:uid="{00000000-0005-0000-0000-00002C020000}"/>
    <cellStyle name="Millares 3 17" xfId="1704" xr:uid="{00000000-0005-0000-0000-00002D020000}"/>
    <cellStyle name="Millares 3 18" xfId="2598" xr:uid="{00000000-0005-0000-0000-00002E020000}"/>
    <cellStyle name="Millares 3 2" xfId="683" xr:uid="{00000000-0005-0000-0000-00002F020000}"/>
    <cellStyle name="Millares 3 2 2" xfId="1705" xr:uid="{00000000-0005-0000-0000-000030020000}"/>
    <cellStyle name="Millares 3 3" xfId="684" xr:uid="{00000000-0005-0000-0000-000031020000}"/>
    <cellStyle name="Millares 3 3 2" xfId="1706" xr:uid="{00000000-0005-0000-0000-000032020000}"/>
    <cellStyle name="Millares 3 4" xfId="685" xr:uid="{00000000-0005-0000-0000-000033020000}"/>
    <cellStyle name="Millares 3 4 2" xfId="1707" xr:uid="{00000000-0005-0000-0000-000034020000}"/>
    <cellStyle name="Millares 3 5" xfId="686" xr:uid="{00000000-0005-0000-0000-000035020000}"/>
    <cellStyle name="Millares 3 5 2" xfId="1708" xr:uid="{00000000-0005-0000-0000-000036020000}"/>
    <cellStyle name="Millares 3 6" xfId="687" xr:uid="{00000000-0005-0000-0000-000037020000}"/>
    <cellStyle name="Millares 3 6 2" xfId="1709" xr:uid="{00000000-0005-0000-0000-000038020000}"/>
    <cellStyle name="Millares 3 7" xfId="688" xr:uid="{00000000-0005-0000-0000-000039020000}"/>
    <cellStyle name="Millares 3 7 2" xfId="1710" xr:uid="{00000000-0005-0000-0000-00003A020000}"/>
    <cellStyle name="Millares 3 8" xfId="689" xr:uid="{00000000-0005-0000-0000-00003B020000}"/>
    <cellStyle name="Millares 3 8 2" xfId="1711" xr:uid="{00000000-0005-0000-0000-00003C020000}"/>
    <cellStyle name="Millares 3 9" xfId="1186" xr:uid="{00000000-0005-0000-0000-00003D020000}"/>
    <cellStyle name="Millares 3 9 2" xfId="1712" xr:uid="{00000000-0005-0000-0000-00003E020000}"/>
    <cellStyle name="Millares 30" xfId="2571" xr:uid="{00000000-0005-0000-0000-00003F020000}"/>
    <cellStyle name="Millares 31" xfId="2572" xr:uid="{00000000-0005-0000-0000-000040020000}"/>
    <cellStyle name="Millares 32" xfId="2576" xr:uid="{00000000-0005-0000-0000-000041020000}"/>
    <cellStyle name="Millares 33" xfId="2587" xr:uid="{00000000-0005-0000-0000-000042020000}"/>
    <cellStyle name="Millares 34" xfId="2592" xr:uid="{00000000-0005-0000-0000-000043020000}"/>
    <cellStyle name="Millares 4" xfId="307" xr:uid="{00000000-0005-0000-0000-000044020000}"/>
    <cellStyle name="Millares 4 2" xfId="690" xr:uid="{00000000-0005-0000-0000-000045020000}"/>
    <cellStyle name="Millares 4 2 2" xfId="1713" xr:uid="{00000000-0005-0000-0000-000046020000}"/>
    <cellStyle name="Millares 4 3" xfId="1714" xr:uid="{00000000-0005-0000-0000-000047020000}"/>
    <cellStyle name="Millares 5" xfId="308" xr:uid="{00000000-0005-0000-0000-000048020000}"/>
    <cellStyle name="Millares 5 2" xfId="309" xr:uid="{00000000-0005-0000-0000-000049020000}"/>
    <cellStyle name="Millares 5 2 2" xfId="1187" xr:uid="{00000000-0005-0000-0000-00004A020000}"/>
    <cellStyle name="Millares 6" xfId="310" xr:uid="{00000000-0005-0000-0000-00004B020000}"/>
    <cellStyle name="Millares 6 2" xfId="554" xr:uid="{00000000-0005-0000-0000-00004C020000}"/>
    <cellStyle name="Millares 6 2 2" xfId="1188" xr:uid="{00000000-0005-0000-0000-00004D020000}"/>
    <cellStyle name="Millares 6 3" xfId="691" xr:uid="{00000000-0005-0000-0000-00004E020000}"/>
    <cellStyle name="Millares 6 3 2" xfId="1715" xr:uid="{00000000-0005-0000-0000-00004F020000}"/>
    <cellStyle name="Millares 6 4" xfId="692" xr:uid="{00000000-0005-0000-0000-000050020000}"/>
    <cellStyle name="Millares 6 4 2" xfId="1716" xr:uid="{00000000-0005-0000-0000-000051020000}"/>
    <cellStyle name="Millares 6 5" xfId="693" xr:uid="{00000000-0005-0000-0000-000052020000}"/>
    <cellStyle name="Millares 6 5 2" xfId="1717" xr:uid="{00000000-0005-0000-0000-000053020000}"/>
    <cellStyle name="Millares 6 6" xfId="694" xr:uid="{00000000-0005-0000-0000-000054020000}"/>
    <cellStyle name="Millares 6 6 2" xfId="1718" xr:uid="{00000000-0005-0000-0000-000055020000}"/>
    <cellStyle name="Millares 6 7" xfId="695" xr:uid="{00000000-0005-0000-0000-000056020000}"/>
    <cellStyle name="Millares 6 7 2" xfId="1719" xr:uid="{00000000-0005-0000-0000-000057020000}"/>
    <cellStyle name="Millares 6 8" xfId="1720" xr:uid="{00000000-0005-0000-0000-000058020000}"/>
    <cellStyle name="Millares 7" xfId="311" xr:uid="{00000000-0005-0000-0000-000059020000}"/>
    <cellStyle name="Millares 7 2" xfId="312" xr:uid="{00000000-0005-0000-0000-00005A020000}"/>
    <cellStyle name="Millares 7 2 2" xfId="696" xr:uid="{00000000-0005-0000-0000-00005B020000}"/>
    <cellStyle name="Millares 7 2 2 2" xfId="1721" xr:uid="{00000000-0005-0000-0000-00005C020000}"/>
    <cellStyle name="Millares 7 2 3" xfId="1722" xr:uid="{00000000-0005-0000-0000-00005D020000}"/>
    <cellStyle name="Millares 7 3" xfId="697" xr:uid="{00000000-0005-0000-0000-00005E020000}"/>
    <cellStyle name="Millares 7 3 2" xfId="1723" xr:uid="{00000000-0005-0000-0000-00005F020000}"/>
    <cellStyle name="Millares 7 4" xfId="698" xr:uid="{00000000-0005-0000-0000-000060020000}"/>
    <cellStyle name="Millares 7 4 2" xfId="1724" xr:uid="{00000000-0005-0000-0000-000061020000}"/>
    <cellStyle name="Millares 7 5" xfId="699" xr:uid="{00000000-0005-0000-0000-000062020000}"/>
    <cellStyle name="Millares 7 5 2" xfId="1725" xr:uid="{00000000-0005-0000-0000-000063020000}"/>
    <cellStyle name="Millares 7 6" xfId="700" xr:uid="{00000000-0005-0000-0000-000064020000}"/>
    <cellStyle name="Millares 7 6 2" xfId="1726" xr:uid="{00000000-0005-0000-0000-000065020000}"/>
    <cellStyle name="Millares 7 7" xfId="701" xr:uid="{00000000-0005-0000-0000-000066020000}"/>
    <cellStyle name="Millares 7 7 2" xfId="1727" xr:uid="{00000000-0005-0000-0000-000067020000}"/>
    <cellStyle name="Millares 7 8" xfId="702" xr:uid="{00000000-0005-0000-0000-000068020000}"/>
    <cellStyle name="Millares 7 8 2" xfId="1728" xr:uid="{00000000-0005-0000-0000-000069020000}"/>
    <cellStyle name="Millares 7 9" xfId="1189" xr:uid="{00000000-0005-0000-0000-00006A020000}"/>
    <cellStyle name="Millares 7 9 2" xfId="2613" xr:uid="{00000000-0005-0000-0000-00006B020000}"/>
    <cellStyle name="Millares 8" xfId="313" xr:uid="{00000000-0005-0000-0000-00006C020000}"/>
    <cellStyle name="Millares 8 2" xfId="703" xr:uid="{00000000-0005-0000-0000-00006D020000}"/>
    <cellStyle name="Millares 8 2 2" xfId="1729" xr:uid="{00000000-0005-0000-0000-00006E020000}"/>
    <cellStyle name="Millares 8 3" xfId="1190" xr:uid="{00000000-0005-0000-0000-00006F020000}"/>
    <cellStyle name="Millares 9" xfId="597" xr:uid="{00000000-0005-0000-0000-000070020000}"/>
    <cellStyle name="Millares 9 2" xfId="704" xr:uid="{00000000-0005-0000-0000-000071020000}"/>
    <cellStyle name="Millares 9 2 2" xfId="705" xr:uid="{00000000-0005-0000-0000-000072020000}"/>
    <cellStyle name="Moneda 10" xfId="1730" xr:uid="{00000000-0005-0000-0000-000073020000}"/>
    <cellStyle name="Moneda 11" xfId="2589" xr:uid="{00000000-0005-0000-0000-000074020000}"/>
    <cellStyle name="Moneda 2" xfId="314" xr:uid="{00000000-0005-0000-0000-000075020000}"/>
    <cellStyle name="Moneda 2 2" xfId="552" xr:uid="{00000000-0005-0000-0000-000076020000}"/>
    <cellStyle name="Moneda 2 3" xfId="1191" xr:uid="{00000000-0005-0000-0000-000077020000}"/>
    <cellStyle name="Moneda 2 4" xfId="2599" xr:uid="{00000000-0005-0000-0000-000078020000}"/>
    <cellStyle name="Moneda 3" xfId="1192" xr:uid="{00000000-0005-0000-0000-000079020000}"/>
    <cellStyle name="Moneda 3 2" xfId="1731" xr:uid="{00000000-0005-0000-0000-00007A020000}"/>
    <cellStyle name="Moneda 3 3" xfId="2478" xr:uid="{00000000-0005-0000-0000-00007B020000}"/>
    <cellStyle name="Moneda 4" xfId="1193" xr:uid="{00000000-0005-0000-0000-00007C020000}"/>
    <cellStyle name="Moneda 4 2" xfId="1732" xr:uid="{00000000-0005-0000-0000-00007D020000}"/>
    <cellStyle name="Moneda 4 3" xfId="2480" xr:uid="{00000000-0005-0000-0000-00007E020000}"/>
    <cellStyle name="Moneda 5" xfId="1194" xr:uid="{00000000-0005-0000-0000-00007F020000}"/>
    <cellStyle name="Moneda 5 2" xfId="1733" xr:uid="{00000000-0005-0000-0000-000080020000}"/>
    <cellStyle name="Moneda 5 3" xfId="2481" xr:uid="{00000000-0005-0000-0000-000081020000}"/>
    <cellStyle name="Moneda 6" xfId="1195" xr:uid="{00000000-0005-0000-0000-000082020000}"/>
    <cellStyle name="Moneda 6 2" xfId="1734" xr:uid="{00000000-0005-0000-0000-000083020000}"/>
    <cellStyle name="Moneda 7" xfId="1196" xr:uid="{00000000-0005-0000-0000-000084020000}"/>
    <cellStyle name="Moneda 7 2" xfId="1735" xr:uid="{00000000-0005-0000-0000-000085020000}"/>
    <cellStyle name="Moneda 8" xfId="1197" xr:uid="{00000000-0005-0000-0000-000086020000}"/>
    <cellStyle name="Moneda 8 2" xfId="1736" xr:uid="{00000000-0005-0000-0000-000087020000}"/>
    <cellStyle name="Moneda 9" xfId="1198" xr:uid="{00000000-0005-0000-0000-000088020000}"/>
    <cellStyle name="Moneda 9 2" xfId="1737" xr:uid="{00000000-0005-0000-0000-000089020000}"/>
    <cellStyle name="Neutral" xfId="1105" builtinId="28" customBuiltin="1"/>
    <cellStyle name="Neutral 2" xfId="315" xr:uid="{00000000-0005-0000-0000-00008B020000}"/>
    <cellStyle name="Neutral 2 2" xfId="316" xr:uid="{00000000-0005-0000-0000-00008C020000}"/>
    <cellStyle name="Normal" xfId="0" builtinId="0"/>
    <cellStyle name="Normal 10" xfId="317" xr:uid="{00000000-0005-0000-0000-00008E020000}"/>
    <cellStyle name="Normal 10 2" xfId="318" xr:uid="{00000000-0005-0000-0000-00008F020000}"/>
    <cellStyle name="Normal 10 2 2" xfId="319" xr:uid="{00000000-0005-0000-0000-000090020000}"/>
    <cellStyle name="Normal 10 2 2 2" xfId="570" xr:uid="{00000000-0005-0000-0000-000091020000}"/>
    <cellStyle name="Normal 10 2 2 2 2" xfId="1017" xr:uid="{00000000-0005-0000-0000-000092020000}"/>
    <cellStyle name="Normal 10 2 2 2 2 2" xfId="1202" xr:uid="{00000000-0005-0000-0000-000093020000}"/>
    <cellStyle name="Normal 10 2 2 2 3" xfId="1201" xr:uid="{00000000-0005-0000-0000-000094020000}"/>
    <cellStyle name="Normal 10 2 2 3" xfId="1203" xr:uid="{00000000-0005-0000-0000-000095020000}"/>
    <cellStyle name="Normal 10 2 2 3 2" xfId="1738" xr:uid="{00000000-0005-0000-0000-000096020000}"/>
    <cellStyle name="Normal 10 2 2 4" xfId="1200" xr:uid="{00000000-0005-0000-0000-000097020000}"/>
    <cellStyle name="Normal 10 2 3" xfId="601" xr:uid="{00000000-0005-0000-0000-000098020000}"/>
    <cellStyle name="Normal 10 2 3 2" xfId="1205" xr:uid="{00000000-0005-0000-0000-000099020000}"/>
    <cellStyle name="Normal 10 2 3 2 2" xfId="1739" xr:uid="{00000000-0005-0000-0000-00009A020000}"/>
    <cellStyle name="Normal 10 2 3 3" xfId="1204" xr:uid="{00000000-0005-0000-0000-00009B020000}"/>
    <cellStyle name="Normal 10 2 4" xfId="1206" xr:uid="{00000000-0005-0000-0000-00009C020000}"/>
    <cellStyle name="Normal 10 2 4 2" xfId="1740" xr:uid="{00000000-0005-0000-0000-00009D020000}"/>
    <cellStyle name="Normal 10 2 5" xfId="1199" xr:uid="{00000000-0005-0000-0000-00009E020000}"/>
    <cellStyle name="Normal 10 3" xfId="320" xr:uid="{00000000-0005-0000-0000-00009F020000}"/>
    <cellStyle name="Normal 10 3 2" xfId="321" xr:uid="{00000000-0005-0000-0000-0000A0020000}"/>
    <cellStyle name="Normal 10 3 2 2" xfId="1209" xr:uid="{00000000-0005-0000-0000-0000A1020000}"/>
    <cellStyle name="Normal 10 3 2 2 2" xfId="1741" xr:uid="{00000000-0005-0000-0000-0000A2020000}"/>
    <cellStyle name="Normal 10 3 2 3" xfId="1208" xr:uid="{00000000-0005-0000-0000-0000A3020000}"/>
    <cellStyle name="Normal 10 3 3" xfId="1210" xr:uid="{00000000-0005-0000-0000-0000A4020000}"/>
    <cellStyle name="Normal 10 3 3 2" xfId="1742" xr:uid="{00000000-0005-0000-0000-0000A5020000}"/>
    <cellStyle name="Normal 10 3 4" xfId="1207" xr:uid="{00000000-0005-0000-0000-0000A6020000}"/>
    <cellStyle name="Normal 10 4" xfId="322" xr:uid="{00000000-0005-0000-0000-0000A7020000}"/>
    <cellStyle name="Normal 10 4 2" xfId="1212" xr:uid="{00000000-0005-0000-0000-0000A8020000}"/>
    <cellStyle name="Normal 10 4 2 2" xfId="1743" xr:uid="{00000000-0005-0000-0000-0000A9020000}"/>
    <cellStyle name="Normal 10 4 3" xfId="1211" xr:uid="{00000000-0005-0000-0000-0000AA020000}"/>
    <cellStyle name="Normal 10 5" xfId="706" xr:uid="{00000000-0005-0000-0000-0000AB020000}"/>
    <cellStyle name="Normal 10 5 2" xfId="1744" xr:uid="{00000000-0005-0000-0000-0000AC020000}"/>
    <cellStyle name="Normal 10 6" xfId="1213" xr:uid="{00000000-0005-0000-0000-0000AD020000}"/>
    <cellStyle name="Normal 10 6 2" xfId="1136" xr:uid="{00000000-0005-0000-0000-0000AE020000}"/>
    <cellStyle name="Normal 10 6 2 2" xfId="1214" xr:uid="{00000000-0005-0000-0000-0000AF020000}"/>
    <cellStyle name="Normal 10 6 2 2 2" xfId="1745" xr:uid="{00000000-0005-0000-0000-0000B0020000}"/>
    <cellStyle name="Normal 10 6 2 2 3" xfId="2494" xr:uid="{00000000-0005-0000-0000-0000B1020000}"/>
    <cellStyle name="Normal 10 6 2 3" xfId="1215" xr:uid="{00000000-0005-0000-0000-0000B2020000}"/>
    <cellStyle name="Normal 10 6 2 3 2" xfId="1746" xr:uid="{00000000-0005-0000-0000-0000B3020000}"/>
    <cellStyle name="Normal 10 6 2 4" xfId="1747" xr:uid="{00000000-0005-0000-0000-0000B4020000}"/>
    <cellStyle name="Normal 10 6 2 5" xfId="2495" xr:uid="{00000000-0005-0000-0000-0000B5020000}"/>
    <cellStyle name="Normal 10 6 3" xfId="1748" xr:uid="{00000000-0005-0000-0000-0000B6020000}"/>
    <cellStyle name="Normal 10 7" xfId="1216" xr:uid="{00000000-0005-0000-0000-0000B7020000}"/>
    <cellStyle name="Normal 10 7 2" xfId="1217" xr:uid="{00000000-0005-0000-0000-0000B8020000}"/>
    <cellStyle name="Normal 10 7 2 2" xfId="1749" xr:uid="{00000000-0005-0000-0000-0000B9020000}"/>
    <cellStyle name="Normal 10 7 3" xfId="1750" xr:uid="{00000000-0005-0000-0000-0000BA020000}"/>
    <cellStyle name="Normal 10 8" xfId="1751" xr:uid="{00000000-0005-0000-0000-0000BB020000}"/>
    <cellStyle name="Normal 10 9" xfId="2490" xr:uid="{00000000-0005-0000-0000-0000BC020000}"/>
    <cellStyle name="Normal 100" xfId="707" xr:uid="{00000000-0005-0000-0000-0000BD020000}"/>
    <cellStyle name="Normal 101" xfId="708" xr:uid="{00000000-0005-0000-0000-0000BE020000}"/>
    <cellStyle name="Normal 101 2" xfId="1018" xr:uid="{00000000-0005-0000-0000-0000BF020000}"/>
    <cellStyle name="Normal 102" xfId="709" xr:uid="{00000000-0005-0000-0000-0000C0020000}"/>
    <cellStyle name="Normal 102 2" xfId="1019" xr:uid="{00000000-0005-0000-0000-0000C1020000}"/>
    <cellStyle name="Normal 103" xfId="710" xr:uid="{00000000-0005-0000-0000-0000C2020000}"/>
    <cellStyle name="Normal 103 2" xfId="1020" xr:uid="{00000000-0005-0000-0000-0000C3020000}"/>
    <cellStyle name="Normal 104" xfId="711" xr:uid="{00000000-0005-0000-0000-0000C4020000}"/>
    <cellStyle name="Normal 104 2" xfId="1021" xr:uid="{00000000-0005-0000-0000-0000C5020000}"/>
    <cellStyle name="Normal 105" xfId="712" xr:uid="{00000000-0005-0000-0000-0000C6020000}"/>
    <cellStyle name="Normal 106" xfId="713" xr:uid="{00000000-0005-0000-0000-0000C7020000}"/>
    <cellStyle name="Normal 107" xfId="714" xr:uid="{00000000-0005-0000-0000-0000C8020000}"/>
    <cellStyle name="Normal 107 2" xfId="1022" xr:uid="{00000000-0005-0000-0000-0000C9020000}"/>
    <cellStyle name="Normal 108" xfId="1023" xr:uid="{00000000-0005-0000-0000-0000CA020000}"/>
    <cellStyle name="Normal 109" xfId="1024" xr:uid="{00000000-0005-0000-0000-0000CB020000}"/>
    <cellStyle name="Normal 11" xfId="323" xr:uid="{00000000-0005-0000-0000-0000CC020000}"/>
    <cellStyle name="Normal 11 2" xfId="324" xr:uid="{00000000-0005-0000-0000-0000CD020000}"/>
    <cellStyle name="Normal 11 2 2" xfId="325" xr:uid="{00000000-0005-0000-0000-0000CE020000}"/>
    <cellStyle name="Normal 11 2 2 2" xfId="715" xr:uid="{00000000-0005-0000-0000-0000CF020000}"/>
    <cellStyle name="Normal 11 2 2 2 2" xfId="716" xr:uid="{00000000-0005-0000-0000-0000D0020000}"/>
    <cellStyle name="Normal 11 2 2 2 2 2" xfId="1218" xr:uid="{00000000-0005-0000-0000-0000D1020000}"/>
    <cellStyle name="Normal 11 2 2 2 2 2 2" xfId="1752" xr:uid="{00000000-0005-0000-0000-0000D2020000}"/>
    <cellStyle name="Normal 11 2 2 2 2 3" xfId="1753" xr:uid="{00000000-0005-0000-0000-0000D3020000}"/>
    <cellStyle name="Normal 11 2 2 2 3" xfId="1219" xr:uid="{00000000-0005-0000-0000-0000D4020000}"/>
    <cellStyle name="Normal 11 2 2 2 3 2" xfId="1754" xr:uid="{00000000-0005-0000-0000-0000D5020000}"/>
    <cellStyle name="Normal 11 2 2 2 4" xfId="1755" xr:uid="{00000000-0005-0000-0000-0000D6020000}"/>
    <cellStyle name="Normal 11 2 2 3" xfId="717" xr:uid="{00000000-0005-0000-0000-0000D7020000}"/>
    <cellStyle name="Normal 11 2 2 3 2" xfId="1220" xr:uid="{00000000-0005-0000-0000-0000D8020000}"/>
    <cellStyle name="Normal 11 2 2 3 2 2" xfId="1756" xr:uid="{00000000-0005-0000-0000-0000D9020000}"/>
    <cellStyle name="Normal 11 2 2 3 3" xfId="1757" xr:uid="{00000000-0005-0000-0000-0000DA020000}"/>
    <cellStyle name="Normal 11 2 2 4" xfId="1221" xr:uid="{00000000-0005-0000-0000-0000DB020000}"/>
    <cellStyle name="Normal 11 2 2 4 2" xfId="1758" xr:uid="{00000000-0005-0000-0000-0000DC020000}"/>
    <cellStyle name="Normal 11 2 2 5" xfId="1759" xr:uid="{00000000-0005-0000-0000-0000DD020000}"/>
    <cellStyle name="Normal 11 2 3" xfId="718" xr:uid="{00000000-0005-0000-0000-0000DE020000}"/>
    <cellStyle name="Normal 11 2 3 2" xfId="719" xr:uid="{00000000-0005-0000-0000-0000DF020000}"/>
    <cellStyle name="Normal 11 2 3 2 2" xfId="1222" xr:uid="{00000000-0005-0000-0000-0000E0020000}"/>
    <cellStyle name="Normal 11 2 3 2 2 2" xfId="1760" xr:uid="{00000000-0005-0000-0000-0000E1020000}"/>
    <cellStyle name="Normal 11 2 3 2 3" xfId="1761" xr:uid="{00000000-0005-0000-0000-0000E2020000}"/>
    <cellStyle name="Normal 11 2 3 3" xfId="1223" xr:uid="{00000000-0005-0000-0000-0000E3020000}"/>
    <cellStyle name="Normal 11 2 3 3 2" xfId="1762" xr:uid="{00000000-0005-0000-0000-0000E4020000}"/>
    <cellStyle name="Normal 11 2 3 4" xfId="1763" xr:uid="{00000000-0005-0000-0000-0000E5020000}"/>
    <cellStyle name="Normal 11 2 4" xfId="720" xr:uid="{00000000-0005-0000-0000-0000E6020000}"/>
    <cellStyle name="Normal 11 2 4 2" xfId="1224" xr:uid="{00000000-0005-0000-0000-0000E7020000}"/>
    <cellStyle name="Normal 11 2 4 2 2" xfId="1764" xr:uid="{00000000-0005-0000-0000-0000E8020000}"/>
    <cellStyle name="Normal 11 2 4 3" xfId="1765" xr:uid="{00000000-0005-0000-0000-0000E9020000}"/>
    <cellStyle name="Normal 11 2 5" xfId="1225" xr:uid="{00000000-0005-0000-0000-0000EA020000}"/>
    <cellStyle name="Normal 11 2 5 2" xfId="1766" xr:uid="{00000000-0005-0000-0000-0000EB020000}"/>
    <cellStyle name="Normal 11 2 6" xfId="1767" xr:uid="{00000000-0005-0000-0000-0000EC020000}"/>
    <cellStyle name="Normal 11 3" xfId="326" xr:uid="{00000000-0005-0000-0000-0000ED020000}"/>
    <cellStyle name="Normal 11 3 2" xfId="721" xr:uid="{00000000-0005-0000-0000-0000EE020000}"/>
    <cellStyle name="Normal 11 3 2 2" xfId="722" xr:uid="{00000000-0005-0000-0000-0000EF020000}"/>
    <cellStyle name="Normal 11 3 2 2 2" xfId="723" xr:uid="{00000000-0005-0000-0000-0000F0020000}"/>
    <cellStyle name="Normal 11 3 2 2 2 2" xfId="1226" xr:uid="{00000000-0005-0000-0000-0000F1020000}"/>
    <cellStyle name="Normal 11 3 2 2 2 2 2" xfId="1768" xr:uid="{00000000-0005-0000-0000-0000F2020000}"/>
    <cellStyle name="Normal 11 3 2 2 2 3" xfId="1769" xr:uid="{00000000-0005-0000-0000-0000F3020000}"/>
    <cellStyle name="Normal 11 3 2 2 3" xfId="1227" xr:uid="{00000000-0005-0000-0000-0000F4020000}"/>
    <cellStyle name="Normal 11 3 2 2 3 2" xfId="1770" xr:uid="{00000000-0005-0000-0000-0000F5020000}"/>
    <cellStyle name="Normal 11 3 2 2 4" xfId="1771" xr:uid="{00000000-0005-0000-0000-0000F6020000}"/>
    <cellStyle name="Normal 11 3 2 3" xfId="724" xr:uid="{00000000-0005-0000-0000-0000F7020000}"/>
    <cellStyle name="Normal 11 3 2 3 2" xfId="1228" xr:uid="{00000000-0005-0000-0000-0000F8020000}"/>
    <cellStyle name="Normal 11 3 2 3 2 2" xfId="1772" xr:uid="{00000000-0005-0000-0000-0000F9020000}"/>
    <cellStyle name="Normal 11 3 2 3 3" xfId="1773" xr:uid="{00000000-0005-0000-0000-0000FA020000}"/>
    <cellStyle name="Normal 11 3 2 4" xfId="1229" xr:uid="{00000000-0005-0000-0000-0000FB020000}"/>
    <cellStyle name="Normal 11 3 2 4 2" xfId="1774" xr:uid="{00000000-0005-0000-0000-0000FC020000}"/>
    <cellStyle name="Normal 11 3 2 5" xfId="1775" xr:uid="{00000000-0005-0000-0000-0000FD020000}"/>
    <cellStyle name="Normal 11 3 3" xfId="725" xr:uid="{00000000-0005-0000-0000-0000FE020000}"/>
    <cellStyle name="Normal 11 3 3 2" xfId="726" xr:uid="{00000000-0005-0000-0000-0000FF020000}"/>
    <cellStyle name="Normal 11 3 3 2 2" xfId="1230" xr:uid="{00000000-0005-0000-0000-000000030000}"/>
    <cellStyle name="Normal 11 3 3 2 2 2" xfId="1776" xr:uid="{00000000-0005-0000-0000-000001030000}"/>
    <cellStyle name="Normal 11 3 3 2 3" xfId="1777" xr:uid="{00000000-0005-0000-0000-000002030000}"/>
    <cellStyle name="Normal 11 3 3 3" xfId="1231" xr:uid="{00000000-0005-0000-0000-000003030000}"/>
    <cellStyle name="Normal 11 3 3 3 2" xfId="1778" xr:uid="{00000000-0005-0000-0000-000004030000}"/>
    <cellStyle name="Normal 11 3 3 4" xfId="1779" xr:uid="{00000000-0005-0000-0000-000005030000}"/>
    <cellStyle name="Normal 11 3 4" xfId="727" xr:uid="{00000000-0005-0000-0000-000006030000}"/>
    <cellStyle name="Normal 11 3 4 2" xfId="1232" xr:uid="{00000000-0005-0000-0000-000007030000}"/>
    <cellStyle name="Normal 11 3 4 2 2" xfId="1780" xr:uid="{00000000-0005-0000-0000-000008030000}"/>
    <cellStyle name="Normal 11 3 4 3" xfId="1781" xr:uid="{00000000-0005-0000-0000-000009030000}"/>
    <cellStyle name="Normal 11 3 5" xfId="1233" xr:uid="{00000000-0005-0000-0000-00000A030000}"/>
    <cellStyle name="Normal 11 3 5 2" xfId="1782" xr:uid="{00000000-0005-0000-0000-00000B030000}"/>
    <cellStyle name="Normal 11 3 6" xfId="1783" xr:uid="{00000000-0005-0000-0000-00000C030000}"/>
    <cellStyle name="Normal 11 4" xfId="728" xr:uid="{00000000-0005-0000-0000-00000D030000}"/>
    <cellStyle name="Normal 11 4 2" xfId="729" xr:uid="{00000000-0005-0000-0000-00000E030000}"/>
    <cellStyle name="Normal 11 4 2 2" xfId="730" xr:uid="{00000000-0005-0000-0000-00000F030000}"/>
    <cellStyle name="Normal 11 4 2 2 2" xfId="1234" xr:uid="{00000000-0005-0000-0000-000010030000}"/>
    <cellStyle name="Normal 11 4 2 2 2 2" xfId="1784" xr:uid="{00000000-0005-0000-0000-000011030000}"/>
    <cellStyle name="Normal 11 4 2 2 3" xfId="1785" xr:uid="{00000000-0005-0000-0000-000012030000}"/>
    <cellStyle name="Normal 11 4 2 3" xfId="1235" xr:uid="{00000000-0005-0000-0000-000013030000}"/>
    <cellStyle name="Normal 11 4 2 3 2" xfId="1786" xr:uid="{00000000-0005-0000-0000-000014030000}"/>
    <cellStyle name="Normal 11 4 2 4" xfId="1787" xr:uid="{00000000-0005-0000-0000-000015030000}"/>
    <cellStyle name="Normal 11 4 3" xfId="731" xr:uid="{00000000-0005-0000-0000-000016030000}"/>
    <cellStyle name="Normal 11 4 3 2" xfId="1236" xr:uid="{00000000-0005-0000-0000-000017030000}"/>
    <cellStyle name="Normal 11 4 3 2 2" xfId="1788" xr:uid="{00000000-0005-0000-0000-000018030000}"/>
    <cellStyle name="Normal 11 4 3 3" xfId="1789" xr:uid="{00000000-0005-0000-0000-000019030000}"/>
    <cellStyle name="Normal 11 4 4" xfId="1237" xr:uid="{00000000-0005-0000-0000-00001A030000}"/>
    <cellStyle name="Normal 11 4 4 2" xfId="1790" xr:uid="{00000000-0005-0000-0000-00001B030000}"/>
    <cellStyle name="Normal 11 4 5" xfId="1791" xr:uid="{00000000-0005-0000-0000-00001C030000}"/>
    <cellStyle name="Normal 11 5" xfId="732" xr:uid="{00000000-0005-0000-0000-00001D030000}"/>
    <cellStyle name="Normal 11 5 2" xfId="733" xr:uid="{00000000-0005-0000-0000-00001E030000}"/>
    <cellStyle name="Normal 11 5 2 2" xfId="1238" xr:uid="{00000000-0005-0000-0000-00001F030000}"/>
    <cellStyle name="Normal 11 5 2 2 2" xfId="1792" xr:uid="{00000000-0005-0000-0000-000020030000}"/>
    <cellStyle name="Normal 11 5 2 3" xfId="1793" xr:uid="{00000000-0005-0000-0000-000021030000}"/>
    <cellStyle name="Normal 11 5 3" xfId="1239" xr:uid="{00000000-0005-0000-0000-000022030000}"/>
    <cellStyle name="Normal 11 5 3 2" xfId="1794" xr:uid="{00000000-0005-0000-0000-000023030000}"/>
    <cellStyle name="Normal 11 5 4" xfId="1795" xr:uid="{00000000-0005-0000-0000-000024030000}"/>
    <cellStyle name="Normal 11 6" xfId="734" xr:uid="{00000000-0005-0000-0000-000025030000}"/>
    <cellStyle name="Normal 11 6 2" xfId="1240" xr:uid="{00000000-0005-0000-0000-000026030000}"/>
    <cellStyle name="Normal 11 6 2 2" xfId="1796" xr:uid="{00000000-0005-0000-0000-000027030000}"/>
    <cellStyle name="Normal 11 6 3" xfId="1797" xr:uid="{00000000-0005-0000-0000-000028030000}"/>
    <cellStyle name="Normal 11 7" xfId="1241" xr:uid="{00000000-0005-0000-0000-000029030000}"/>
    <cellStyle name="Normal 11 7 2" xfId="1798" xr:uid="{00000000-0005-0000-0000-00002A030000}"/>
    <cellStyle name="Normal 11 8" xfId="1799" xr:uid="{00000000-0005-0000-0000-00002B030000}"/>
    <cellStyle name="Normal 11 9" xfId="2612" xr:uid="{00000000-0005-0000-0000-00002C030000}"/>
    <cellStyle name="Normal 110" xfId="1025" xr:uid="{00000000-0005-0000-0000-00002D030000}"/>
    <cellStyle name="Normal 111" xfId="1026" xr:uid="{00000000-0005-0000-0000-00002E030000}"/>
    <cellStyle name="Normal 112" xfId="1027" xr:uid="{00000000-0005-0000-0000-00002F030000}"/>
    <cellStyle name="Normal 112 2" xfId="1068" xr:uid="{00000000-0005-0000-0000-000030030000}"/>
    <cellStyle name="Normal 113" xfId="1028" xr:uid="{00000000-0005-0000-0000-000031030000}"/>
    <cellStyle name="Normal 113 2" xfId="1072" xr:uid="{00000000-0005-0000-0000-000032030000}"/>
    <cellStyle name="Normal 114" xfId="1058" xr:uid="{00000000-0005-0000-0000-000033030000}"/>
    <cellStyle name="Normal 114 2" xfId="1070" xr:uid="{00000000-0005-0000-0000-000034030000}"/>
    <cellStyle name="Normal 114 3" xfId="1083" xr:uid="{00000000-0005-0000-0000-000035030000}"/>
    <cellStyle name="Normal 115" xfId="1063" xr:uid="{00000000-0005-0000-0000-000036030000}"/>
    <cellStyle name="Normal 115 2" xfId="1085" xr:uid="{00000000-0005-0000-0000-000037030000}"/>
    <cellStyle name="Normal 115 3" xfId="2562" xr:uid="{00000000-0005-0000-0000-000038030000}"/>
    <cellStyle name="Normal 116" xfId="1064" xr:uid="{00000000-0005-0000-0000-000039030000}"/>
    <cellStyle name="Normal 116 2" xfId="1098" xr:uid="{00000000-0005-0000-0000-00003A030000}"/>
    <cellStyle name="Normal 117" xfId="1069" xr:uid="{00000000-0005-0000-0000-00003B030000}"/>
    <cellStyle name="Normal 117 2" xfId="1077" xr:uid="{00000000-0005-0000-0000-00003C030000}"/>
    <cellStyle name="Normal 117 3" xfId="2470" xr:uid="{00000000-0005-0000-0000-00003D030000}"/>
    <cellStyle name="Normal 118" xfId="1071" xr:uid="{00000000-0005-0000-0000-00003E030000}"/>
    <cellStyle name="Normal 118 2" xfId="2466" xr:uid="{00000000-0005-0000-0000-00003F030000}"/>
    <cellStyle name="Normal 119" xfId="1073" xr:uid="{00000000-0005-0000-0000-000040030000}"/>
    <cellStyle name="Normal 119 2" xfId="2471" xr:uid="{00000000-0005-0000-0000-000041030000}"/>
    <cellStyle name="Normal 12" xfId="327" xr:uid="{00000000-0005-0000-0000-000042030000}"/>
    <cellStyle name="Normal 12 2" xfId="328" xr:uid="{00000000-0005-0000-0000-000043030000}"/>
    <cellStyle name="Normal 12 2 2" xfId="329" xr:uid="{00000000-0005-0000-0000-000044030000}"/>
    <cellStyle name="Normal 12 2 2 2" xfId="735" xr:uid="{00000000-0005-0000-0000-000045030000}"/>
    <cellStyle name="Normal 12 2 2 2 2" xfId="1242" xr:uid="{00000000-0005-0000-0000-000046030000}"/>
    <cellStyle name="Normal 12 2 2 2 2 2" xfId="1800" xr:uid="{00000000-0005-0000-0000-000047030000}"/>
    <cellStyle name="Normal 12 2 2 2 3" xfId="1801" xr:uid="{00000000-0005-0000-0000-000048030000}"/>
    <cellStyle name="Normal 12 2 2 3" xfId="1243" xr:uid="{00000000-0005-0000-0000-000049030000}"/>
    <cellStyle name="Normal 12 2 2 3 2" xfId="1802" xr:uid="{00000000-0005-0000-0000-00004A030000}"/>
    <cellStyle name="Normal 12 2 2 4" xfId="1803" xr:uid="{00000000-0005-0000-0000-00004B030000}"/>
    <cellStyle name="Normal 12 2 3" xfId="736" xr:uid="{00000000-0005-0000-0000-00004C030000}"/>
    <cellStyle name="Normal 12 2 3 2" xfId="1244" xr:uid="{00000000-0005-0000-0000-00004D030000}"/>
    <cellStyle name="Normal 12 2 3 2 2" xfId="1804" xr:uid="{00000000-0005-0000-0000-00004E030000}"/>
    <cellStyle name="Normal 12 2 3 3" xfId="1805" xr:uid="{00000000-0005-0000-0000-00004F030000}"/>
    <cellStyle name="Normal 12 2 4" xfId="1245" xr:uid="{00000000-0005-0000-0000-000050030000}"/>
    <cellStyle name="Normal 12 2 4 2" xfId="1806" xr:uid="{00000000-0005-0000-0000-000051030000}"/>
    <cellStyle name="Normal 12 2 5" xfId="1807" xr:uid="{00000000-0005-0000-0000-000052030000}"/>
    <cellStyle name="Normal 12 3" xfId="330" xr:uid="{00000000-0005-0000-0000-000053030000}"/>
    <cellStyle name="Normal 12 3 2" xfId="737" xr:uid="{00000000-0005-0000-0000-000054030000}"/>
    <cellStyle name="Normal 12 3 2 2" xfId="1246" xr:uid="{00000000-0005-0000-0000-000055030000}"/>
    <cellStyle name="Normal 12 3 2 2 2" xfId="1808" xr:uid="{00000000-0005-0000-0000-000056030000}"/>
    <cellStyle name="Normal 12 3 2 3" xfId="1809" xr:uid="{00000000-0005-0000-0000-000057030000}"/>
    <cellStyle name="Normal 12 3 3" xfId="1247" xr:uid="{00000000-0005-0000-0000-000058030000}"/>
    <cellStyle name="Normal 12 3 3 2" xfId="1810" xr:uid="{00000000-0005-0000-0000-000059030000}"/>
    <cellStyle name="Normal 12 3 4" xfId="1811" xr:uid="{00000000-0005-0000-0000-00005A030000}"/>
    <cellStyle name="Normal 12 4" xfId="738" xr:uid="{00000000-0005-0000-0000-00005B030000}"/>
    <cellStyle name="Normal 12 4 2" xfId="1248" xr:uid="{00000000-0005-0000-0000-00005C030000}"/>
    <cellStyle name="Normal 12 4 2 2" xfId="1812" xr:uid="{00000000-0005-0000-0000-00005D030000}"/>
    <cellStyle name="Normal 12 4 3" xfId="1813" xr:uid="{00000000-0005-0000-0000-00005E030000}"/>
    <cellStyle name="Normal 12 5" xfId="1249" xr:uid="{00000000-0005-0000-0000-00005F030000}"/>
    <cellStyle name="Normal 12 5 2" xfId="1814" xr:uid="{00000000-0005-0000-0000-000060030000}"/>
    <cellStyle name="Normal 12 6" xfId="1815" xr:uid="{00000000-0005-0000-0000-000061030000}"/>
    <cellStyle name="Normal 120" xfId="1074" xr:uid="{00000000-0005-0000-0000-000062030000}"/>
    <cellStyle name="Normal 120 2" xfId="2474" xr:uid="{00000000-0005-0000-0000-000063030000}"/>
    <cellStyle name="Normal 121" xfId="1080" xr:uid="{00000000-0005-0000-0000-000064030000}"/>
    <cellStyle name="Normal 121 2" xfId="2479" xr:uid="{00000000-0005-0000-0000-000065030000}"/>
    <cellStyle name="Normal 122" xfId="1087" xr:uid="{00000000-0005-0000-0000-000066030000}"/>
    <cellStyle name="Normal 123" xfId="1090" xr:uid="{00000000-0005-0000-0000-000067030000}"/>
    <cellStyle name="Normal 123 2" xfId="2465" xr:uid="{00000000-0005-0000-0000-000068030000}"/>
    <cellStyle name="Normal 124" xfId="1091" xr:uid="{00000000-0005-0000-0000-000069030000}"/>
    <cellStyle name="Normal 125" xfId="1092" xr:uid="{00000000-0005-0000-0000-00006A030000}"/>
    <cellStyle name="Normal 125 2" xfId="2482" xr:uid="{00000000-0005-0000-0000-00006B030000}"/>
    <cellStyle name="Normal 126" xfId="1093" xr:uid="{00000000-0005-0000-0000-00006C030000}"/>
    <cellStyle name="Normal 126 2" xfId="2486" xr:uid="{00000000-0005-0000-0000-00006D030000}"/>
    <cellStyle name="Normal 127" xfId="1094" xr:uid="{00000000-0005-0000-0000-00006E030000}"/>
    <cellStyle name="Normal 127 2" xfId="2553" xr:uid="{00000000-0005-0000-0000-00006F030000}"/>
    <cellStyle name="Normal 128" xfId="1097" xr:uid="{00000000-0005-0000-0000-000070030000}"/>
    <cellStyle name="Normal 128 2" xfId="2554" xr:uid="{00000000-0005-0000-0000-000071030000}"/>
    <cellStyle name="Normal 129" xfId="1101" xr:uid="{00000000-0005-0000-0000-000072030000}"/>
    <cellStyle name="Normal 129 2" xfId="2556" xr:uid="{00000000-0005-0000-0000-000073030000}"/>
    <cellStyle name="Normal 13" xfId="331" xr:uid="{00000000-0005-0000-0000-000074030000}"/>
    <cellStyle name="Normal 13 10" xfId="1250" xr:uid="{00000000-0005-0000-0000-000075030000}"/>
    <cellStyle name="Normal 13 10 2" xfId="1816" xr:uid="{00000000-0005-0000-0000-000076030000}"/>
    <cellStyle name="Normal 13 11" xfId="1251" xr:uid="{00000000-0005-0000-0000-000077030000}"/>
    <cellStyle name="Normal 13 11 2" xfId="1817" xr:uid="{00000000-0005-0000-0000-000078030000}"/>
    <cellStyle name="Normal 13 12" xfId="1252" xr:uid="{00000000-0005-0000-0000-000079030000}"/>
    <cellStyle name="Normal 13 12 2" xfId="1818" xr:uid="{00000000-0005-0000-0000-00007A030000}"/>
    <cellStyle name="Normal 13 13" xfId="1253" xr:uid="{00000000-0005-0000-0000-00007B030000}"/>
    <cellStyle name="Normal 13 13 2" xfId="1819" xr:uid="{00000000-0005-0000-0000-00007C030000}"/>
    <cellStyle name="Normal 13 14" xfId="1254" xr:uid="{00000000-0005-0000-0000-00007D030000}"/>
    <cellStyle name="Normal 13 14 2" xfId="1820" xr:uid="{00000000-0005-0000-0000-00007E030000}"/>
    <cellStyle name="Normal 13 15" xfId="1255" xr:uid="{00000000-0005-0000-0000-00007F030000}"/>
    <cellStyle name="Normal 13 15 2" xfId="1821" xr:uid="{00000000-0005-0000-0000-000080030000}"/>
    <cellStyle name="Normal 13 16" xfId="1256" xr:uid="{00000000-0005-0000-0000-000081030000}"/>
    <cellStyle name="Normal 13 16 2" xfId="1822" xr:uid="{00000000-0005-0000-0000-000082030000}"/>
    <cellStyle name="Normal 13 2" xfId="332" xr:uid="{00000000-0005-0000-0000-000083030000}"/>
    <cellStyle name="Normal 13 2 2" xfId="333" xr:uid="{00000000-0005-0000-0000-000084030000}"/>
    <cellStyle name="Normal 13 2 2 2" xfId="739" xr:uid="{00000000-0005-0000-0000-000085030000}"/>
    <cellStyle name="Normal 13 2 2 2 2" xfId="1257" xr:uid="{00000000-0005-0000-0000-000086030000}"/>
    <cellStyle name="Normal 13 2 2 2 2 2" xfId="1823" xr:uid="{00000000-0005-0000-0000-000087030000}"/>
    <cellStyle name="Normal 13 2 2 2 3" xfId="1824" xr:uid="{00000000-0005-0000-0000-000088030000}"/>
    <cellStyle name="Normal 13 2 2 3" xfId="1258" xr:uid="{00000000-0005-0000-0000-000089030000}"/>
    <cellStyle name="Normal 13 2 2 3 2" xfId="1825" xr:uid="{00000000-0005-0000-0000-00008A030000}"/>
    <cellStyle name="Normal 13 2 2 4" xfId="1826" xr:uid="{00000000-0005-0000-0000-00008B030000}"/>
    <cellStyle name="Normal 13 2 3" xfId="740" xr:uid="{00000000-0005-0000-0000-00008C030000}"/>
    <cellStyle name="Normal 13 2 3 2" xfId="1259" xr:uid="{00000000-0005-0000-0000-00008D030000}"/>
    <cellStyle name="Normal 13 2 3 2 2" xfId="1827" xr:uid="{00000000-0005-0000-0000-00008E030000}"/>
    <cellStyle name="Normal 13 2 3 3" xfId="1828" xr:uid="{00000000-0005-0000-0000-00008F030000}"/>
    <cellStyle name="Normal 13 2 4" xfId="741" xr:uid="{00000000-0005-0000-0000-000090030000}"/>
    <cellStyle name="Normal 13 2 4 2" xfId="1138" xr:uid="{00000000-0005-0000-0000-000091030000}"/>
    <cellStyle name="Normal 13 2 4 2 2" xfId="1260" xr:uid="{00000000-0005-0000-0000-000092030000}"/>
    <cellStyle name="Normal 13 2 4 2 2 2" xfId="1829" xr:uid="{00000000-0005-0000-0000-000093030000}"/>
    <cellStyle name="Normal 13 2 4 2 3" xfId="1261" xr:uid="{00000000-0005-0000-0000-000094030000}"/>
    <cellStyle name="Normal 13 2 4 2 3 2" xfId="1830" xr:uid="{00000000-0005-0000-0000-000095030000}"/>
    <cellStyle name="Normal 13 2 4 2 4" xfId="1831" xr:uid="{00000000-0005-0000-0000-000096030000}"/>
    <cellStyle name="Normal 13 2 4 3" xfId="1262" xr:uid="{00000000-0005-0000-0000-000097030000}"/>
    <cellStyle name="Normal 13 2 5" xfId="1263" xr:uid="{00000000-0005-0000-0000-000098030000}"/>
    <cellStyle name="Normal 13 2 5 2" xfId="1264" xr:uid="{00000000-0005-0000-0000-000099030000}"/>
    <cellStyle name="Normal 13 2 5 3" xfId="1832" xr:uid="{00000000-0005-0000-0000-00009A030000}"/>
    <cellStyle name="Normal 13 3" xfId="334" xr:uid="{00000000-0005-0000-0000-00009B030000}"/>
    <cellStyle name="Normal 13 3 2" xfId="742" xr:uid="{00000000-0005-0000-0000-00009C030000}"/>
    <cellStyle name="Normal 13 3 2 2" xfId="1265" xr:uid="{00000000-0005-0000-0000-00009D030000}"/>
    <cellStyle name="Normal 13 3 2 2 2" xfId="1833" xr:uid="{00000000-0005-0000-0000-00009E030000}"/>
    <cellStyle name="Normal 13 3 2 3" xfId="1834" xr:uid="{00000000-0005-0000-0000-00009F030000}"/>
    <cellStyle name="Normal 13 3 3" xfId="1266" xr:uid="{00000000-0005-0000-0000-0000A0030000}"/>
    <cellStyle name="Normal 13 3 3 2" xfId="1835" xr:uid="{00000000-0005-0000-0000-0000A1030000}"/>
    <cellStyle name="Normal 13 3 4" xfId="1836" xr:uid="{00000000-0005-0000-0000-0000A2030000}"/>
    <cellStyle name="Normal 13 4" xfId="743" xr:uid="{00000000-0005-0000-0000-0000A3030000}"/>
    <cellStyle name="Normal 13 4 2" xfId="1267" xr:uid="{00000000-0005-0000-0000-0000A4030000}"/>
    <cellStyle name="Normal 13 4 2 2" xfId="1837" xr:uid="{00000000-0005-0000-0000-0000A5030000}"/>
    <cellStyle name="Normal 13 4 3" xfId="1838" xr:uid="{00000000-0005-0000-0000-0000A6030000}"/>
    <cellStyle name="Normal 13 5" xfId="744" xr:uid="{00000000-0005-0000-0000-0000A7030000}"/>
    <cellStyle name="Normal 13 5 2" xfId="1839" xr:uid="{00000000-0005-0000-0000-0000A8030000}"/>
    <cellStyle name="Normal 13 6" xfId="745" xr:uid="{00000000-0005-0000-0000-0000A9030000}"/>
    <cellStyle name="Normal 13 6 2" xfId="1840" xr:uid="{00000000-0005-0000-0000-0000AA030000}"/>
    <cellStyle name="Normal 13 7" xfId="746" xr:uid="{00000000-0005-0000-0000-0000AB030000}"/>
    <cellStyle name="Normal 13 7 2" xfId="1841" xr:uid="{00000000-0005-0000-0000-0000AC030000}"/>
    <cellStyle name="Normal 13 8" xfId="747" xr:uid="{00000000-0005-0000-0000-0000AD030000}"/>
    <cellStyle name="Normal 13 8 2" xfId="1842" xr:uid="{00000000-0005-0000-0000-0000AE030000}"/>
    <cellStyle name="Normal 13 9" xfId="1268" xr:uid="{00000000-0005-0000-0000-0000AF030000}"/>
    <cellStyle name="Normal 13 9 2" xfId="1843" xr:uid="{00000000-0005-0000-0000-0000B0030000}"/>
    <cellStyle name="Normal 130" xfId="1134" xr:uid="{00000000-0005-0000-0000-0000B1030000}"/>
    <cellStyle name="Normal 130 2" xfId="2557" xr:uid="{00000000-0005-0000-0000-0000B2030000}"/>
    <cellStyle name="Normal 131" xfId="2464" xr:uid="{00000000-0005-0000-0000-0000B3030000}"/>
    <cellStyle name="Normal 132" xfId="2467" xr:uid="{00000000-0005-0000-0000-0000B4030000}"/>
    <cellStyle name="Normal 132 2" xfId="2469" xr:uid="{00000000-0005-0000-0000-0000B5030000}"/>
    <cellStyle name="Normal 133" xfId="2542" xr:uid="{00000000-0005-0000-0000-0000B6030000}"/>
    <cellStyle name="Normal 133 2" xfId="2560" xr:uid="{00000000-0005-0000-0000-0000B7030000}"/>
    <cellStyle name="Normal 134" xfId="2543" xr:uid="{00000000-0005-0000-0000-0000B8030000}"/>
    <cellStyle name="Normal 134 2" xfId="2561" xr:uid="{00000000-0005-0000-0000-0000B9030000}"/>
    <cellStyle name="Normal 135" xfId="2546" xr:uid="{00000000-0005-0000-0000-0000BA030000}"/>
    <cellStyle name="Normal 135 2" xfId="2563" xr:uid="{00000000-0005-0000-0000-0000BB030000}"/>
    <cellStyle name="Normal 135 2 2" xfId="2580" xr:uid="{00000000-0005-0000-0000-0000BC030000}"/>
    <cellStyle name="Normal 136" xfId="2548" xr:uid="{00000000-0005-0000-0000-0000BD030000}"/>
    <cellStyle name="Normal 136 2" xfId="2566" xr:uid="{00000000-0005-0000-0000-0000BE030000}"/>
    <cellStyle name="Normal 137" xfId="2568" xr:uid="{00000000-0005-0000-0000-0000BF030000}"/>
    <cellStyle name="Normal 138" xfId="2569" xr:uid="{00000000-0005-0000-0000-0000C0030000}"/>
    <cellStyle name="Normal 139" xfId="2574" xr:uid="{00000000-0005-0000-0000-0000C1030000}"/>
    <cellStyle name="Normal 14" xfId="335" xr:uid="{00000000-0005-0000-0000-0000C2030000}"/>
    <cellStyle name="Normal 14 2" xfId="336" xr:uid="{00000000-0005-0000-0000-0000C3030000}"/>
    <cellStyle name="Normal 14 2 2" xfId="337" xr:uid="{00000000-0005-0000-0000-0000C4030000}"/>
    <cellStyle name="Normal 14 2 2 2" xfId="748" xr:uid="{00000000-0005-0000-0000-0000C5030000}"/>
    <cellStyle name="Normal 14 2 2 2 2" xfId="1269" xr:uid="{00000000-0005-0000-0000-0000C6030000}"/>
    <cellStyle name="Normal 14 2 2 2 2 2" xfId="1844" xr:uid="{00000000-0005-0000-0000-0000C7030000}"/>
    <cellStyle name="Normal 14 2 2 2 3" xfId="1845" xr:uid="{00000000-0005-0000-0000-0000C8030000}"/>
    <cellStyle name="Normal 14 2 2 3" xfId="1270" xr:uid="{00000000-0005-0000-0000-0000C9030000}"/>
    <cellStyle name="Normal 14 2 2 3 2" xfId="1846" xr:uid="{00000000-0005-0000-0000-0000CA030000}"/>
    <cellStyle name="Normal 14 2 2 4" xfId="1847" xr:uid="{00000000-0005-0000-0000-0000CB030000}"/>
    <cellStyle name="Normal 14 2 3" xfId="749" xr:uid="{00000000-0005-0000-0000-0000CC030000}"/>
    <cellStyle name="Normal 14 2 3 2" xfId="1271" xr:uid="{00000000-0005-0000-0000-0000CD030000}"/>
    <cellStyle name="Normal 14 2 3 2 2" xfId="1848" xr:uid="{00000000-0005-0000-0000-0000CE030000}"/>
    <cellStyle name="Normal 14 2 3 3" xfId="1849" xr:uid="{00000000-0005-0000-0000-0000CF030000}"/>
    <cellStyle name="Normal 14 2 4" xfId="1272" xr:uid="{00000000-0005-0000-0000-0000D0030000}"/>
    <cellStyle name="Normal 14 2 4 2" xfId="1850" xr:uid="{00000000-0005-0000-0000-0000D1030000}"/>
    <cellStyle name="Normal 14 2 5" xfId="1851" xr:uid="{00000000-0005-0000-0000-0000D2030000}"/>
    <cellStyle name="Normal 14 3" xfId="338" xr:uid="{00000000-0005-0000-0000-0000D3030000}"/>
    <cellStyle name="Normal 14 3 2" xfId="750" xr:uid="{00000000-0005-0000-0000-0000D4030000}"/>
    <cellStyle name="Normal 14 3 2 2" xfId="1273" xr:uid="{00000000-0005-0000-0000-0000D5030000}"/>
    <cellStyle name="Normal 14 3 2 2 2" xfId="1852" xr:uid="{00000000-0005-0000-0000-0000D6030000}"/>
    <cellStyle name="Normal 14 3 2 3" xfId="1853" xr:uid="{00000000-0005-0000-0000-0000D7030000}"/>
    <cellStyle name="Normal 14 3 3" xfId="1274" xr:uid="{00000000-0005-0000-0000-0000D8030000}"/>
    <cellStyle name="Normal 14 3 3 2" xfId="1854" xr:uid="{00000000-0005-0000-0000-0000D9030000}"/>
    <cellStyle name="Normal 14 3 4" xfId="1855" xr:uid="{00000000-0005-0000-0000-0000DA030000}"/>
    <cellStyle name="Normal 14 4" xfId="751" xr:uid="{00000000-0005-0000-0000-0000DB030000}"/>
    <cellStyle name="Normal 14 4 2" xfId="1275" xr:uid="{00000000-0005-0000-0000-0000DC030000}"/>
    <cellStyle name="Normal 14 4 2 2" xfId="1856" xr:uid="{00000000-0005-0000-0000-0000DD030000}"/>
    <cellStyle name="Normal 14 4 3" xfId="1857" xr:uid="{00000000-0005-0000-0000-0000DE030000}"/>
    <cellStyle name="Normal 14 5" xfId="1276" xr:uid="{00000000-0005-0000-0000-0000DF030000}"/>
    <cellStyle name="Normal 14 5 2" xfId="1858" xr:uid="{00000000-0005-0000-0000-0000E0030000}"/>
    <cellStyle name="Normal 14 6" xfId="1859" xr:uid="{00000000-0005-0000-0000-0000E1030000}"/>
    <cellStyle name="Normal 140" xfId="2579" xr:uid="{00000000-0005-0000-0000-0000E2030000}"/>
    <cellStyle name="Normal 141" xfId="2552" xr:uid="{00000000-0005-0000-0000-0000E3030000}"/>
    <cellStyle name="Normal 141 2" xfId="2581" xr:uid="{00000000-0005-0000-0000-0000E4030000}"/>
    <cellStyle name="Normal 142" xfId="2583" xr:uid="{00000000-0005-0000-0000-0000E5030000}"/>
    <cellStyle name="Normal 143" xfId="2584" xr:uid="{00000000-0005-0000-0000-0000E6030000}"/>
    <cellStyle name="Normal 144" xfId="2588" xr:uid="{00000000-0005-0000-0000-0000E7030000}"/>
    <cellStyle name="Normal 145" xfId="2590" xr:uid="{00000000-0005-0000-0000-0000E8030000}"/>
    <cellStyle name="Normal 146" xfId="2591" xr:uid="{00000000-0005-0000-0000-0000E9030000}"/>
    <cellStyle name="Normal 147" xfId="2605" xr:uid="{00000000-0005-0000-0000-0000EA030000}"/>
    <cellStyle name="Normal 148" xfId="2606" xr:uid="{00000000-0005-0000-0000-0000EB030000}"/>
    <cellStyle name="Normal 149" xfId="2607" xr:uid="{00000000-0005-0000-0000-0000EC030000}"/>
    <cellStyle name="Normal 15" xfId="339" xr:uid="{00000000-0005-0000-0000-0000ED030000}"/>
    <cellStyle name="Normal 15 2" xfId="340" xr:uid="{00000000-0005-0000-0000-0000EE030000}"/>
    <cellStyle name="Normal 15 2 2" xfId="341" xr:uid="{00000000-0005-0000-0000-0000EF030000}"/>
    <cellStyle name="Normal 15 2 2 2" xfId="752" xr:uid="{00000000-0005-0000-0000-0000F0030000}"/>
    <cellStyle name="Normal 15 2 2 2 2" xfId="1277" xr:uid="{00000000-0005-0000-0000-0000F1030000}"/>
    <cellStyle name="Normal 15 2 2 2 2 2" xfId="1860" xr:uid="{00000000-0005-0000-0000-0000F2030000}"/>
    <cellStyle name="Normal 15 2 2 2 3" xfId="1861" xr:uid="{00000000-0005-0000-0000-0000F3030000}"/>
    <cellStyle name="Normal 15 2 2 3" xfId="1278" xr:uid="{00000000-0005-0000-0000-0000F4030000}"/>
    <cellStyle name="Normal 15 2 2 3 2" xfId="1862" xr:uid="{00000000-0005-0000-0000-0000F5030000}"/>
    <cellStyle name="Normal 15 2 2 4" xfId="1863" xr:uid="{00000000-0005-0000-0000-0000F6030000}"/>
    <cellStyle name="Normal 15 2 3" xfId="753" xr:uid="{00000000-0005-0000-0000-0000F7030000}"/>
    <cellStyle name="Normal 15 2 3 2" xfId="1279" xr:uid="{00000000-0005-0000-0000-0000F8030000}"/>
    <cellStyle name="Normal 15 2 3 2 2" xfId="1864" xr:uid="{00000000-0005-0000-0000-0000F9030000}"/>
    <cellStyle name="Normal 15 2 3 3" xfId="1865" xr:uid="{00000000-0005-0000-0000-0000FA030000}"/>
    <cellStyle name="Normal 15 2 4" xfId="1280" xr:uid="{00000000-0005-0000-0000-0000FB030000}"/>
    <cellStyle name="Normal 15 2 4 2" xfId="1866" xr:uid="{00000000-0005-0000-0000-0000FC030000}"/>
    <cellStyle name="Normal 15 2 5" xfId="1867" xr:uid="{00000000-0005-0000-0000-0000FD030000}"/>
    <cellStyle name="Normal 15 3" xfId="342" xr:uid="{00000000-0005-0000-0000-0000FE030000}"/>
    <cellStyle name="Normal 15 3 2" xfId="754" xr:uid="{00000000-0005-0000-0000-0000FF030000}"/>
    <cellStyle name="Normal 15 3 2 2" xfId="1281" xr:uid="{00000000-0005-0000-0000-000000040000}"/>
    <cellStyle name="Normal 15 3 2 2 2" xfId="1868" xr:uid="{00000000-0005-0000-0000-000001040000}"/>
    <cellStyle name="Normal 15 3 2 3" xfId="1869" xr:uid="{00000000-0005-0000-0000-000002040000}"/>
    <cellStyle name="Normal 15 3 3" xfId="1282" xr:uid="{00000000-0005-0000-0000-000003040000}"/>
    <cellStyle name="Normal 15 3 3 2" xfId="1870" xr:uid="{00000000-0005-0000-0000-000004040000}"/>
    <cellStyle name="Normal 15 3 4" xfId="1871" xr:uid="{00000000-0005-0000-0000-000005040000}"/>
    <cellStyle name="Normal 15 4" xfId="755" xr:uid="{00000000-0005-0000-0000-000006040000}"/>
    <cellStyle name="Normal 15 4 2" xfId="1283" xr:uid="{00000000-0005-0000-0000-000007040000}"/>
    <cellStyle name="Normal 15 4 2 2" xfId="1872" xr:uid="{00000000-0005-0000-0000-000008040000}"/>
    <cellStyle name="Normal 15 4 3" xfId="1873" xr:uid="{00000000-0005-0000-0000-000009040000}"/>
    <cellStyle name="Normal 15 5" xfId="1284" xr:uid="{00000000-0005-0000-0000-00000A040000}"/>
    <cellStyle name="Normal 15 5 2" xfId="1874" xr:uid="{00000000-0005-0000-0000-00000B040000}"/>
    <cellStyle name="Normal 15 6" xfId="1875" xr:uid="{00000000-0005-0000-0000-00000C040000}"/>
    <cellStyle name="Normal 150" xfId="2608" xr:uid="{00000000-0005-0000-0000-00000D040000}"/>
    <cellStyle name="Normal 151" xfId="2609" xr:uid="{00000000-0005-0000-0000-00000E040000}"/>
    <cellStyle name="Normal 152" xfId="2614" xr:uid="{00000000-0005-0000-0000-00000F040000}"/>
    <cellStyle name="Normal 153" xfId="2615" xr:uid="{00000000-0005-0000-0000-000010040000}"/>
    <cellStyle name="Normal 154" xfId="2616" xr:uid="{00000000-0005-0000-0000-000011040000}"/>
    <cellStyle name="Normal 16" xfId="343" xr:uid="{00000000-0005-0000-0000-000012040000}"/>
    <cellStyle name="Normal 16 2" xfId="344" xr:uid="{00000000-0005-0000-0000-000013040000}"/>
    <cellStyle name="Normal 16 2 2" xfId="345" xr:uid="{00000000-0005-0000-0000-000014040000}"/>
    <cellStyle name="Normal 16 2 2 2" xfId="756" xr:uid="{00000000-0005-0000-0000-000015040000}"/>
    <cellStyle name="Normal 16 2 2 2 2" xfId="1285" xr:uid="{00000000-0005-0000-0000-000016040000}"/>
    <cellStyle name="Normal 16 2 2 2 2 2" xfId="1876" xr:uid="{00000000-0005-0000-0000-000017040000}"/>
    <cellStyle name="Normal 16 2 2 2 3" xfId="1877" xr:uid="{00000000-0005-0000-0000-000018040000}"/>
    <cellStyle name="Normal 16 2 2 3" xfId="1286" xr:uid="{00000000-0005-0000-0000-000019040000}"/>
    <cellStyle name="Normal 16 2 2 3 2" xfId="1878" xr:uid="{00000000-0005-0000-0000-00001A040000}"/>
    <cellStyle name="Normal 16 2 2 4" xfId="1879" xr:uid="{00000000-0005-0000-0000-00001B040000}"/>
    <cellStyle name="Normal 16 2 3" xfId="757" xr:uid="{00000000-0005-0000-0000-00001C040000}"/>
    <cellStyle name="Normal 16 2 3 2" xfId="1287" xr:uid="{00000000-0005-0000-0000-00001D040000}"/>
    <cellStyle name="Normal 16 2 3 2 2" xfId="1880" xr:uid="{00000000-0005-0000-0000-00001E040000}"/>
    <cellStyle name="Normal 16 2 3 3" xfId="1881" xr:uid="{00000000-0005-0000-0000-00001F040000}"/>
    <cellStyle name="Normal 16 2 4" xfId="1288" xr:uid="{00000000-0005-0000-0000-000020040000}"/>
    <cellStyle name="Normal 16 2 4 2" xfId="1882" xr:uid="{00000000-0005-0000-0000-000021040000}"/>
    <cellStyle name="Normal 16 2 5" xfId="1883" xr:uid="{00000000-0005-0000-0000-000022040000}"/>
    <cellStyle name="Normal 16 3" xfId="346" xr:uid="{00000000-0005-0000-0000-000023040000}"/>
    <cellStyle name="Normal 16 3 2" xfId="758" xr:uid="{00000000-0005-0000-0000-000024040000}"/>
    <cellStyle name="Normal 16 3 2 2" xfId="1289" xr:uid="{00000000-0005-0000-0000-000025040000}"/>
    <cellStyle name="Normal 16 3 2 2 2" xfId="1884" xr:uid="{00000000-0005-0000-0000-000026040000}"/>
    <cellStyle name="Normal 16 3 2 3" xfId="1885" xr:uid="{00000000-0005-0000-0000-000027040000}"/>
    <cellStyle name="Normal 16 3 3" xfId="1290" xr:uid="{00000000-0005-0000-0000-000028040000}"/>
    <cellStyle name="Normal 16 3 3 2" xfId="1886" xr:uid="{00000000-0005-0000-0000-000029040000}"/>
    <cellStyle name="Normal 16 3 4" xfId="1887" xr:uid="{00000000-0005-0000-0000-00002A040000}"/>
    <cellStyle name="Normal 16 4" xfId="759" xr:uid="{00000000-0005-0000-0000-00002B040000}"/>
    <cellStyle name="Normal 16 4 2" xfId="1291" xr:uid="{00000000-0005-0000-0000-00002C040000}"/>
    <cellStyle name="Normal 16 4 2 2" xfId="1888" xr:uid="{00000000-0005-0000-0000-00002D040000}"/>
    <cellStyle name="Normal 16 4 3" xfId="1889" xr:uid="{00000000-0005-0000-0000-00002E040000}"/>
    <cellStyle name="Normal 16 5" xfId="1292" xr:uid="{00000000-0005-0000-0000-00002F040000}"/>
    <cellStyle name="Normal 16 5 2" xfId="1890" xr:uid="{00000000-0005-0000-0000-000030040000}"/>
    <cellStyle name="Normal 16 6" xfId="1891" xr:uid="{00000000-0005-0000-0000-000031040000}"/>
    <cellStyle name="Normal 17" xfId="347" xr:uid="{00000000-0005-0000-0000-000032040000}"/>
    <cellStyle name="Normal 17 2" xfId="348" xr:uid="{00000000-0005-0000-0000-000033040000}"/>
    <cellStyle name="Normal 17 2 2" xfId="349" xr:uid="{00000000-0005-0000-0000-000034040000}"/>
    <cellStyle name="Normal 17 3" xfId="350" xr:uid="{00000000-0005-0000-0000-000035040000}"/>
    <cellStyle name="Normal 17 3 2" xfId="1293" xr:uid="{00000000-0005-0000-0000-000036040000}"/>
    <cellStyle name="Normal 18" xfId="351" xr:uid="{00000000-0005-0000-0000-000037040000}"/>
    <cellStyle name="Normal 18 2" xfId="352" xr:uid="{00000000-0005-0000-0000-000038040000}"/>
    <cellStyle name="Normal 18 2 2" xfId="353" xr:uid="{00000000-0005-0000-0000-000039040000}"/>
    <cellStyle name="Normal 18 2 2 2" xfId="1296" xr:uid="{00000000-0005-0000-0000-00003A040000}"/>
    <cellStyle name="Normal 18 2 2 2 2" xfId="1892" xr:uid="{00000000-0005-0000-0000-00003B040000}"/>
    <cellStyle name="Normal 18 2 2 3" xfId="1295" xr:uid="{00000000-0005-0000-0000-00003C040000}"/>
    <cellStyle name="Normal 18 2 3" xfId="1297" xr:uid="{00000000-0005-0000-0000-00003D040000}"/>
    <cellStyle name="Normal 18 2 3 2" xfId="1893" xr:uid="{00000000-0005-0000-0000-00003E040000}"/>
    <cellStyle name="Normal 18 2 4" xfId="1294" xr:uid="{00000000-0005-0000-0000-00003F040000}"/>
    <cellStyle name="Normal 18 3" xfId="354" xr:uid="{00000000-0005-0000-0000-000040040000}"/>
    <cellStyle name="Normal 18 3 2" xfId="1299" xr:uid="{00000000-0005-0000-0000-000041040000}"/>
    <cellStyle name="Normal 18 3 2 2" xfId="1894" xr:uid="{00000000-0005-0000-0000-000042040000}"/>
    <cellStyle name="Normal 18 3 3" xfId="1298" xr:uid="{00000000-0005-0000-0000-000043040000}"/>
    <cellStyle name="Normal 18 4" xfId="760" xr:uid="{00000000-0005-0000-0000-000044040000}"/>
    <cellStyle name="Normal 18 4 2" xfId="1895" xr:uid="{00000000-0005-0000-0000-000045040000}"/>
    <cellStyle name="Normal 18 5" xfId="761" xr:uid="{00000000-0005-0000-0000-000046040000}"/>
    <cellStyle name="Normal 18 5 2" xfId="1300" xr:uid="{00000000-0005-0000-0000-000047040000}"/>
    <cellStyle name="Normal 18 5 2 2" xfId="1896" xr:uid="{00000000-0005-0000-0000-000048040000}"/>
    <cellStyle name="Normal 18 5 3" xfId="1897" xr:uid="{00000000-0005-0000-0000-000049040000}"/>
    <cellStyle name="Normal 18 6" xfId="1301" xr:uid="{00000000-0005-0000-0000-00004A040000}"/>
    <cellStyle name="Normal 18 6 2" xfId="1898" xr:uid="{00000000-0005-0000-0000-00004B040000}"/>
    <cellStyle name="Normal 18 7" xfId="1302" xr:uid="{00000000-0005-0000-0000-00004C040000}"/>
    <cellStyle name="Normal 18 7 2" xfId="1899" xr:uid="{00000000-0005-0000-0000-00004D040000}"/>
    <cellStyle name="Normal 18 8" xfId="1303" xr:uid="{00000000-0005-0000-0000-00004E040000}"/>
    <cellStyle name="Normal 18 8 2" xfId="1900" xr:uid="{00000000-0005-0000-0000-00004F040000}"/>
    <cellStyle name="Normal 18 9" xfId="1901" xr:uid="{00000000-0005-0000-0000-000050040000}"/>
    <cellStyle name="Normal 19" xfId="355" xr:uid="{00000000-0005-0000-0000-000051040000}"/>
    <cellStyle name="Normal 19 2" xfId="356" xr:uid="{00000000-0005-0000-0000-000052040000}"/>
    <cellStyle name="Normal 19 2 2" xfId="357" xr:uid="{00000000-0005-0000-0000-000053040000}"/>
    <cellStyle name="Normal 19 2 2 2" xfId="1307" xr:uid="{00000000-0005-0000-0000-000054040000}"/>
    <cellStyle name="Normal 19 2 2 2 2" xfId="1902" xr:uid="{00000000-0005-0000-0000-000055040000}"/>
    <cellStyle name="Normal 19 2 2 3" xfId="1306" xr:uid="{00000000-0005-0000-0000-000056040000}"/>
    <cellStyle name="Normal 19 2 3" xfId="1308" xr:uid="{00000000-0005-0000-0000-000057040000}"/>
    <cellStyle name="Normal 19 2 3 2" xfId="1903" xr:uid="{00000000-0005-0000-0000-000058040000}"/>
    <cellStyle name="Normal 19 2 4" xfId="1305" xr:uid="{00000000-0005-0000-0000-000059040000}"/>
    <cellStyle name="Normal 19 3" xfId="358" xr:uid="{00000000-0005-0000-0000-00005A040000}"/>
    <cellStyle name="Normal 19 3 2" xfId="1310" xr:uid="{00000000-0005-0000-0000-00005B040000}"/>
    <cellStyle name="Normal 19 3 2 2" xfId="1904" xr:uid="{00000000-0005-0000-0000-00005C040000}"/>
    <cellStyle name="Normal 19 3 3" xfId="1309" xr:uid="{00000000-0005-0000-0000-00005D040000}"/>
    <cellStyle name="Normal 19 4" xfId="1311" xr:uid="{00000000-0005-0000-0000-00005E040000}"/>
    <cellStyle name="Normal 19 4 2" xfId="1905" xr:uid="{00000000-0005-0000-0000-00005F040000}"/>
    <cellStyle name="Normal 19 5" xfId="1304" xr:uid="{00000000-0005-0000-0000-000060040000}"/>
    <cellStyle name="Normal 2" xfId="359" xr:uid="{00000000-0005-0000-0000-000061040000}"/>
    <cellStyle name="Normal 2 10" xfId="360" xr:uid="{00000000-0005-0000-0000-000062040000}"/>
    <cellStyle name="Normal 2 10 2" xfId="2497" xr:uid="{00000000-0005-0000-0000-000063040000}"/>
    <cellStyle name="Normal 2 10 3" xfId="2496" xr:uid="{00000000-0005-0000-0000-000064040000}"/>
    <cellStyle name="Normal 2 11" xfId="361" xr:uid="{00000000-0005-0000-0000-000065040000}"/>
    <cellStyle name="Normal 2 11 2" xfId="2498" xr:uid="{00000000-0005-0000-0000-000066040000}"/>
    <cellStyle name="Normal 2 12" xfId="362" xr:uid="{00000000-0005-0000-0000-000067040000}"/>
    <cellStyle name="Normal 2 12 2" xfId="568" xr:uid="{00000000-0005-0000-0000-000068040000}"/>
    <cellStyle name="Normal 2 12 3" xfId="2499" xr:uid="{00000000-0005-0000-0000-000069040000}"/>
    <cellStyle name="Normal 2 13" xfId="363" xr:uid="{00000000-0005-0000-0000-00006A040000}"/>
    <cellStyle name="Normal 2 14" xfId="364" xr:uid="{00000000-0005-0000-0000-00006B040000}"/>
    <cellStyle name="Normal 2 14 2" xfId="2483" xr:uid="{00000000-0005-0000-0000-00006C040000}"/>
    <cellStyle name="Normal 2 14 3" xfId="2500" xr:uid="{00000000-0005-0000-0000-00006D040000}"/>
    <cellStyle name="Normal 2 15" xfId="581" xr:uid="{00000000-0005-0000-0000-00006E040000}"/>
    <cellStyle name="Normal 2 15 2" xfId="762" xr:uid="{00000000-0005-0000-0000-00006F040000}"/>
    <cellStyle name="Normal 2 15 3" xfId="2501" xr:uid="{00000000-0005-0000-0000-000070040000}"/>
    <cellStyle name="Normal 2 16" xfId="584" xr:uid="{00000000-0005-0000-0000-000071040000}"/>
    <cellStyle name="Normal 2 16 2" xfId="1029" xr:uid="{00000000-0005-0000-0000-000072040000}"/>
    <cellStyle name="Normal 2 16 3" xfId="1030" xr:uid="{00000000-0005-0000-0000-000073040000}"/>
    <cellStyle name="Normal 2 16 4" xfId="1031" xr:uid="{00000000-0005-0000-0000-000074040000}"/>
    <cellStyle name="Normal 2 16 4 2" xfId="2558" xr:uid="{00000000-0005-0000-0000-000075040000}"/>
    <cellStyle name="Normal 2 16 5" xfId="2502" xr:uid="{00000000-0005-0000-0000-000076040000}"/>
    <cellStyle name="Normal 2 17" xfId="1088" xr:uid="{00000000-0005-0000-0000-000077040000}"/>
    <cellStyle name="Normal 2 17 2" xfId="1100" xr:uid="{00000000-0005-0000-0000-000078040000}"/>
    <cellStyle name="Normal 2 18" xfId="1312" xr:uid="{00000000-0005-0000-0000-000079040000}"/>
    <cellStyle name="Normal 2 18 2" xfId="2503" xr:uid="{00000000-0005-0000-0000-00007A040000}"/>
    <cellStyle name="Normal 2 19" xfId="2504" xr:uid="{00000000-0005-0000-0000-00007B040000}"/>
    <cellStyle name="Normal 2 2" xfId="365" xr:uid="{00000000-0005-0000-0000-00007C040000}"/>
    <cellStyle name="Normal 2 2 10" xfId="366" xr:uid="{00000000-0005-0000-0000-00007D040000}"/>
    <cellStyle name="Normal 2 2 10 2" xfId="2551" xr:uid="{00000000-0005-0000-0000-00007E040000}"/>
    <cellStyle name="Normal 2 2 11" xfId="367" xr:uid="{00000000-0005-0000-0000-00007F040000}"/>
    <cellStyle name="Normal 2 2 12" xfId="368" xr:uid="{00000000-0005-0000-0000-000080040000}"/>
    <cellStyle name="Normal 2 2 2" xfId="369" xr:uid="{00000000-0005-0000-0000-000081040000}"/>
    <cellStyle name="Normal 2 2 2 2" xfId="370" xr:uid="{00000000-0005-0000-0000-000082040000}"/>
    <cellStyle name="Normal 2 2 2 2 2" xfId="1906" xr:uid="{00000000-0005-0000-0000-000083040000}"/>
    <cellStyle name="Normal 2 2 2 3" xfId="1907" xr:uid="{00000000-0005-0000-0000-000084040000}"/>
    <cellStyle name="Normal 2 2 3" xfId="371" xr:uid="{00000000-0005-0000-0000-000085040000}"/>
    <cellStyle name="Normal 2 2 3 2" xfId="372" xr:uid="{00000000-0005-0000-0000-000086040000}"/>
    <cellStyle name="Normal 2 2 3 3" xfId="1313" xr:uid="{00000000-0005-0000-0000-000087040000}"/>
    <cellStyle name="Normal 2 2 4" xfId="373" xr:uid="{00000000-0005-0000-0000-000088040000}"/>
    <cellStyle name="Normal 2 2 4 2" xfId="374" xr:uid="{00000000-0005-0000-0000-000089040000}"/>
    <cellStyle name="Normal 2 2 5" xfId="375" xr:uid="{00000000-0005-0000-0000-00008A040000}"/>
    <cellStyle name="Normal 2 2 5 2" xfId="376" xr:uid="{00000000-0005-0000-0000-00008B040000}"/>
    <cellStyle name="Normal 2 2 6" xfId="377" xr:uid="{00000000-0005-0000-0000-00008C040000}"/>
    <cellStyle name="Normal 2 2 6 2" xfId="378" xr:uid="{00000000-0005-0000-0000-00008D040000}"/>
    <cellStyle name="Normal 2 2 7" xfId="379" xr:uid="{00000000-0005-0000-0000-00008E040000}"/>
    <cellStyle name="Normal 2 2 8" xfId="380" xr:uid="{00000000-0005-0000-0000-00008F040000}"/>
    <cellStyle name="Normal 2 2 9" xfId="381" xr:uid="{00000000-0005-0000-0000-000090040000}"/>
    <cellStyle name="Normal 2 2_6a" xfId="382" xr:uid="{00000000-0005-0000-0000-000091040000}"/>
    <cellStyle name="Normal 2 20" xfId="2505" xr:uid="{00000000-0005-0000-0000-000092040000}"/>
    <cellStyle name="Normal 2 21" xfId="2506" xr:uid="{00000000-0005-0000-0000-000093040000}"/>
    <cellStyle name="Normal 2 3" xfId="383" xr:uid="{00000000-0005-0000-0000-000094040000}"/>
    <cellStyle name="Normal 2 3 2" xfId="384" xr:uid="{00000000-0005-0000-0000-000095040000}"/>
    <cellStyle name="Normal 2 3 2 2" xfId="1314" xr:uid="{00000000-0005-0000-0000-000096040000}"/>
    <cellStyle name="Normal 2 3 3" xfId="385" xr:uid="{00000000-0005-0000-0000-000097040000}"/>
    <cellStyle name="Normal 2 3 3 2" xfId="1315" xr:uid="{00000000-0005-0000-0000-000098040000}"/>
    <cellStyle name="Normal 2 3 4" xfId="386" xr:uid="{00000000-0005-0000-0000-000099040000}"/>
    <cellStyle name="Normal 2 3 4 2" xfId="1316" xr:uid="{00000000-0005-0000-0000-00009A040000}"/>
    <cellStyle name="Normal 2 3 5" xfId="387" xr:uid="{00000000-0005-0000-0000-00009B040000}"/>
    <cellStyle name="Normal 2 3_6a" xfId="388" xr:uid="{00000000-0005-0000-0000-00009C040000}"/>
    <cellStyle name="Normal 2 4" xfId="389" xr:uid="{00000000-0005-0000-0000-00009D040000}"/>
    <cellStyle name="Normal 2 4 2" xfId="390" xr:uid="{00000000-0005-0000-0000-00009E040000}"/>
    <cellStyle name="Normal 2 4 2 2" xfId="763" xr:uid="{00000000-0005-0000-0000-00009F040000}"/>
    <cellStyle name="Normal 2 4 3" xfId="391" xr:uid="{00000000-0005-0000-0000-0000A0040000}"/>
    <cellStyle name="Normal 2 4 4" xfId="392" xr:uid="{00000000-0005-0000-0000-0000A1040000}"/>
    <cellStyle name="Normal 2 4 5" xfId="393" xr:uid="{00000000-0005-0000-0000-0000A2040000}"/>
    <cellStyle name="Normal 2 5" xfId="394" xr:uid="{00000000-0005-0000-0000-0000A3040000}"/>
    <cellStyle name="Normal 2 5 2" xfId="395" xr:uid="{00000000-0005-0000-0000-0000A4040000}"/>
    <cellStyle name="Normal 2 5 2 2" xfId="1908" xr:uid="{00000000-0005-0000-0000-0000A5040000}"/>
    <cellStyle name="Normal 2 5 3" xfId="396" xr:uid="{00000000-0005-0000-0000-0000A6040000}"/>
    <cellStyle name="Normal 2 5 4" xfId="397" xr:uid="{00000000-0005-0000-0000-0000A7040000}"/>
    <cellStyle name="Normal 2 5 5" xfId="398" xr:uid="{00000000-0005-0000-0000-0000A8040000}"/>
    <cellStyle name="Normal 2 6" xfId="399" xr:uid="{00000000-0005-0000-0000-0000A9040000}"/>
    <cellStyle name="Normal 2 6 2" xfId="400" xr:uid="{00000000-0005-0000-0000-0000AA040000}"/>
    <cellStyle name="Normal 2 7" xfId="401" xr:uid="{00000000-0005-0000-0000-0000AB040000}"/>
    <cellStyle name="Normal 2 7 2" xfId="1317" xr:uid="{00000000-0005-0000-0000-0000AC040000}"/>
    <cellStyle name="Normal 2 7 2 2" xfId="2507" xr:uid="{00000000-0005-0000-0000-0000AD040000}"/>
    <cellStyle name="Normal 2 7 3" xfId="2508" xr:uid="{00000000-0005-0000-0000-0000AE040000}"/>
    <cellStyle name="Normal 2 8" xfId="402" xr:uid="{00000000-0005-0000-0000-0000AF040000}"/>
    <cellStyle name="Normal 2 8 2" xfId="1318" xr:uid="{00000000-0005-0000-0000-0000B0040000}"/>
    <cellStyle name="Normal 2 8 2 2" xfId="2509" xr:uid="{00000000-0005-0000-0000-0000B1040000}"/>
    <cellStyle name="Normal 2 8 3" xfId="2510" xr:uid="{00000000-0005-0000-0000-0000B2040000}"/>
    <cellStyle name="Normal 2 9" xfId="403" xr:uid="{00000000-0005-0000-0000-0000B3040000}"/>
    <cellStyle name="Normal 2 9 2" xfId="2512" xr:uid="{00000000-0005-0000-0000-0000B4040000}"/>
    <cellStyle name="Normal 2 9 3" xfId="2511" xr:uid="{00000000-0005-0000-0000-0000B5040000}"/>
    <cellStyle name="Normal 2_6a" xfId="404" xr:uid="{00000000-0005-0000-0000-0000B6040000}"/>
    <cellStyle name="Normal 20" xfId="405" xr:uid="{00000000-0005-0000-0000-0000B7040000}"/>
    <cellStyle name="Normal 20 2" xfId="406" xr:uid="{00000000-0005-0000-0000-0000B8040000}"/>
    <cellStyle name="Normal 20 2 2" xfId="407" xr:uid="{00000000-0005-0000-0000-0000B9040000}"/>
    <cellStyle name="Normal 20 2 2 2" xfId="1321" xr:uid="{00000000-0005-0000-0000-0000BA040000}"/>
    <cellStyle name="Normal 20 2 2 2 2" xfId="1909" xr:uid="{00000000-0005-0000-0000-0000BB040000}"/>
    <cellStyle name="Normal 20 2 2 3" xfId="1320" xr:uid="{00000000-0005-0000-0000-0000BC040000}"/>
    <cellStyle name="Normal 20 2 3" xfId="1322" xr:uid="{00000000-0005-0000-0000-0000BD040000}"/>
    <cellStyle name="Normal 20 2 3 2" xfId="1910" xr:uid="{00000000-0005-0000-0000-0000BE040000}"/>
    <cellStyle name="Normal 20 2 4" xfId="1319" xr:uid="{00000000-0005-0000-0000-0000BF040000}"/>
    <cellStyle name="Normal 20 3" xfId="408" xr:uid="{00000000-0005-0000-0000-0000C0040000}"/>
    <cellStyle name="Normal 20 3 2" xfId="1323" xr:uid="{00000000-0005-0000-0000-0000C1040000}"/>
    <cellStyle name="Normal 20 3 2 2" xfId="1911" xr:uid="{00000000-0005-0000-0000-0000C2040000}"/>
    <cellStyle name="Normal 20 3 3" xfId="1912" xr:uid="{00000000-0005-0000-0000-0000C3040000}"/>
    <cellStyle name="Normal 20 4" xfId="764" xr:uid="{00000000-0005-0000-0000-0000C4040000}"/>
    <cellStyle name="Normal 20 4 2" xfId="1913" xr:uid="{00000000-0005-0000-0000-0000C5040000}"/>
    <cellStyle name="Normal 20 5" xfId="765" xr:uid="{00000000-0005-0000-0000-0000C6040000}"/>
    <cellStyle name="Normal 20 5 2" xfId="1324" xr:uid="{00000000-0005-0000-0000-0000C7040000}"/>
    <cellStyle name="Normal 20 5 2 2" xfId="1914" xr:uid="{00000000-0005-0000-0000-0000C8040000}"/>
    <cellStyle name="Normal 20 5 3" xfId="1915" xr:uid="{00000000-0005-0000-0000-0000C9040000}"/>
    <cellStyle name="Normal 20 6" xfId="1325" xr:uid="{00000000-0005-0000-0000-0000CA040000}"/>
    <cellStyle name="Normal 20 6 2" xfId="1916" xr:uid="{00000000-0005-0000-0000-0000CB040000}"/>
    <cellStyle name="Normal 20 7" xfId="1326" xr:uid="{00000000-0005-0000-0000-0000CC040000}"/>
    <cellStyle name="Normal 20 7 2" xfId="1917" xr:uid="{00000000-0005-0000-0000-0000CD040000}"/>
    <cellStyle name="Normal 20 8" xfId="1327" xr:uid="{00000000-0005-0000-0000-0000CE040000}"/>
    <cellStyle name="Normal 20 8 2" xfId="1918" xr:uid="{00000000-0005-0000-0000-0000CF040000}"/>
    <cellStyle name="Normal 20 9" xfId="1919" xr:uid="{00000000-0005-0000-0000-0000D0040000}"/>
    <cellStyle name="Normal 21" xfId="409" xr:uid="{00000000-0005-0000-0000-0000D1040000}"/>
    <cellStyle name="Normal 21 2" xfId="410" xr:uid="{00000000-0005-0000-0000-0000D2040000}"/>
    <cellStyle name="Normal 21 2 2" xfId="411" xr:uid="{00000000-0005-0000-0000-0000D3040000}"/>
    <cellStyle name="Normal 21 2 2 2" xfId="1331" xr:uid="{00000000-0005-0000-0000-0000D4040000}"/>
    <cellStyle name="Normal 21 2 2 2 2" xfId="1920" xr:uid="{00000000-0005-0000-0000-0000D5040000}"/>
    <cellStyle name="Normal 21 2 2 3" xfId="1330" xr:uid="{00000000-0005-0000-0000-0000D6040000}"/>
    <cellStyle name="Normal 21 2 3" xfId="1332" xr:uid="{00000000-0005-0000-0000-0000D7040000}"/>
    <cellStyle name="Normal 21 2 3 2" xfId="1921" xr:uid="{00000000-0005-0000-0000-0000D8040000}"/>
    <cellStyle name="Normal 21 2 4" xfId="1329" xr:uid="{00000000-0005-0000-0000-0000D9040000}"/>
    <cellStyle name="Normal 21 3" xfId="412" xr:uid="{00000000-0005-0000-0000-0000DA040000}"/>
    <cellStyle name="Normal 21 3 2" xfId="1334" xr:uid="{00000000-0005-0000-0000-0000DB040000}"/>
    <cellStyle name="Normal 21 3 2 2" xfId="1922" xr:uid="{00000000-0005-0000-0000-0000DC040000}"/>
    <cellStyle name="Normal 21 3 3" xfId="1333" xr:uid="{00000000-0005-0000-0000-0000DD040000}"/>
    <cellStyle name="Normal 21 4" xfId="1335" xr:uid="{00000000-0005-0000-0000-0000DE040000}"/>
    <cellStyle name="Normal 21 4 2" xfId="1923" xr:uid="{00000000-0005-0000-0000-0000DF040000}"/>
    <cellStyle name="Normal 21 5" xfId="1328" xr:uid="{00000000-0005-0000-0000-0000E0040000}"/>
    <cellStyle name="Normal 22" xfId="413" xr:uid="{00000000-0005-0000-0000-0000E1040000}"/>
    <cellStyle name="Normal 22 2" xfId="414" xr:uid="{00000000-0005-0000-0000-0000E2040000}"/>
    <cellStyle name="Normal 22 2 2" xfId="766" xr:uid="{00000000-0005-0000-0000-0000E3040000}"/>
    <cellStyle name="Normal 22 2 2 2" xfId="1336" xr:uid="{00000000-0005-0000-0000-0000E4040000}"/>
    <cellStyle name="Normal 22 2 2 2 2" xfId="1924" xr:uid="{00000000-0005-0000-0000-0000E5040000}"/>
    <cellStyle name="Normal 22 2 2 3" xfId="1925" xr:uid="{00000000-0005-0000-0000-0000E6040000}"/>
    <cellStyle name="Normal 22 2 3" xfId="1337" xr:uid="{00000000-0005-0000-0000-0000E7040000}"/>
    <cellStyle name="Normal 22 2 3 2" xfId="1926" xr:uid="{00000000-0005-0000-0000-0000E8040000}"/>
    <cellStyle name="Normal 22 2 4" xfId="1927" xr:uid="{00000000-0005-0000-0000-0000E9040000}"/>
    <cellStyle name="Normal 22 3" xfId="602" xr:uid="{00000000-0005-0000-0000-0000EA040000}"/>
    <cellStyle name="Normal 22 3 2" xfId="1339" xr:uid="{00000000-0005-0000-0000-0000EB040000}"/>
    <cellStyle name="Normal 22 3 2 2" xfId="1928" xr:uid="{00000000-0005-0000-0000-0000EC040000}"/>
    <cellStyle name="Normal 22 3 3" xfId="1338" xr:uid="{00000000-0005-0000-0000-0000ED040000}"/>
    <cellStyle name="Normal 22 4" xfId="1340" xr:uid="{00000000-0005-0000-0000-0000EE040000}"/>
    <cellStyle name="Normal 22 4 2" xfId="1929" xr:uid="{00000000-0005-0000-0000-0000EF040000}"/>
    <cellStyle name="Normal 22 5" xfId="1930" xr:uid="{00000000-0005-0000-0000-0000F0040000}"/>
    <cellStyle name="Normal 23" xfId="415" xr:uid="{00000000-0005-0000-0000-0000F1040000}"/>
    <cellStyle name="Normal 23 2" xfId="416" xr:uid="{00000000-0005-0000-0000-0000F2040000}"/>
    <cellStyle name="Normal 23 2 2" xfId="767" xr:uid="{00000000-0005-0000-0000-0000F3040000}"/>
    <cellStyle name="Normal 23 2 2 2" xfId="1341" xr:uid="{00000000-0005-0000-0000-0000F4040000}"/>
    <cellStyle name="Normal 23 2 2 2 2" xfId="1931" xr:uid="{00000000-0005-0000-0000-0000F5040000}"/>
    <cellStyle name="Normal 23 2 2 3" xfId="1932" xr:uid="{00000000-0005-0000-0000-0000F6040000}"/>
    <cellStyle name="Normal 23 2 3" xfId="1342" xr:uid="{00000000-0005-0000-0000-0000F7040000}"/>
    <cellStyle name="Normal 23 2 3 2" xfId="1933" xr:uid="{00000000-0005-0000-0000-0000F8040000}"/>
    <cellStyle name="Normal 23 2 4" xfId="1934" xr:uid="{00000000-0005-0000-0000-0000F9040000}"/>
    <cellStyle name="Normal 23 3" xfId="768" xr:uid="{00000000-0005-0000-0000-0000FA040000}"/>
    <cellStyle name="Normal 23 3 2" xfId="1343" xr:uid="{00000000-0005-0000-0000-0000FB040000}"/>
    <cellStyle name="Normal 23 3 2 2" xfId="1935" xr:uid="{00000000-0005-0000-0000-0000FC040000}"/>
    <cellStyle name="Normal 23 3 3" xfId="1936" xr:uid="{00000000-0005-0000-0000-0000FD040000}"/>
    <cellStyle name="Normal 23 4" xfId="769" xr:uid="{00000000-0005-0000-0000-0000FE040000}"/>
    <cellStyle name="Normal 23 4 2" xfId="1937" xr:uid="{00000000-0005-0000-0000-0000FF040000}"/>
    <cellStyle name="Normal 23 5" xfId="770" xr:uid="{00000000-0005-0000-0000-000000050000}"/>
    <cellStyle name="Normal 23 5 2" xfId="1344" xr:uid="{00000000-0005-0000-0000-000001050000}"/>
    <cellStyle name="Normal 23 5 2 2" xfId="1938" xr:uid="{00000000-0005-0000-0000-000002050000}"/>
    <cellStyle name="Normal 23 5 3" xfId="1939" xr:uid="{00000000-0005-0000-0000-000003050000}"/>
    <cellStyle name="Normal 23 6" xfId="1032" xr:uid="{00000000-0005-0000-0000-000004050000}"/>
    <cellStyle name="Normal 23 6 2" xfId="1345" xr:uid="{00000000-0005-0000-0000-000005050000}"/>
    <cellStyle name="Normal 23 7" xfId="1346" xr:uid="{00000000-0005-0000-0000-000006050000}"/>
    <cellStyle name="Normal 23 7 2" xfId="1940" xr:uid="{00000000-0005-0000-0000-000007050000}"/>
    <cellStyle name="Normal 23 8" xfId="1347" xr:uid="{00000000-0005-0000-0000-000008050000}"/>
    <cellStyle name="Normal 23 8 2" xfId="1941" xr:uid="{00000000-0005-0000-0000-000009050000}"/>
    <cellStyle name="Normal 23 9" xfId="1942" xr:uid="{00000000-0005-0000-0000-00000A050000}"/>
    <cellStyle name="Normal 24" xfId="417" xr:uid="{00000000-0005-0000-0000-00000B050000}"/>
    <cellStyle name="Normal 24 2" xfId="418" xr:uid="{00000000-0005-0000-0000-00000C050000}"/>
    <cellStyle name="Normal 24 2 2" xfId="1348" xr:uid="{00000000-0005-0000-0000-00000D050000}"/>
    <cellStyle name="Normal 24 2 2 2" xfId="1943" xr:uid="{00000000-0005-0000-0000-00000E050000}"/>
    <cellStyle name="Normal 24 2 3" xfId="1944" xr:uid="{00000000-0005-0000-0000-00000F050000}"/>
    <cellStyle name="Normal 24 3" xfId="771" xr:uid="{00000000-0005-0000-0000-000010050000}"/>
    <cellStyle name="Normal 24 3 2" xfId="1349" xr:uid="{00000000-0005-0000-0000-000011050000}"/>
    <cellStyle name="Normal 24 4" xfId="1945" xr:uid="{00000000-0005-0000-0000-000012050000}"/>
    <cellStyle name="Normal 25" xfId="419" xr:uid="{00000000-0005-0000-0000-000013050000}"/>
    <cellStyle name="Normal 25 2" xfId="420" xr:uid="{00000000-0005-0000-0000-000014050000}"/>
    <cellStyle name="Normal 25 2 2" xfId="1351" xr:uid="{00000000-0005-0000-0000-000015050000}"/>
    <cellStyle name="Normal 25 3" xfId="622" xr:uid="{00000000-0005-0000-0000-000016050000}"/>
    <cellStyle name="Normal 25 4" xfId="1350" xr:uid="{00000000-0005-0000-0000-000017050000}"/>
    <cellStyle name="Normal 26" xfId="421" xr:uid="{00000000-0005-0000-0000-000018050000}"/>
    <cellStyle name="Normal 26 2" xfId="422" xr:uid="{00000000-0005-0000-0000-000019050000}"/>
    <cellStyle name="Normal 26 2 2" xfId="1352" xr:uid="{00000000-0005-0000-0000-00001A050000}"/>
    <cellStyle name="Normal 26 2 2 2" xfId="1946" xr:uid="{00000000-0005-0000-0000-00001B050000}"/>
    <cellStyle name="Normal 26 2 3" xfId="1947" xr:uid="{00000000-0005-0000-0000-00001C050000}"/>
    <cellStyle name="Normal 26 3" xfId="603" xr:uid="{00000000-0005-0000-0000-00001D050000}"/>
    <cellStyle name="Normal 26 3 2" xfId="1353" xr:uid="{00000000-0005-0000-0000-00001E050000}"/>
    <cellStyle name="Normal 26 4" xfId="1948" xr:uid="{00000000-0005-0000-0000-00001F050000}"/>
    <cellStyle name="Normal 27" xfId="423" xr:uid="{00000000-0005-0000-0000-000020050000}"/>
    <cellStyle name="Normal 27 2" xfId="555" xr:uid="{00000000-0005-0000-0000-000021050000}"/>
    <cellStyle name="Normal 27 2 2" xfId="1949" xr:uid="{00000000-0005-0000-0000-000022050000}"/>
    <cellStyle name="Normal 27 3" xfId="1950" xr:uid="{00000000-0005-0000-0000-000023050000}"/>
    <cellStyle name="Normal 28" xfId="424" xr:uid="{00000000-0005-0000-0000-000024050000}"/>
    <cellStyle name="Normal 28 2" xfId="556" xr:uid="{00000000-0005-0000-0000-000025050000}"/>
    <cellStyle name="Normal 28 2 2" xfId="1355" xr:uid="{00000000-0005-0000-0000-000026050000}"/>
    <cellStyle name="Normal 28 3" xfId="1354" xr:uid="{00000000-0005-0000-0000-000027050000}"/>
    <cellStyle name="Normal 29" xfId="425" xr:uid="{00000000-0005-0000-0000-000028050000}"/>
    <cellStyle name="Normal 29 2" xfId="557" xr:uid="{00000000-0005-0000-0000-000029050000}"/>
    <cellStyle name="Normal 29 2 2" xfId="1356" xr:uid="{00000000-0005-0000-0000-00002A050000}"/>
    <cellStyle name="Normal 29 2 2 2" xfId="1951" xr:uid="{00000000-0005-0000-0000-00002B050000}"/>
    <cellStyle name="Normal 29 2 3" xfId="1952" xr:uid="{00000000-0005-0000-0000-00002C050000}"/>
    <cellStyle name="Normal 29 3" xfId="772" xr:uid="{00000000-0005-0000-0000-00002D050000}"/>
    <cellStyle name="Normal 29 3 2" xfId="1953" xr:uid="{00000000-0005-0000-0000-00002E050000}"/>
    <cellStyle name="Normal 29 4" xfId="1357" xr:uid="{00000000-0005-0000-0000-00002F050000}"/>
    <cellStyle name="Normal 29 4 2" xfId="1954" xr:uid="{00000000-0005-0000-0000-000030050000}"/>
    <cellStyle name="Normal 29 5" xfId="1358" xr:uid="{00000000-0005-0000-0000-000031050000}"/>
    <cellStyle name="Normal 29 5 2" xfId="1955" xr:uid="{00000000-0005-0000-0000-000032050000}"/>
    <cellStyle name="Normal 29 6" xfId="1956" xr:uid="{00000000-0005-0000-0000-000033050000}"/>
    <cellStyle name="Normal 3" xfId="426" xr:uid="{00000000-0005-0000-0000-000034050000}"/>
    <cellStyle name="Normal 3 10" xfId="2547" xr:uid="{00000000-0005-0000-0000-000035050000}"/>
    <cellStyle name="Normal 3 11" xfId="2595" xr:uid="{00000000-0005-0000-0000-000036050000}"/>
    <cellStyle name="Normal 3 2" xfId="427" xr:uid="{00000000-0005-0000-0000-000037050000}"/>
    <cellStyle name="Normal 3 2 2" xfId="428" xr:uid="{00000000-0005-0000-0000-000038050000}"/>
    <cellStyle name="Normal 3 2 2 2" xfId="1359" xr:uid="{00000000-0005-0000-0000-000039050000}"/>
    <cellStyle name="Normal 3 3" xfId="429" xr:uid="{00000000-0005-0000-0000-00003A050000}"/>
    <cellStyle name="Normal 3 3 2" xfId="430" xr:uid="{00000000-0005-0000-0000-00003B050000}"/>
    <cellStyle name="Normal 3 3 2 2" xfId="431" xr:uid="{00000000-0005-0000-0000-00003C050000}"/>
    <cellStyle name="Normal 3 3 2 3" xfId="1361" xr:uid="{00000000-0005-0000-0000-00003D050000}"/>
    <cellStyle name="Normal 3 3 3" xfId="432" xr:uid="{00000000-0005-0000-0000-00003E050000}"/>
    <cellStyle name="Normal 3 3 4" xfId="1360" xr:uid="{00000000-0005-0000-0000-00003F050000}"/>
    <cellStyle name="Normal 3 4" xfId="433" xr:uid="{00000000-0005-0000-0000-000040050000}"/>
    <cellStyle name="Normal 3 4 2" xfId="434" xr:uid="{00000000-0005-0000-0000-000041050000}"/>
    <cellStyle name="Normal 3 5" xfId="435" xr:uid="{00000000-0005-0000-0000-000042050000}"/>
    <cellStyle name="Normal 3 5 2" xfId="1362" xr:uid="{00000000-0005-0000-0000-000043050000}"/>
    <cellStyle name="Normal 3 6" xfId="436" xr:uid="{00000000-0005-0000-0000-000044050000}"/>
    <cellStyle name="Normal 3 6 2" xfId="1363" xr:uid="{00000000-0005-0000-0000-000045050000}"/>
    <cellStyle name="Normal 3 7" xfId="437" xr:uid="{00000000-0005-0000-0000-000046050000}"/>
    <cellStyle name="Normal 3 7 2" xfId="1364" xr:uid="{00000000-0005-0000-0000-000047050000}"/>
    <cellStyle name="Normal 3 8" xfId="438" xr:uid="{00000000-0005-0000-0000-000048050000}"/>
    <cellStyle name="Normal 3 8 2" xfId="1365" xr:uid="{00000000-0005-0000-0000-000049050000}"/>
    <cellStyle name="Normal 3 9" xfId="2513" xr:uid="{00000000-0005-0000-0000-00004A050000}"/>
    <cellStyle name="Normal 3_6a" xfId="439" xr:uid="{00000000-0005-0000-0000-00004B050000}"/>
    <cellStyle name="Normal 30" xfId="440" xr:uid="{00000000-0005-0000-0000-00004C050000}"/>
    <cellStyle name="Normal 30 2" xfId="558" xr:uid="{00000000-0005-0000-0000-00004D050000}"/>
    <cellStyle name="Normal 30 2 2" xfId="1957" xr:uid="{00000000-0005-0000-0000-00004E050000}"/>
    <cellStyle name="Normal 30 3" xfId="1958" xr:uid="{00000000-0005-0000-0000-00004F050000}"/>
    <cellStyle name="Normal 31" xfId="441" xr:uid="{00000000-0005-0000-0000-000050050000}"/>
    <cellStyle name="Normal 31 2" xfId="559" xr:uid="{00000000-0005-0000-0000-000051050000}"/>
    <cellStyle name="Normal 31 2 2" xfId="1959" xr:uid="{00000000-0005-0000-0000-000052050000}"/>
    <cellStyle name="Normal 31 3" xfId="1960" xr:uid="{00000000-0005-0000-0000-000053050000}"/>
    <cellStyle name="Normal 32" xfId="442" xr:uid="{00000000-0005-0000-0000-000054050000}"/>
    <cellStyle name="Normal 32 2" xfId="560" xr:uid="{00000000-0005-0000-0000-000055050000}"/>
    <cellStyle name="Normal 32 3" xfId="1366" xr:uid="{00000000-0005-0000-0000-000056050000}"/>
    <cellStyle name="Normal 33" xfId="443" xr:uid="{00000000-0005-0000-0000-000057050000}"/>
    <cellStyle name="Normal 33 2" xfId="561" xr:uid="{00000000-0005-0000-0000-000058050000}"/>
    <cellStyle name="Normal 33 2 2" xfId="1961" xr:uid="{00000000-0005-0000-0000-000059050000}"/>
    <cellStyle name="Normal 33 3" xfId="1962" xr:uid="{00000000-0005-0000-0000-00005A050000}"/>
    <cellStyle name="Normal 34" xfId="444" xr:uid="{00000000-0005-0000-0000-00005B050000}"/>
    <cellStyle name="Normal 34 2" xfId="562" xr:uid="{00000000-0005-0000-0000-00005C050000}"/>
    <cellStyle name="Normal 34 2 2" xfId="1963" xr:uid="{00000000-0005-0000-0000-00005D050000}"/>
    <cellStyle name="Normal 34 3" xfId="1964" xr:uid="{00000000-0005-0000-0000-00005E050000}"/>
    <cellStyle name="Normal 35" xfId="445" xr:uid="{00000000-0005-0000-0000-00005F050000}"/>
    <cellStyle name="Normal 35 2" xfId="563" xr:uid="{00000000-0005-0000-0000-000060050000}"/>
    <cellStyle name="Normal 35 3" xfId="1367" xr:uid="{00000000-0005-0000-0000-000061050000}"/>
    <cellStyle name="Normal 36" xfId="446" xr:uid="{00000000-0005-0000-0000-000062050000}"/>
    <cellStyle name="Normal 36 2" xfId="564" xr:uid="{00000000-0005-0000-0000-000063050000}"/>
    <cellStyle name="Normal 36 2 2" xfId="1965" xr:uid="{00000000-0005-0000-0000-000064050000}"/>
    <cellStyle name="Normal 36 3" xfId="1966" xr:uid="{00000000-0005-0000-0000-000065050000}"/>
    <cellStyle name="Normal 37" xfId="447" xr:uid="{00000000-0005-0000-0000-000066050000}"/>
    <cellStyle name="Normal 37 2" xfId="565" xr:uid="{00000000-0005-0000-0000-000067050000}"/>
    <cellStyle name="Normal 37 2 2" xfId="1967" xr:uid="{00000000-0005-0000-0000-000068050000}"/>
    <cellStyle name="Normal 37 3" xfId="1968" xr:uid="{00000000-0005-0000-0000-000069050000}"/>
    <cellStyle name="Normal 38" xfId="448" xr:uid="{00000000-0005-0000-0000-00006A050000}"/>
    <cellStyle name="Normal 38 2" xfId="566" xr:uid="{00000000-0005-0000-0000-00006B050000}"/>
    <cellStyle name="Normal 39" xfId="449" xr:uid="{00000000-0005-0000-0000-00006C050000}"/>
    <cellStyle name="Normal 39 2" xfId="567" xr:uid="{00000000-0005-0000-0000-00006D050000}"/>
    <cellStyle name="Normal 39 2 2" xfId="1969" xr:uid="{00000000-0005-0000-0000-00006E050000}"/>
    <cellStyle name="Normal 39 3" xfId="551" xr:uid="{00000000-0005-0000-0000-00006F050000}"/>
    <cellStyle name="Normal 4" xfId="450" xr:uid="{00000000-0005-0000-0000-000070050000}"/>
    <cellStyle name="Normal 4 10" xfId="773" xr:uid="{00000000-0005-0000-0000-000071050000}"/>
    <cellStyle name="Normal 4 10 2" xfId="1368" xr:uid="{00000000-0005-0000-0000-000072050000}"/>
    <cellStyle name="Normal 4 10 2 2" xfId="1970" xr:uid="{00000000-0005-0000-0000-000073050000}"/>
    <cellStyle name="Normal 4 10 3" xfId="1971" xr:uid="{00000000-0005-0000-0000-000074050000}"/>
    <cellStyle name="Normal 4 11" xfId="774" xr:uid="{00000000-0005-0000-0000-000075050000}"/>
    <cellStyle name="Normal 4 11 2" xfId="1972" xr:uid="{00000000-0005-0000-0000-000076050000}"/>
    <cellStyle name="Normal 4 12" xfId="775" xr:uid="{00000000-0005-0000-0000-000077050000}"/>
    <cellStyle name="Normal 4 12 2" xfId="1369" xr:uid="{00000000-0005-0000-0000-000078050000}"/>
    <cellStyle name="Normal 4 12 2 2" xfId="1973" xr:uid="{00000000-0005-0000-0000-000079050000}"/>
    <cellStyle name="Normal 4 12 3" xfId="1974" xr:uid="{00000000-0005-0000-0000-00007A050000}"/>
    <cellStyle name="Normal 4 13" xfId="1370" xr:uid="{00000000-0005-0000-0000-00007B050000}"/>
    <cellStyle name="Normal 4 13 2" xfId="1975" xr:uid="{00000000-0005-0000-0000-00007C050000}"/>
    <cellStyle name="Normal 4 14" xfId="1371" xr:uid="{00000000-0005-0000-0000-00007D050000}"/>
    <cellStyle name="Normal 4 15" xfId="1372" xr:uid="{00000000-0005-0000-0000-00007E050000}"/>
    <cellStyle name="Normal 4 15 2" xfId="1976" xr:uid="{00000000-0005-0000-0000-00007F050000}"/>
    <cellStyle name="Normal 4 16" xfId="1977" xr:uid="{00000000-0005-0000-0000-000080050000}"/>
    <cellStyle name="Normal 4 17" xfId="2600" xr:uid="{00000000-0005-0000-0000-000081050000}"/>
    <cellStyle name="Normal 4 2" xfId="451" xr:uid="{00000000-0005-0000-0000-000082050000}"/>
    <cellStyle name="Normal 4 2 2" xfId="452" xr:uid="{00000000-0005-0000-0000-000083050000}"/>
    <cellStyle name="Normal 4 2 2 2" xfId="453" xr:uid="{00000000-0005-0000-0000-000084050000}"/>
    <cellStyle name="Normal 4 2 2 2 2" xfId="776" xr:uid="{00000000-0005-0000-0000-000085050000}"/>
    <cellStyle name="Normal 4 2 2 2 2 2" xfId="1373" xr:uid="{00000000-0005-0000-0000-000086050000}"/>
    <cellStyle name="Normal 4 2 2 2 2 2 2" xfId="1978" xr:uid="{00000000-0005-0000-0000-000087050000}"/>
    <cellStyle name="Normal 4 2 2 2 2 3" xfId="1979" xr:uid="{00000000-0005-0000-0000-000088050000}"/>
    <cellStyle name="Normal 4 2 2 2 3" xfId="1374" xr:uid="{00000000-0005-0000-0000-000089050000}"/>
    <cellStyle name="Normal 4 2 2 2 3 2" xfId="1980" xr:uid="{00000000-0005-0000-0000-00008A050000}"/>
    <cellStyle name="Normal 4 2 2 2 4" xfId="1981" xr:uid="{00000000-0005-0000-0000-00008B050000}"/>
    <cellStyle name="Normal 4 2 2 3" xfId="777" xr:uid="{00000000-0005-0000-0000-00008C050000}"/>
    <cellStyle name="Normal 4 2 2 3 2" xfId="1375" xr:uid="{00000000-0005-0000-0000-00008D050000}"/>
    <cellStyle name="Normal 4 2 2 3 2 2" xfId="1982" xr:uid="{00000000-0005-0000-0000-00008E050000}"/>
    <cellStyle name="Normal 4 2 2 3 3" xfId="1983" xr:uid="{00000000-0005-0000-0000-00008F050000}"/>
    <cellStyle name="Normal 4 2 2 4" xfId="1376" xr:uid="{00000000-0005-0000-0000-000090050000}"/>
    <cellStyle name="Normal 4 2 2 4 2" xfId="1984" xr:uid="{00000000-0005-0000-0000-000091050000}"/>
    <cellStyle name="Normal 4 2 2 5" xfId="1985" xr:uid="{00000000-0005-0000-0000-000092050000}"/>
    <cellStyle name="Normal 4 2 3" xfId="454" xr:uid="{00000000-0005-0000-0000-000093050000}"/>
    <cellStyle name="Normal 4 2 3 2" xfId="778" xr:uid="{00000000-0005-0000-0000-000094050000}"/>
    <cellStyle name="Normal 4 2 3 2 2" xfId="1377" xr:uid="{00000000-0005-0000-0000-000095050000}"/>
    <cellStyle name="Normal 4 2 3 2 2 2" xfId="1986" xr:uid="{00000000-0005-0000-0000-000096050000}"/>
    <cellStyle name="Normal 4 2 3 2 3" xfId="1987" xr:uid="{00000000-0005-0000-0000-000097050000}"/>
    <cellStyle name="Normal 4 2 3 3" xfId="1378" xr:uid="{00000000-0005-0000-0000-000098050000}"/>
    <cellStyle name="Normal 4 2 3 3 2" xfId="1988" xr:uid="{00000000-0005-0000-0000-000099050000}"/>
    <cellStyle name="Normal 4 2 3 4" xfId="1989" xr:uid="{00000000-0005-0000-0000-00009A050000}"/>
    <cellStyle name="Normal 4 2 4" xfId="779" xr:uid="{00000000-0005-0000-0000-00009B050000}"/>
    <cellStyle name="Normal 4 2 4 2" xfId="1379" xr:uid="{00000000-0005-0000-0000-00009C050000}"/>
    <cellStyle name="Normal 4 2 4 2 2" xfId="1990" xr:uid="{00000000-0005-0000-0000-00009D050000}"/>
    <cellStyle name="Normal 4 2 4 3" xfId="1991" xr:uid="{00000000-0005-0000-0000-00009E050000}"/>
    <cellStyle name="Normal 4 2 5" xfId="1380" xr:uid="{00000000-0005-0000-0000-00009F050000}"/>
    <cellStyle name="Normal 4 2 5 2" xfId="1992" xr:uid="{00000000-0005-0000-0000-0000A0050000}"/>
    <cellStyle name="Normal 4 2 6" xfId="1993" xr:uid="{00000000-0005-0000-0000-0000A1050000}"/>
    <cellStyle name="Normal 4 2 7" xfId="2514" xr:uid="{00000000-0005-0000-0000-0000A2050000}"/>
    <cellStyle name="Normal 4 3" xfId="455" xr:uid="{00000000-0005-0000-0000-0000A3050000}"/>
    <cellStyle name="Normal 4 3 2" xfId="780" xr:uid="{00000000-0005-0000-0000-0000A4050000}"/>
    <cellStyle name="Normal 4 3 2 2" xfId="781" xr:uid="{00000000-0005-0000-0000-0000A5050000}"/>
    <cellStyle name="Normal 4 3 2 2 2" xfId="782" xr:uid="{00000000-0005-0000-0000-0000A6050000}"/>
    <cellStyle name="Normal 4 3 2 2 2 2" xfId="1381" xr:uid="{00000000-0005-0000-0000-0000A7050000}"/>
    <cellStyle name="Normal 4 3 2 2 2 2 2" xfId="1994" xr:uid="{00000000-0005-0000-0000-0000A8050000}"/>
    <cellStyle name="Normal 4 3 2 2 2 3" xfId="1995" xr:uid="{00000000-0005-0000-0000-0000A9050000}"/>
    <cellStyle name="Normal 4 3 2 2 3" xfId="1382" xr:uid="{00000000-0005-0000-0000-0000AA050000}"/>
    <cellStyle name="Normal 4 3 2 2 3 2" xfId="1996" xr:uid="{00000000-0005-0000-0000-0000AB050000}"/>
    <cellStyle name="Normal 4 3 2 2 4" xfId="1997" xr:uid="{00000000-0005-0000-0000-0000AC050000}"/>
    <cellStyle name="Normal 4 3 2 3" xfId="783" xr:uid="{00000000-0005-0000-0000-0000AD050000}"/>
    <cellStyle name="Normal 4 3 2 3 2" xfId="1383" xr:uid="{00000000-0005-0000-0000-0000AE050000}"/>
    <cellStyle name="Normal 4 3 2 3 2 2" xfId="1998" xr:uid="{00000000-0005-0000-0000-0000AF050000}"/>
    <cellStyle name="Normal 4 3 2 3 3" xfId="1999" xr:uid="{00000000-0005-0000-0000-0000B0050000}"/>
    <cellStyle name="Normal 4 3 2 4" xfId="1384" xr:uid="{00000000-0005-0000-0000-0000B1050000}"/>
    <cellStyle name="Normal 4 3 2 4 2" xfId="2000" xr:uid="{00000000-0005-0000-0000-0000B2050000}"/>
    <cellStyle name="Normal 4 3 2 5" xfId="2001" xr:uid="{00000000-0005-0000-0000-0000B3050000}"/>
    <cellStyle name="Normal 4 3 3" xfId="784" xr:uid="{00000000-0005-0000-0000-0000B4050000}"/>
    <cellStyle name="Normal 4 3 3 2" xfId="785" xr:uid="{00000000-0005-0000-0000-0000B5050000}"/>
    <cellStyle name="Normal 4 3 3 2 2" xfId="1385" xr:uid="{00000000-0005-0000-0000-0000B6050000}"/>
    <cellStyle name="Normal 4 3 3 2 2 2" xfId="2002" xr:uid="{00000000-0005-0000-0000-0000B7050000}"/>
    <cellStyle name="Normal 4 3 3 2 3" xfId="2003" xr:uid="{00000000-0005-0000-0000-0000B8050000}"/>
    <cellStyle name="Normal 4 3 3 3" xfId="1386" xr:uid="{00000000-0005-0000-0000-0000B9050000}"/>
    <cellStyle name="Normal 4 3 3 3 2" xfId="2004" xr:uid="{00000000-0005-0000-0000-0000BA050000}"/>
    <cellStyle name="Normal 4 3 3 4" xfId="2005" xr:uid="{00000000-0005-0000-0000-0000BB050000}"/>
    <cellStyle name="Normal 4 3 4" xfId="786" xr:uid="{00000000-0005-0000-0000-0000BC050000}"/>
    <cellStyle name="Normal 4 3 4 2" xfId="1387" xr:uid="{00000000-0005-0000-0000-0000BD050000}"/>
    <cellStyle name="Normal 4 3 4 2 2" xfId="2006" xr:uid="{00000000-0005-0000-0000-0000BE050000}"/>
    <cellStyle name="Normal 4 3 4 3" xfId="2007" xr:uid="{00000000-0005-0000-0000-0000BF050000}"/>
    <cellStyle name="Normal 4 3 5" xfId="1388" xr:uid="{00000000-0005-0000-0000-0000C0050000}"/>
    <cellStyle name="Normal 4 3 5 2" xfId="2008" xr:uid="{00000000-0005-0000-0000-0000C1050000}"/>
    <cellStyle name="Normal 4 3 6" xfId="2009" xr:uid="{00000000-0005-0000-0000-0000C2050000}"/>
    <cellStyle name="Normal 4 4" xfId="456" xr:uid="{00000000-0005-0000-0000-0000C3050000}"/>
    <cellStyle name="Normal 4 4 2" xfId="787" xr:uid="{00000000-0005-0000-0000-0000C4050000}"/>
    <cellStyle name="Normal 4 4 2 2" xfId="788" xr:uid="{00000000-0005-0000-0000-0000C5050000}"/>
    <cellStyle name="Normal 4 4 2 2 2" xfId="789" xr:uid="{00000000-0005-0000-0000-0000C6050000}"/>
    <cellStyle name="Normal 4 4 2 2 2 2" xfId="1389" xr:uid="{00000000-0005-0000-0000-0000C7050000}"/>
    <cellStyle name="Normal 4 4 2 2 2 2 2" xfId="2010" xr:uid="{00000000-0005-0000-0000-0000C8050000}"/>
    <cellStyle name="Normal 4 4 2 2 2 3" xfId="2011" xr:uid="{00000000-0005-0000-0000-0000C9050000}"/>
    <cellStyle name="Normal 4 4 2 2 3" xfId="1390" xr:uid="{00000000-0005-0000-0000-0000CA050000}"/>
    <cellStyle name="Normal 4 4 2 2 3 2" xfId="2012" xr:uid="{00000000-0005-0000-0000-0000CB050000}"/>
    <cellStyle name="Normal 4 4 2 2 4" xfId="2013" xr:uid="{00000000-0005-0000-0000-0000CC050000}"/>
    <cellStyle name="Normal 4 4 2 3" xfId="790" xr:uid="{00000000-0005-0000-0000-0000CD050000}"/>
    <cellStyle name="Normal 4 4 2 3 2" xfId="1391" xr:uid="{00000000-0005-0000-0000-0000CE050000}"/>
    <cellStyle name="Normal 4 4 2 3 2 2" xfId="2014" xr:uid="{00000000-0005-0000-0000-0000CF050000}"/>
    <cellStyle name="Normal 4 4 2 3 3" xfId="2015" xr:uid="{00000000-0005-0000-0000-0000D0050000}"/>
    <cellStyle name="Normal 4 4 2 4" xfId="1392" xr:uid="{00000000-0005-0000-0000-0000D1050000}"/>
    <cellStyle name="Normal 4 4 2 4 2" xfId="2016" xr:uid="{00000000-0005-0000-0000-0000D2050000}"/>
    <cellStyle name="Normal 4 4 2 5" xfId="2017" xr:uid="{00000000-0005-0000-0000-0000D3050000}"/>
    <cellStyle name="Normal 4 4 3" xfId="791" xr:uid="{00000000-0005-0000-0000-0000D4050000}"/>
    <cellStyle name="Normal 4 4 3 2" xfId="792" xr:uid="{00000000-0005-0000-0000-0000D5050000}"/>
    <cellStyle name="Normal 4 4 3 2 2" xfId="1393" xr:uid="{00000000-0005-0000-0000-0000D6050000}"/>
    <cellStyle name="Normal 4 4 3 2 2 2" xfId="2018" xr:uid="{00000000-0005-0000-0000-0000D7050000}"/>
    <cellStyle name="Normal 4 4 3 2 3" xfId="2019" xr:uid="{00000000-0005-0000-0000-0000D8050000}"/>
    <cellStyle name="Normal 4 4 3 3" xfId="1394" xr:uid="{00000000-0005-0000-0000-0000D9050000}"/>
    <cellStyle name="Normal 4 4 3 3 2" xfId="2020" xr:uid="{00000000-0005-0000-0000-0000DA050000}"/>
    <cellStyle name="Normal 4 4 3 4" xfId="2021" xr:uid="{00000000-0005-0000-0000-0000DB050000}"/>
    <cellStyle name="Normal 4 4 4" xfId="793" xr:uid="{00000000-0005-0000-0000-0000DC050000}"/>
    <cellStyle name="Normal 4 4 4 2" xfId="1395" xr:uid="{00000000-0005-0000-0000-0000DD050000}"/>
    <cellStyle name="Normal 4 4 4 2 2" xfId="2022" xr:uid="{00000000-0005-0000-0000-0000DE050000}"/>
    <cellStyle name="Normal 4 4 4 3" xfId="2023" xr:uid="{00000000-0005-0000-0000-0000DF050000}"/>
    <cellStyle name="Normal 4 4 5" xfId="1396" xr:uid="{00000000-0005-0000-0000-0000E0050000}"/>
    <cellStyle name="Normal 4 4 5 2" xfId="2024" xr:uid="{00000000-0005-0000-0000-0000E1050000}"/>
    <cellStyle name="Normal 4 4 6" xfId="2025" xr:uid="{00000000-0005-0000-0000-0000E2050000}"/>
    <cellStyle name="Normal 4 5" xfId="457" xr:uid="{00000000-0005-0000-0000-0000E3050000}"/>
    <cellStyle name="Normal 4 5 2" xfId="794" xr:uid="{00000000-0005-0000-0000-0000E4050000}"/>
    <cellStyle name="Normal 4 5 2 2" xfId="795" xr:uid="{00000000-0005-0000-0000-0000E5050000}"/>
    <cellStyle name="Normal 4 5 2 2 2" xfId="796" xr:uid="{00000000-0005-0000-0000-0000E6050000}"/>
    <cellStyle name="Normal 4 5 2 2 2 2" xfId="1397" xr:uid="{00000000-0005-0000-0000-0000E7050000}"/>
    <cellStyle name="Normal 4 5 2 2 2 2 2" xfId="2026" xr:uid="{00000000-0005-0000-0000-0000E8050000}"/>
    <cellStyle name="Normal 4 5 2 2 2 3" xfId="2027" xr:uid="{00000000-0005-0000-0000-0000E9050000}"/>
    <cellStyle name="Normal 4 5 2 2 3" xfId="1398" xr:uid="{00000000-0005-0000-0000-0000EA050000}"/>
    <cellStyle name="Normal 4 5 2 2 3 2" xfId="2028" xr:uid="{00000000-0005-0000-0000-0000EB050000}"/>
    <cellStyle name="Normal 4 5 2 2 4" xfId="2029" xr:uid="{00000000-0005-0000-0000-0000EC050000}"/>
    <cellStyle name="Normal 4 5 2 3" xfId="797" xr:uid="{00000000-0005-0000-0000-0000ED050000}"/>
    <cellStyle name="Normal 4 5 2 3 2" xfId="1399" xr:uid="{00000000-0005-0000-0000-0000EE050000}"/>
    <cellStyle name="Normal 4 5 2 3 2 2" xfId="2030" xr:uid="{00000000-0005-0000-0000-0000EF050000}"/>
    <cellStyle name="Normal 4 5 2 3 3" xfId="2031" xr:uid="{00000000-0005-0000-0000-0000F0050000}"/>
    <cellStyle name="Normal 4 5 2 4" xfId="1400" xr:uid="{00000000-0005-0000-0000-0000F1050000}"/>
    <cellStyle name="Normal 4 5 2 4 2" xfId="2032" xr:uid="{00000000-0005-0000-0000-0000F2050000}"/>
    <cellStyle name="Normal 4 5 2 5" xfId="2033" xr:uid="{00000000-0005-0000-0000-0000F3050000}"/>
    <cellStyle name="Normal 4 5 3" xfId="798" xr:uid="{00000000-0005-0000-0000-0000F4050000}"/>
    <cellStyle name="Normal 4 5 3 2" xfId="799" xr:uid="{00000000-0005-0000-0000-0000F5050000}"/>
    <cellStyle name="Normal 4 5 3 2 2" xfId="1401" xr:uid="{00000000-0005-0000-0000-0000F6050000}"/>
    <cellStyle name="Normal 4 5 3 2 2 2" xfId="2034" xr:uid="{00000000-0005-0000-0000-0000F7050000}"/>
    <cellStyle name="Normal 4 5 3 2 3" xfId="2035" xr:uid="{00000000-0005-0000-0000-0000F8050000}"/>
    <cellStyle name="Normal 4 5 3 3" xfId="1402" xr:uid="{00000000-0005-0000-0000-0000F9050000}"/>
    <cellStyle name="Normal 4 5 3 3 2" xfId="2036" xr:uid="{00000000-0005-0000-0000-0000FA050000}"/>
    <cellStyle name="Normal 4 5 3 4" xfId="2037" xr:uid="{00000000-0005-0000-0000-0000FB050000}"/>
    <cellStyle name="Normal 4 5 4" xfId="800" xr:uid="{00000000-0005-0000-0000-0000FC050000}"/>
    <cellStyle name="Normal 4 5 4 2" xfId="1403" xr:uid="{00000000-0005-0000-0000-0000FD050000}"/>
    <cellStyle name="Normal 4 5 4 2 2" xfId="2038" xr:uid="{00000000-0005-0000-0000-0000FE050000}"/>
    <cellStyle name="Normal 4 5 4 3" xfId="2039" xr:uid="{00000000-0005-0000-0000-0000FF050000}"/>
    <cellStyle name="Normal 4 5 5" xfId="1404" xr:uid="{00000000-0005-0000-0000-000000060000}"/>
    <cellStyle name="Normal 4 5 5 2" xfId="2040" xr:uid="{00000000-0005-0000-0000-000001060000}"/>
    <cellStyle name="Normal 4 5 6" xfId="2041" xr:uid="{00000000-0005-0000-0000-000002060000}"/>
    <cellStyle name="Normal 4 6" xfId="458" xr:uid="{00000000-0005-0000-0000-000003060000}"/>
    <cellStyle name="Normal 4 6 2" xfId="801" xr:uid="{00000000-0005-0000-0000-000004060000}"/>
    <cellStyle name="Normal 4 6 2 2" xfId="802" xr:uid="{00000000-0005-0000-0000-000005060000}"/>
    <cellStyle name="Normal 4 6 2 2 2" xfId="803" xr:uid="{00000000-0005-0000-0000-000006060000}"/>
    <cellStyle name="Normal 4 6 2 2 2 2" xfId="1405" xr:uid="{00000000-0005-0000-0000-000007060000}"/>
    <cellStyle name="Normal 4 6 2 2 2 2 2" xfId="2042" xr:uid="{00000000-0005-0000-0000-000008060000}"/>
    <cellStyle name="Normal 4 6 2 2 2 3" xfId="2043" xr:uid="{00000000-0005-0000-0000-000009060000}"/>
    <cellStyle name="Normal 4 6 2 2 3" xfId="1406" xr:uid="{00000000-0005-0000-0000-00000A060000}"/>
    <cellStyle name="Normal 4 6 2 2 3 2" xfId="2044" xr:uid="{00000000-0005-0000-0000-00000B060000}"/>
    <cellStyle name="Normal 4 6 2 2 4" xfId="2045" xr:uid="{00000000-0005-0000-0000-00000C060000}"/>
    <cellStyle name="Normal 4 6 2 3" xfId="804" xr:uid="{00000000-0005-0000-0000-00000D060000}"/>
    <cellStyle name="Normal 4 6 2 3 2" xfId="1407" xr:uid="{00000000-0005-0000-0000-00000E060000}"/>
    <cellStyle name="Normal 4 6 2 3 2 2" xfId="2046" xr:uid="{00000000-0005-0000-0000-00000F060000}"/>
    <cellStyle name="Normal 4 6 2 3 3" xfId="2047" xr:uid="{00000000-0005-0000-0000-000010060000}"/>
    <cellStyle name="Normal 4 6 2 4" xfId="1408" xr:uid="{00000000-0005-0000-0000-000011060000}"/>
    <cellStyle name="Normal 4 6 2 4 2" xfId="2048" xr:uid="{00000000-0005-0000-0000-000012060000}"/>
    <cellStyle name="Normal 4 6 2 5" xfId="2049" xr:uid="{00000000-0005-0000-0000-000013060000}"/>
    <cellStyle name="Normal 4 6 3" xfId="805" xr:uid="{00000000-0005-0000-0000-000014060000}"/>
    <cellStyle name="Normal 4 6 3 2" xfId="806" xr:uid="{00000000-0005-0000-0000-000015060000}"/>
    <cellStyle name="Normal 4 6 3 2 2" xfId="1409" xr:uid="{00000000-0005-0000-0000-000016060000}"/>
    <cellStyle name="Normal 4 6 3 2 2 2" xfId="2050" xr:uid="{00000000-0005-0000-0000-000017060000}"/>
    <cellStyle name="Normal 4 6 3 2 3" xfId="2051" xr:uid="{00000000-0005-0000-0000-000018060000}"/>
    <cellStyle name="Normal 4 6 3 3" xfId="1410" xr:uid="{00000000-0005-0000-0000-000019060000}"/>
    <cellStyle name="Normal 4 6 3 3 2" xfId="2052" xr:uid="{00000000-0005-0000-0000-00001A060000}"/>
    <cellStyle name="Normal 4 6 3 4" xfId="2053" xr:uid="{00000000-0005-0000-0000-00001B060000}"/>
    <cellStyle name="Normal 4 6 4" xfId="807" xr:uid="{00000000-0005-0000-0000-00001C060000}"/>
    <cellStyle name="Normal 4 6 4 2" xfId="1411" xr:uid="{00000000-0005-0000-0000-00001D060000}"/>
    <cellStyle name="Normal 4 6 4 2 2" xfId="2054" xr:uid="{00000000-0005-0000-0000-00001E060000}"/>
    <cellStyle name="Normal 4 6 4 3" xfId="2055" xr:uid="{00000000-0005-0000-0000-00001F060000}"/>
    <cellStyle name="Normal 4 6 5" xfId="1412" xr:uid="{00000000-0005-0000-0000-000020060000}"/>
    <cellStyle name="Normal 4 6 5 2" xfId="2056" xr:uid="{00000000-0005-0000-0000-000021060000}"/>
    <cellStyle name="Normal 4 6 6" xfId="2057" xr:uid="{00000000-0005-0000-0000-000022060000}"/>
    <cellStyle name="Normal 4 7" xfId="808" xr:uid="{00000000-0005-0000-0000-000023060000}"/>
    <cellStyle name="Normal 4 7 2" xfId="809" xr:uid="{00000000-0005-0000-0000-000024060000}"/>
    <cellStyle name="Normal 4 7 2 2" xfId="810" xr:uid="{00000000-0005-0000-0000-000025060000}"/>
    <cellStyle name="Normal 4 7 2 2 2" xfId="811" xr:uid="{00000000-0005-0000-0000-000026060000}"/>
    <cellStyle name="Normal 4 7 2 2 2 2" xfId="1413" xr:uid="{00000000-0005-0000-0000-000027060000}"/>
    <cellStyle name="Normal 4 7 2 2 2 2 2" xfId="2058" xr:uid="{00000000-0005-0000-0000-000028060000}"/>
    <cellStyle name="Normal 4 7 2 2 2 3" xfId="2059" xr:uid="{00000000-0005-0000-0000-000029060000}"/>
    <cellStyle name="Normal 4 7 2 2 3" xfId="1414" xr:uid="{00000000-0005-0000-0000-00002A060000}"/>
    <cellStyle name="Normal 4 7 2 2 3 2" xfId="2060" xr:uid="{00000000-0005-0000-0000-00002B060000}"/>
    <cellStyle name="Normal 4 7 2 2 4" xfId="2061" xr:uid="{00000000-0005-0000-0000-00002C060000}"/>
    <cellStyle name="Normal 4 7 2 3" xfId="812" xr:uid="{00000000-0005-0000-0000-00002D060000}"/>
    <cellStyle name="Normal 4 7 2 3 2" xfId="1415" xr:uid="{00000000-0005-0000-0000-00002E060000}"/>
    <cellStyle name="Normal 4 7 2 3 2 2" xfId="2062" xr:uid="{00000000-0005-0000-0000-00002F060000}"/>
    <cellStyle name="Normal 4 7 2 3 3" xfId="2063" xr:uid="{00000000-0005-0000-0000-000030060000}"/>
    <cellStyle name="Normal 4 7 2 4" xfId="1416" xr:uid="{00000000-0005-0000-0000-000031060000}"/>
    <cellStyle name="Normal 4 7 2 4 2" xfId="2064" xr:uid="{00000000-0005-0000-0000-000032060000}"/>
    <cellStyle name="Normal 4 7 2 5" xfId="2065" xr:uid="{00000000-0005-0000-0000-000033060000}"/>
    <cellStyle name="Normal 4 7 3" xfId="813" xr:uid="{00000000-0005-0000-0000-000034060000}"/>
    <cellStyle name="Normal 4 7 3 2" xfId="814" xr:uid="{00000000-0005-0000-0000-000035060000}"/>
    <cellStyle name="Normal 4 7 3 2 2" xfId="1417" xr:uid="{00000000-0005-0000-0000-000036060000}"/>
    <cellStyle name="Normal 4 7 3 2 2 2" xfId="2066" xr:uid="{00000000-0005-0000-0000-000037060000}"/>
    <cellStyle name="Normal 4 7 3 2 3" xfId="2067" xr:uid="{00000000-0005-0000-0000-000038060000}"/>
    <cellStyle name="Normal 4 7 3 3" xfId="1418" xr:uid="{00000000-0005-0000-0000-000039060000}"/>
    <cellStyle name="Normal 4 7 3 3 2" xfId="2068" xr:uid="{00000000-0005-0000-0000-00003A060000}"/>
    <cellStyle name="Normal 4 7 3 4" xfId="2069" xr:uid="{00000000-0005-0000-0000-00003B060000}"/>
    <cellStyle name="Normal 4 7 4" xfId="815" xr:uid="{00000000-0005-0000-0000-00003C060000}"/>
    <cellStyle name="Normal 4 7 4 2" xfId="1419" xr:uid="{00000000-0005-0000-0000-00003D060000}"/>
    <cellStyle name="Normal 4 7 4 2 2" xfId="2070" xr:uid="{00000000-0005-0000-0000-00003E060000}"/>
    <cellStyle name="Normal 4 7 4 3" xfId="2071" xr:uid="{00000000-0005-0000-0000-00003F060000}"/>
    <cellStyle name="Normal 4 7 5" xfId="1420" xr:uid="{00000000-0005-0000-0000-000040060000}"/>
    <cellStyle name="Normal 4 7 5 2" xfId="2072" xr:uid="{00000000-0005-0000-0000-000041060000}"/>
    <cellStyle name="Normal 4 7 6" xfId="2073" xr:uid="{00000000-0005-0000-0000-000042060000}"/>
    <cellStyle name="Normal 4 8" xfId="816" xr:uid="{00000000-0005-0000-0000-000043060000}"/>
    <cellStyle name="Normal 4 8 2" xfId="817" xr:uid="{00000000-0005-0000-0000-000044060000}"/>
    <cellStyle name="Normal 4 8 2 2" xfId="818" xr:uid="{00000000-0005-0000-0000-000045060000}"/>
    <cellStyle name="Normal 4 8 2 2 2" xfId="1421" xr:uid="{00000000-0005-0000-0000-000046060000}"/>
    <cellStyle name="Normal 4 8 2 2 2 2" xfId="2074" xr:uid="{00000000-0005-0000-0000-000047060000}"/>
    <cellStyle name="Normal 4 8 2 2 3" xfId="2075" xr:uid="{00000000-0005-0000-0000-000048060000}"/>
    <cellStyle name="Normal 4 8 2 3" xfId="1422" xr:uid="{00000000-0005-0000-0000-000049060000}"/>
    <cellStyle name="Normal 4 8 2 3 2" xfId="2076" xr:uid="{00000000-0005-0000-0000-00004A060000}"/>
    <cellStyle name="Normal 4 8 2 4" xfId="2077" xr:uid="{00000000-0005-0000-0000-00004B060000}"/>
    <cellStyle name="Normal 4 8 3" xfId="819" xr:uid="{00000000-0005-0000-0000-00004C060000}"/>
    <cellStyle name="Normal 4 8 3 2" xfId="1423" xr:uid="{00000000-0005-0000-0000-00004D060000}"/>
    <cellStyle name="Normal 4 8 3 2 2" xfId="2078" xr:uid="{00000000-0005-0000-0000-00004E060000}"/>
    <cellStyle name="Normal 4 8 3 3" xfId="2079" xr:uid="{00000000-0005-0000-0000-00004F060000}"/>
    <cellStyle name="Normal 4 8 4" xfId="1424" xr:uid="{00000000-0005-0000-0000-000050060000}"/>
    <cellStyle name="Normal 4 8 4 2" xfId="2080" xr:uid="{00000000-0005-0000-0000-000051060000}"/>
    <cellStyle name="Normal 4 8 5" xfId="2081" xr:uid="{00000000-0005-0000-0000-000052060000}"/>
    <cellStyle name="Normal 4 9" xfId="820" xr:uid="{00000000-0005-0000-0000-000053060000}"/>
    <cellStyle name="Normal 4 9 2" xfId="821" xr:uid="{00000000-0005-0000-0000-000054060000}"/>
    <cellStyle name="Normal 4 9 2 2" xfId="822" xr:uid="{00000000-0005-0000-0000-000055060000}"/>
    <cellStyle name="Normal 4 9 2 2 2" xfId="823" xr:uid="{00000000-0005-0000-0000-000056060000}"/>
    <cellStyle name="Normal 4 9 2 2 2 2" xfId="2082" xr:uid="{00000000-0005-0000-0000-000057060000}"/>
    <cellStyle name="Normal 4 9 2 2 3" xfId="1425" xr:uid="{00000000-0005-0000-0000-000058060000}"/>
    <cellStyle name="Normal 4 9 2 2 3 2" xfId="1426" xr:uid="{00000000-0005-0000-0000-000059060000}"/>
    <cellStyle name="Normal 4 9 2 2 3 2 2" xfId="1427" xr:uid="{00000000-0005-0000-0000-00005A060000}"/>
    <cellStyle name="Normal 4 9 2 2 3 2 2 2" xfId="1428" xr:uid="{00000000-0005-0000-0000-00005B060000}"/>
    <cellStyle name="Normal 4 9 2 2 3 2 2 2 2" xfId="1429" xr:uid="{00000000-0005-0000-0000-00005C060000}"/>
    <cellStyle name="Normal 4 9 2 2 3 2 2 2 2 2" xfId="1430" xr:uid="{00000000-0005-0000-0000-00005D060000}"/>
    <cellStyle name="Normal 4 9 2 2 3 2 2 2 2 2 2" xfId="1431" xr:uid="{00000000-0005-0000-0000-00005E060000}"/>
    <cellStyle name="Normal 4 9 2 2 3 2 2 2 2 2 2 2" xfId="1432" xr:uid="{00000000-0005-0000-0000-00005F060000}"/>
    <cellStyle name="Normal 4 9 2 2 3 2 2 2 2 2 2 2 2" xfId="1433" xr:uid="{00000000-0005-0000-0000-000060060000}"/>
    <cellStyle name="Normal 4 9 2 2 3 2 2 2 2 2 2 2 2 2" xfId="1434" xr:uid="{00000000-0005-0000-0000-000061060000}"/>
    <cellStyle name="Normal 4 9 2 2 3 2 2 2 2 2 2 2 2 2 2" xfId="1435" xr:uid="{00000000-0005-0000-0000-000062060000}"/>
    <cellStyle name="Normal 4 9 2 2 3 2 2 2 2 2 2 2 2 2 2 2" xfId="1436" xr:uid="{00000000-0005-0000-0000-000063060000}"/>
    <cellStyle name="Normal 4 9 2 2 3 2 2 2 2 2 2 2 2 2 2 2 2" xfId="2083" xr:uid="{00000000-0005-0000-0000-000064060000}"/>
    <cellStyle name="Normal 4 9 2 2 3 2 2 2 2 2 2 2 2 2 2 3" xfId="1437" xr:uid="{00000000-0005-0000-0000-000065060000}"/>
    <cellStyle name="Normal 4 9 2 2 3 2 2 2 2 2 2 2 2 2 2 3 2" xfId="1438" xr:uid="{00000000-0005-0000-0000-000066060000}"/>
    <cellStyle name="Normal 4 9 2 2 3 2 2 2 2 2 2 2 2 2 2 3 2 2" xfId="2084" xr:uid="{00000000-0005-0000-0000-000067060000}"/>
    <cellStyle name="Normal 4 9 2 2 3 2 2 2 2 2 2 2 2 2 2 3 3" xfId="2085" xr:uid="{00000000-0005-0000-0000-000068060000}"/>
    <cellStyle name="Normal 4 9 2 2 3 2 2 2 2 2 2 2 2 2 2 4" xfId="2086" xr:uid="{00000000-0005-0000-0000-000069060000}"/>
    <cellStyle name="Normal 4 9 2 2 3 2 2 2 2 2 2 2 2 2 3" xfId="2087" xr:uid="{00000000-0005-0000-0000-00006A060000}"/>
    <cellStyle name="Normal 4 9 2 2 3 2 2 2 2 2 2 2 2 3" xfId="2088" xr:uid="{00000000-0005-0000-0000-00006B060000}"/>
    <cellStyle name="Normal 4 9 2 2 3 2 2 2 2 2 2 2 3" xfId="2089" xr:uid="{00000000-0005-0000-0000-00006C060000}"/>
    <cellStyle name="Normal 4 9 2 2 3 2 2 2 2 2 2 3" xfId="2090" xr:uid="{00000000-0005-0000-0000-00006D060000}"/>
    <cellStyle name="Normal 4 9 2 2 3 2 2 2 2 2 3" xfId="2091" xr:uid="{00000000-0005-0000-0000-00006E060000}"/>
    <cellStyle name="Normal 4 9 2 2 3 2 2 2 2 3" xfId="2092" xr:uid="{00000000-0005-0000-0000-00006F060000}"/>
    <cellStyle name="Normal 4 9 2 2 3 2 2 2 3" xfId="2093" xr:uid="{00000000-0005-0000-0000-000070060000}"/>
    <cellStyle name="Normal 4 9 2 2 3 2 2 3" xfId="2094" xr:uid="{00000000-0005-0000-0000-000071060000}"/>
    <cellStyle name="Normal 4 9 2 2 3 2 3" xfId="2095" xr:uid="{00000000-0005-0000-0000-000072060000}"/>
    <cellStyle name="Normal 4 9 2 2 3 3" xfId="2096" xr:uid="{00000000-0005-0000-0000-000073060000}"/>
    <cellStyle name="Normal 4 9 2 2 4" xfId="2097" xr:uid="{00000000-0005-0000-0000-000074060000}"/>
    <cellStyle name="Normal 4 9 2 3" xfId="1439" xr:uid="{00000000-0005-0000-0000-000075060000}"/>
    <cellStyle name="Normal 4 9 2 3 2" xfId="2098" xr:uid="{00000000-0005-0000-0000-000076060000}"/>
    <cellStyle name="Normal 4 9 2 4" xfId="2099" xr:uid="{00000000-0005-0000-0000-000077060000}"/>
    <cellStyle name="Normal 4 9 3" xfId="824" xr:uid="{00000000-0005-0000-0000-000078060000}"/>
    <cellStyle name="Normal 4 9 3 2" xfId="1440" xr:uid="{00000000-0005-0000-0000-000079060000}"/>
    <cellStyle name="Normal 4 9 4" xfId="2100" xr:uid="{00000000-0005-0000-0000-00007A060000}"/>
    <cellStyle name="Normal 40" xfId="459" xr:uid="{00000000-0005-0000-0000-00007B060000}"/>
    <cellStyle name="Normal 40 2" xfId="569" xr:uid="{00000000-0005-0000-0000-00007C060000}"/>
    <cellStyle name="Normal 40 2 2" xfId="1441" xr:uid="{00000000-0005-0000-0000-00007D060000}"/>
    <cellStyle name="Normal 40 3" xfId="2101" xr:uid="{00000000-0005-0000-0000-00007E060000}"/>
    <cellStyle name="Normal 41" xfId="460" xr:uid="{00000000-0005-0000-0000-00007F060000}"/>
    <cellStyle name="Normal 41 2" xfId="461" xr:uid="{00000000-0005-0000-0000-000080060000}"/>
    <cellStyle name="Normal 41 2 2" xfId="2102" xr:uid="{00000000-0005-0000-0000-000081060000}"/>
    <cellStyle name="Normal 41 3" xfId="2103" xr:uid="{00000000-0005-0000-0000-000082060000}"/>
    <cellStyle name="Normal 42" xfId="462" xr:uid="{00000000-0005-0000-0000-000083060000}"/>
    <cellStyle name="Normal 42 2" xfId="825" xr:uid="{00000000-0005-0000-0000-000084060000}"/>
    <cellStyle name="Normal 42 2 2" xfId="2104" xr:uid="{00000000-0005-0000-0000-000085060000}"/>
    <cellStyle name="Normal 42 3" xfId="2105" xr:uid="{00000000-0005-0000-0000-000086060000}"/>
    <cellStyle name="Normal 43" xfId="549" xr:uid="{00000000-0005-0000-0000-000087060000}"/>
    <cellStyle name="Normal 43 2" xfId="571" xr:uid="{00000000-0005-0000-0000-000088060000}"/>
    <cellStyle name="Normal 43 2 2" xfId="1442" xr:uid="{00000000-0005-0000-0000-000089060000}"/>
    <cellStyle name="Normal 43 3" xfId="826" xr:uid="{00000000-0005-0000-0000-00008A060000}"/>
    <cellStyle name="Normal 44" xfId="572" xr:uid="{00000000-0005-0000-0000-00008B060000}"/>
    <cellStyle name="Normal 44 2" xfId="827" xr:uid="{00000000-0005-0000-0000-00008C060000}"/>
    <cellStyle name="Normal 44 2 2" xfId="2106" xr:uid="{00000000-0005-0000-0000-00008D060000}"/>
    <cellStyle name="Normal 44 3" xfId="2107" xr:uid="{00000000-0005-0000-0000-00008E060000}"/>
    <cellStyle name="Normal 45" xfId="574" xr:uid="{00000000-0005-0000-0000-00008F060000}"/>
    <cellStyle name="Normal 45 2" xfId="598" xr:uid="{00000000-0005-0000-0000-000090060000}"/>
    <cellStyle name="Normal 45 2 2" xfId="1443" xr:uid="{00000000-0005-0000-0000-000091060000}"/>
    <cellStyle name="Normal 45 3" xfId="1444" xr:uid="{00000000-0005-0000-0000-000092060000}"/>
    <cellStyle name="Normal 46" xfId="575" xr:uid="{00000000-0005-0000-0000-000093060000}"/>
    <cellStyle name="Normal 46 2" xfId="828" xr:uid="{00000000-0005-0000-0000-000094060000}"/>
    <cellStyle name="Normal 46 2 2" xfId="1445" xr:uid="{00000000-0005-0000-0000-000095060000}"/>
    <cellStyle name="Normal 46 3" xfId="2108" xr:uid="{00000000-0005-0000-0000-000096060000}"/>
    <cellStyle name="Normal 47" xfId="576" xr:uid="{00000000-0005-0000-0000-000097060000}"/>
    <cellStyle name="Normal 47 2" xfId="829" xr:uid="{00000000-0005-0000-0000-000098060000}"/>
    <cellStyle name="Normal 47 2 2" xfId="1446" xr:uid="{00000000-0005-0000-0000-000099060000}"/>
    <cellStyle name="Normal 47 3" xfId="2109" xr:uid="{00000000-0005-0000-0000-00009A060000}"/>
    <cellStyle name="Normal 48" xfId="578" xr:uid="{00000000-0005-0000-0000-00009B060000}"/>
    <cellStyle name="Normal 48 2" xfId="830" xr:uid="{00000000-0005-0000-0000-00009C060000}"/>
    <cellStyle name="Normal 48 2 2" xfId="2110" xr:uid="{00000000-0005-0000-0000-00009D060000}"/>
    <cellStyle name="Normal 48 3" xfId="2111" xr:uid="{00000000-0005-0000-0000-00009E060000}"/>
    <cellStyle name="Normal 49" xfId="579" xr:uid="{00000000-0005-0000-0000-00009F060000}"/>
    <cellStyle name="Normal 49 2" xfId="831" xr:uid="{00000000-0005-0000-0000-0000A0060000}"/>
    <cellStyle name="Normal 49 2 2" xfId="2112" xr:uid="{00000000-0005-0000-0000-0000A1060000}"/>
    <cellStyle name="Normal 49 3" xfId="2113" xr:uid="{00000000-0005-0000-0000-0000A2060000}"/>
    <cellStyle name="Normal 5" xfId="463" xr:uid="{00000000-0005-0000-0000-0000A3060000}"/>
    <cellStyle name="Normal 5 10" xfId="464" xr:uid="{00000000-0005-0000-0000-0000A4060000}"/>
    <cellStyle name="Normal 5 10 2" xfId="1448" xr:uid="{00000000-0005-0000-0000-0000A5060000}"/>
    <cellStyle name="Normal 5 10 2 2" xfId="2114" xr:uid="{00000000-0005-0000-0000-0000A6060000}"/>
    <cellStyle name="Normal 5 10 3" xfId="1447" xr:uid="{00000000-0005-0000-0000-0000A7060000}"/>
    <cellStyle name="Normal 5 11" xfId="1449" xr:uid="{00000000-0005-0000-0000-0000A8060000}"/>
    <cellStyle name="Normal 5 11 2" xfId="2115" xr:uid="{00000000-0005-0000-0000-0000A9060000}"/>
    <cellStyle name="Normal 5 12" xfId="2116" xr:uid="{00000000-0005-0000-0000-0000AA060000}"/>
    <cellStyle name="Normal 5 13" xfId="2601" xr:uid="{00000000-0005-0000-0000-0000AB060000}"/>
    <cellStyle name="Normal 5 2" xfId="465" xr:uid="{00000000-0005-0000-0000-0000AC060000}"/>
    <cellStyle name="Normal 5 2 2" xfId="466" xr:uid="{00000000-0005-0000-0000-0000AD060000}"/>
    <cellStyle name="Normal 5 2 2 2" xfId="467" xr:uid="{00000000-0005-0000-0000-0000AE060000}"/>
    <cellStyle name="Normal 5 2 3" xfId="468" xr:uid="{00000000-0005-0000-0000-0000AF060000}"/>
    <cellStyle name="Normal 5 2 3 2" xfId="2117" xr:uid="{00000000-0005-0000-0000-0000B0060000}"/>
    <cellStyle name="Normal 5 3" xfId="469" xr:uid="{00000000-0005-0000-0000-0000B1060000}"/>
    <cellStyle name="Normal 5 3 2" xfId="470" xr:uid="{00000000-0005-0000-0000-0000B2060000}"/>
    <cellStyle name="Normal 5 3 2 2" xfId="2118" xr:uid="{00000000-0005-0000-0000-0000B3060000}"/>
    <cellStyle name="Normal 5 3 3" xfId="1450" xr:uid="{00000000-0005-0000-0000-0000B4060000}"/>
    <cellStyle name="Normal 5 4" xfId="471" xr:uid="{00000000-0005-0000-0000-0000B5060000}"/>
    <cellStyle name="Normal 5 4 2" xfId="472" xr:uid="{00000000-0005-0000-0000-0000B6060000}"/>
    <cellStyle name="Normal 5 5" xfId="473" xr:uid="{00000000-0005-0000-0000-0000B7060000}"/>
    <cellStyle name="Normal 5 5 2" xfId="1451" xr:uid="{00000000-0005-0000-0000-0000B8060000}"/>
    <cellStyle name="Normal 5 6" xfId="474" xr:uid="{00000000-0005-0000-0000-0000B9060000}"/>
    <cellStyle name="Normal 5 6 2" xfId="1452" xr:uid="{00000000-0005-0000-0000-0000BA060000}"/>
    <cellStyle name="Normal 5 7" xfId="475" xr:uid="{00000000-0005-0000-0000-0000BB060000}"/>
    <cellStyle name="Normal 5 7 2" xfId="832" xr:uid="{00000000-0005-0000-0000-0000BC060000}"/>
    <cellStyle name="Normal 5 7 2 2" xfId="2119" xr:uid="{00000000-0005-0000-0000-0000BD060000}"/>
    <cellStyle name="Normal 5 7 3" xfId="2120" xr:uid="{00000000-0005-0000-0000-0000BE060000}"/>
    <cellStyle name="Normal 5 8" xfId="476" xr:uid="{00000000-0005-0000-0000-0000BF060000}"/>
    <cellStyle name="Normal 5 8 2" xfId="833" xr:uid="{00000000-0005-0000-0000-0000C0060000}"/>
    <cellStyle name="Normal 5 8 2 2" xfId="834" xr:uid="{00000000-0005-0000-0000-0000C1060000}"/>
    <cellStyle name="Normal 5 8 2 2 2" xfId="1453" xr:uid="{00000000-0005-0000-0000-0000C2060000}"/>
    <cellStyle name="Normal 5 8 2 2 2 2" xfId="2121" xr:uid="{00000000-0005-0000-0000-0000C3060000}"/>
    <cellStyle name="Normal 5 8 2 2 3" xfId="2122" xr:uid="{00000000-0005-0000-0000-0000C4060000}"/>
    <cellStyle name="Normal 5 8 2 3" xfId="1454" xr:uid="{00000000-0005-0000-0000-0000C5060000}"/>
    <cellStyle name="Normal 5 8 2 3 2" xfId="2123" xr:uid="{00000000-0005-0000-0000-0000C6060000}"/>
    <cellStyle name="Normal 5 8 2 4" xfId="2124" xr:uid="{00000000-0005-0000-0000-0000C7060000}"/>
    <cellStyle name="Normal 5 8 3" xfId="835" xr:uid="{00000000-0005-0000-0000-0000C8060000}"/>
    <cellStyle name="Normal 5 8 3 2" xfId="1455" xr:uid="{00000000-0005-0000-0000-0000C9060000}"/>
    <cellStyle name="Normal 5 8 3 2 2" xfId="2125" xr:uid="{00000000-0005-0000-0000-0000CA060000}"/>
    <cellStyle name="Normal 5 8 3 3" xfId="2126" xr:uid="{00000000-0005-0000-0000-0000CB060000}"/>
    <cellStyle name="Normal 5 8 4" xfId="1456" xr:uid="{00000000-0005-0000-0000-0000CC060000}"/>
    <cellStyle name="Normal 5 8 4 2" xfId="2127" xr:uid="{00000000-0005-0000-0000-0000CD060000}"/>
    <cellStyle name="Normal 5 8 5" xfId="2128" xr:uid="{00000000-0005-0000-0000-0000CE060000}"/>
    <cellStyle name="Normal 5 9" xfId="477" xr:uid="{00000000-0005-0000-0000-0000CF060000}"/>
    <cellStyle name="Normal 5 9 2" xfId="836" xr:uid="{00000000-0005-0000-0000-0000D0060000}"/>
    <cellStyle name="Normal 5 9 2 2" xfId="1457" xr:uid="{00000000-0005-0000-0000-0000D1060000}"/>
    <cellStyle name="Normal 5 9 2 2 2" xfId="2129" xr:uid="{00000000-0005-0000-0000-0000D2060000}"/>
    <cellStyle name="Normal 5 9 2 3" xfId="2130" xr:uid="{00000000-0005-0000-0000-0000D3060000}"/>
    <cellStyle name="Normal 5 9 3" xfId="1458" xr:uid="{00000000-0005-0000-0000-0000D4060000}"/>
    <cellStyle name="Normal 5 9 3 2" xfId="2131" xr:uid="{00000000-0005-0000-0000-0000D5060000}"/>
    <cellStyle name="Normal 5 9 4" xfId="2132" xr:uid="{00000000-0005-0000-0000-0000D6060000}"/>
    <cellStyle name="Normal 50" xfId="580" xr:uid="{00000000-0005-0000-0000-0000D7060000}"/>
    <cellStyle name="Normal 50 2" xfId="1033" xr:uid="{00000000-0005-0000-0000-0000D8060000}"/>
    <cellStyle name="Normal 50 2 2" xfId="2602" xr:uid="{00000000-0005-0000-0000-0000D9060000}"/>
    <cellStyle name="Normal 50 3" xfId="1459" xr:uid="{00000000-0005-0000-0000-0000DA060000}"/>
    <cellStyle name="Normal 51" xfId="582" xr:uid="{00000000-0005-0000-0000-0000DB060000}"/>
    <cellStyle name="Normal 51 2" xfId="604" xr:uid="{00000000-0005-0000-0000-0000DC060000}"/>
    <cellStyle name="Normal 51 2 2" xfId="2133" xr:uid="{00000000-0005-0000-0000-0000DD060000}"/>
    <cellStyle name="Normal 51 3" xfId="1034" xr:uid="{00000000-0005-0000-0000-0000DE060000}"/>
    <cellStyle name="Normal 51 3 2" xfId="2134" xr:uid="{00000000-0005-0000-0000-0000DF060000}"/>
    <cellStyle name="Normal 52" xfId="583" xr:uid="{00000000-0005-0000-0000-0000E0060000}"/>
    <cellStyle name="Normal 52 2" xfId="837" xr:uid="{00000000-0005-0000-0000-0000E1060000}"/>
    <cellStyle name="Normal 52 2 2" xfId="2135" xr:uid="{00000000-0005-0000-0000-0000E2060000}"/>
    <cellStyle name="Normal 52 3" xfId="1035" xr:uid="{00000000-0005-0000-0000-0000E3060000}"/>
    <cellStyle name="Normal 52 3 2" xfId="2136" xr:uid="{00000000-0005-0000-0000-0000E4060000}"/>
    <cellStyle name="Normal 53" xfId="585" xr:uid="{00000000-0005-0000-0000-0000E5060000}"/>
    <cellStyle name="Normal 53 2" xfId="1036" xr:uid="{00000000-0005-0000-0000-0000E6060000}"/>
    <cellStyle name="Normal 53 2 2" xfId="1460" xr:uid="{00000000-0005-0000-0000-0000E7060000}"/>
    <cellStyle name="Normal 53 3" xfId="2137" xr:uid="{00000000-0005-0000-0000-0000E8060000}"/>
    <cellStyle name="Normal 54" xfId="586" xr:uid="{00000000-0005-0000-0000-0000E9060000}"/>
    <cellStyle name="Normal 54 2" xfId="1037" xr:uid="{00000000-0005-0000-0000-0000EA060000}"/>
    <cellStyle name="Normal 54 2 2" xfId="1461" xr:uid="{00000000-0005-0000-0000-0000EB060000}"/>
    <cellStyle name="Normal 54 3" xfId="2138" xr:uid="{00000000-0005-0000-0000-0000EC060000}"/>
    <cellStyle name="Normal 55" xfId="587" xr:uid="{00000000-0005-0000-0000-0000ED060000}"/>
    <cellStyle name="Normal 55 2" xfId="1038" xr:uid="{00000000-0005-0000-0000-0000EE060000}"/>
    <cellStyle name="Normal 55 2 2" xfId="1462" xr:uid="{00000000-0005-0000-0000-0000EF060000}"/>
    <cellStyle name="Normal 55 3" xfId="2139" xr:uid="{00000000-0005-0000-0000-0000F0060000}"/>
    <cellStyle name="Normal 56" xfId="588" xr:uid="{00000000-0005-0000-0000-0000F1060000}"/>
    <cellStyle name="Normal 56 2" xfId="1039" xr:uid="{00000000-0005-0000-0000-0000F2060000}"/>
    <cellStyle name="Normal 56 2 2" xfId="2140" xr:uid="{00000000-0005-0000-0000-0000F3060000}"/>
    <cellStyle name="Normal 56 3" xfId="1463" xr:uid="{00000000-0005-0000-0000-0000F4060000}"/>
    <cellStyle name="Normal 57" xfId="589" xr:uid="{00000000-0005-0000-0000-0000F5060000}"/>
    <cellStyle name="Normal 57 2" xfId="1040" xr:uid="{00000000-0005-0000-0000-0000F6060000}"/>
    <cellStyle name="Normal 57 2 2" xfId="2141" xr:uid="{00000000-0005-0000-0000-0000F7060000}"/>
    <cellStyle name="Normal 57 3" xfId="1464" xr:uid="{00000000-0005-0000-0000-0000F8060000}"/>
    <cellStyle name="Normal 58" xfId="590" xr:uid="{00000000-0005-0000-0000-0000F9060000}"/>
    <cellStyle name="Normal 58 2" xfId="1041" xr:uid="{00000000-0005-0000-0000-0000FA060000}"/>
    <cellStyle name="Normal 58 2 2" xfId="2142" xr:uid="{00000000-0005-0000-0000-0000FB060000}"/>
    <cellStyle name="Normal 58 3" xfId="1465" xr:uid="{00000000-0005-0000-0000-0000FC060000}"/>
    <cellStyle name="Normal 59" xfId="591" xr:uid="{00000000-0005-0000-0000-0000FD060000}"/>
    <cellStyle name="Normal 59 2" xfId="1042" xr:uid="{00000000-0005-0000-0000-0000FE060000}"/>
    <cellStyle name="Normal 59 3" xfId="1466" xr:uid="{00000000-0005-0000-0000-0000FF060000}"/>
    <cellStyle name="Normal 6" xfId="478" xr:uid="{00000000-0005-0000-0000-000000070000}"/>
    <cellStyle name="Normal 6 10" xfId="838" xr:uid="{00000000-0005-0000-0000-000001070000}"/>
    <cellStyle name="Normal 6 10 2" xfId="1467" xr:uid="{00000000-0005-0000-0000-000002070000}"/>
    <cellStyle name="Normal 6 10 2 2" xfId="2143" xr:uid="{00000000-0005-0000-0000-000003070000}"/>
    <cellStyle name="Normal 6 10 3" xfId="2144" xr:uid="{00000000-0005-0000-0000-000004070000}"/>
    <cellStyle name="Normal 6 11" xfId="839" xr:uid="{00000000-0005-0000-0000-000005070000}"/>
    <cellStyle name="Normal 6 11 2" xfId="2145" xr:uid="{00000000-0005-0000-0000-000006070000}"/>
    <cellStyle name="Normal 6 12" xfId="840" xr:uid="{00000000-0005-0000-0000-000007070000}"/>
    <cellStyle name="Normal 6 12 2" xfId="2146" xr:uid="{00000000-0005-0000-0000-000008070000}"/>
    <cellStyle name="Normal 6 13" xfId="1468" xr:uid="{00000000-0005-0000-0000-000009070000}"/>
    <cellStyle name="Normal 6 13 2" xfId="2147" xr:uid="{00000000-0005-0000-0000-00000A070000}"/>
    <cellStyle name="Normal 6 14" xfId="1469" xr:uid="{00000000-0005-0000-0000-00000B070000}"/>
    <cellStyle name="Normal 6 14 2" xfId="2148" xr:uid="{00000000-0005-0000-0000-00000C070000}"/>
    <cellStyle name="Normal 6 15" xfId="1470" xr:uid="{00000000-0005-0000-0000-00000D070000}"/>
    <cellStyle name="Normal 6 15 2" xfId="2149" xr:uid="{00000000-0005-0000-0000-00000E070000}"/>
    <cellStyle name="Normal 6 16" xfId="2150" xr:uid="{00000000-0005-0000-0000-00000F070000}"/>
    <cellStyle name="Normal 6 17" xfId="2603" xr:uid="{00000000-0005-0000-0000-000010070000}"/>
    <cellStyle name="Normal 6 2" xfId="479" xr:uid="{00000000-0005-0000-0000-000011070000}"/>
    <cellStyle name="Normal 6 2 2" xfId="480" xr:uid="{00000000-0005-0000-0000-000012070000}"/>
    <cellStyle name="Normal 6 2 2 2" xfId="841" xr:uid="{00000000-0005-0000-0000-000013070000}"/>
    <cellStyle name="Normal 6 2 2 2 2" xfId="842" xr:uid="{00000000-0005-0000-0000-000014070000}"/>
    <cellStyle name="Normal 6 2 2 2 2 2" xfId="1471" xr:uid="{00000000-0005-0000-0000-000015070000}"/>
    <cellStyle name="Normal 6 2 2 2 2 2 2" xfId="2151" xr:uid="{00000000-0005-0000-0000-000016070000}"/>
    <cellStyle name="Normal 6 2 2 2 2 3" xfId="2152" xr:uid="{00000000-0005-0000-0000-000017070000}"/>
    <cellStyle name="Normal 6 2 2 2 3" xfId="1472" xr:uid="{00000000-0005-0000-0000-000018070000}"/>
    <cellStyle name="Normal 6 2 2 2 3 2" xfId="2153" xr:uid="{00000000-0005-0000-0000-000019070000}"/>
    <cellStyle name="Normal 6 2 2 2 4" xfId="2154" xr:uid="{00000000-0005-0000-0000-00001A070000}"/>
    <cellStyle name="Normal 6 2 2 3" xfId="843" xr:uid="{00000000-0005-0000-0000-00001B070000}"/>
    <cellStyle name="Normal 6 2 2 3 2" xfId="1473" xr:uid="{00000000-0005-0000-0000-00001C070000}"/>
    <cellStyle name="Normal 6 2 2 3 2 2" xfId="2155" xr:uid="{00000000-0005-0000-0000-00001D070000}"/>
    <cellStyle name="Normal 6 2 2 3 3" xfId="2156" xr:uid="{00000000-0005-0000-0000-00001E070000}"/>
    <cellStyle name="Normal 6 2 2 4" xfId="1474" xr:uid="{00000000-0005-0000-0000-00001F070000}"/>
    <cellStyle name="Normal 6 2 2 4 2" xfId="2157" xr:uid="{00000000-0005-0000-0000-000020070000}"/>
    <cellStyle name="Normal 6 2 2 5" xfId="2158" xr:uid="{00000000-0005-0000-0000-000021070000}"/>
    <cellStyle name="Normal 6 2 3" xfId="844" xr:uid="{00000000-0005-0000-0000-000022070000}"/>
    <cellStyle name="Normal 6 2 3 2" xfId="845" xr:uid="{00000000-0005-0000-0000-000023070000}"/>
    <cellStyle name="Normal 6 2 3 2 2" xfId="1475" xr:uid="{00000000-0005-0000-0000-000024070000}"/>
    <cellStyle name="Normal 6 2 3 2 2 2" xfId="2159" xr:uid="{00000000-0005-0000-0000-000025070000}"/>
    <cellStyle name="Normal 6 2 3 2 3" xfId="2160" xr:uid="{00000000-0005-0000-0000-000026070000}"/>
    <cellStyle name="Normal 6 2 3 3" xfId="1476" xr:uid="{00000000-0005-0000-0000-000027070000}"/>
    <cellStyle name="Normal 6 2 3 3 2" xfId="2161" xr:uid="{00000000-0005-0000-0000-000028070000}"/>
    <cellStyle name="Normal 6 2 3 4" xfId="2162" xr:uid="{00000000-0005-0000-0000-000029070000}"/>
    <cellStyle name="Normal 6 2 4" xfId="846" xr:uid="{00000000-0005-0000-0000-00002A070000}"/>
    <cellStyle name="Normal 6 2 4 2" xfId="1477" xr:uid="{00000000-0005-0000-0000-00002B070000}"/>
    <cellStyle name="Normal 6 2 4 2 2" xfId="2163" xr:uid="{00000000-0005-0000-0000-00002C070000}"/>
    <cellStyle name="Normal 6 2 4 3" xfId="2164" xr:uid="{00000000-0005-0000-0000-00002D070000}"/>
    <cellStyle name="Normal 6 2 5" xfId="1478" xr:uid="{00000000-0005-0000-0000-00002E070000}"/>
    <cellStyle name="Normal 6 2 5 2" xfId="2165" xr:uid="{00000000-0005-0000-0000-00002F070000}"/>
    <cellStyle name="Normal 6 2 6" xfId="2166" xr:uid="{00000000-0005-0000-0000-000030070000}"/>
    <cellStyle name="Normal 6 3" xfId="481" xr:uid="{00000000-0005-0000-0000-000031070000}"/>
    <cellStyle name="Normal 6 3 2" xfId="482" xr:uid="{00000000-0005-0000-0000-000032070000}"/>
    <cellStyle name="Normal 6 3 2 2" xfId="847" xr:uid="{00000000-0005-0000-0000-000033070000}"/>
    <cellStyle name="Normal 6 3 2 2 2" xfId="848" xr:uid="{00000000-0005-0000-0000-000034070000}"/>
    <cellStyle name="Normal 6 3 2 2 2 2" xfId="1479" xr:uid="{00000000-0005-0000-0000-000035070000}"/>
    <cellStyle name="Normal 6 3 2 2 2 2 2" xfId="2167" xr:uid="{00000000-0005-0000-0000-000036070000}"/>
    <cellStyle name="Normal 6 3 2 2 2 3" xfId="2168" xr:uid="{00000000-0005-0000-0000-000037070000}"/>
    <cellStyle name="Normal 6 3 2 2 3" xfId="1480" xr:uid="{00000000-0005-0000-0000-000038070000}"/>
    <cellStyle name="Normal 6 3 2 2 3 2" xfId="2169" xr:uid="{00000000-0005-0000-0000-000039070000}"/>
    <cellStyle name="Normal 6 3 2 2 4" xfId="2170" xr:uid="{00000000-0005-0000-0000-00003A070000}"/>
    <cellStyle name="Normal 6 3 2 3" xfId="849" xr:uid="{00000000-0005-0000-0000-00003B070000}"/>
    <cellStyle name="Normal 6 3 2 3 2" xfId="1481" xr:uid="{00000000-0005-0000-0000-00003C070000}"/>
    <cellStyle name="Normal 6 3 2 3 2 2" xfId="2171" xr:uid="{00000000-0005-0000-0000-00003D070000}"/>
    <cellStyle name="Normal 6 3 2 3 3" xfId="2172" xr:uid="{00000000-0005-0000-0000-00003E070000}"/>
    <cellStyle name="Normal 6 3 2 4" xfId="1482" xr:uid="{00000000-0005-0000-0000-00003F070000}"/>
    <cellStyle name="Normal 6 3 2 4 2" xfId="2173" xr:uid="{00000000-0005-0000-0000-000040070000}"/>
    <cellStyle name="Normal 6 3 2 5" xfId="2174" xr:uid="{00000000-0005-0000-0000-000041070000}"/>
    <cellStyle name="Normal 6 3 3" xfId="850" xr:uid="{00000000-0005-0000-0000-000042070000}"/>
    <cellStyle name="Normal 6 3 3 2" xfId="851" xr:uid="{00000000-0005-0000-0000-000043070000}"/>
    <cellStyle name="Normal 6 3 3 2 2" xfId="1483" xr:uid="{00000000-0005-0000-0000-000044070000}"/>
    <cellStyle name="Normal 6 3 3 2 2 2" xfId="2175" xr:uid="{00000000-0005-0000-0000-000045070000}"/>
    <cellStyle name="Normal 6 3 3 2 3" xfId="2176" xr:uid="{00000000-0005-0000-0000-000046070000}"/>
    <cellStyle name="Normal 6 3 3 3" xfId="1484" xr:uid="{00000000-0005-0000-0000-000047070000}"/>
    <cellStyle name="Normal 6 3 3 3 2" xfId="2177" xr:uid="{00000000-0005-0000-0000-000048070000}"/>
    <cellStyle name="Normal 6 3 3 4" xfId="2178" xr:uid="{00000000-0005-0000-0000-000049070000}"/>
    <cellStyle name="Normal 6 3 4" xfId="852" xr:uid="{00000000-0005-0000-0000-00004A070000}"/>
    <cellStyle name="Normal 6 3 4 2" xfId="1485" xr:uid="{00000000-0005-0000-0000-00004B070000}"/>
    <cellStyle name="Normal 6 3 4 2 2" xfId="2179" xr:uid="{00000000-0005-0000-0000-00004C070000}"/>
    <cellStyle name="Normal 6 3 4 3" xfId="2180" xr:uid="{00000000-0005-0000-0000-00004D070000}"/>
    <cellStyle name="Normal 6 3 5" xfId="1486" xr:uid="{00000000-0005-0000-0000-00004E070000}"/>
    <cellStyle name="Normal 6 3 5 2" xfId="2181" xr:uid="{00000000-0005-0000-0000-00004F070000}"/>
    <cellStyle name="Normal 6 3 6" xfId="2182" xr:uid="{00000000-0005-0000-0000-000050070000}"/>
    <cellStyle name="Normal 6 4" xfId="483" xr:uid="{00000000-0005-0000-0000-000051070000}"/>
    <cellStyle name="Normal 6 4 2" xfId="553" xr:uid="{00000000-0005-0000-0000-000052070000}"/>
    <cellStyle name="Normal 6 4 2 2" xfId="853" xr:uid="{00000000-0005-0000-0000-000053070000}"/>
    <cellStyle name="Normal 6 4 2 2 2" xfId="854" xr:uid="{00000000-0005-0000-0000-000054070000}"/>
    <cellStyle name="Normal 6 4 2 2 2 2" xfId="1487" xr:uid="{00000000-0005-0000-0000-000055070000}"/>
    <cellStyle name="Normal 6 4 2 2 2 2 2" xfId="2183" xr:uid="{00000000-0005-0000-0000-000056070000}"/>
    <cellStyle name="Normal 6 4 2 2 2 3" xfId="2184" xr:uid="{00000000-0005-0000-0000-000057070000}"/>
    <cellStyle name="Normal 6 4 2 2 3" xfId="1488" xr:uid="{00000000-0005-0000-0000-000058070000}"/>
    <cellStyle name="Normal 6 4 2 2 3 2" xfId="2185" xr:uid="{00000000-0005-0000-0000-000059070000}"/>
    <cellStyle name="Normal 6 4 2 2 4" xfId="2186" xr:uid="{00000000-0005-0000-0000-00005A070000}"/>
    <cellStyle name="Normal 6 4 2 3" xfId="855" xr:uid="{00000000-0005-0000-0000-00005B070000}"/>
    <cellStyle name="Normal 6 4 2 3 2" xfId="1489" xr:uid="{00000000-0005-0000-0000-00005C070000}"/>
    <cellStyle name="Normal 6 4 2 3 2 2" xfId="2187" xr:uid="{00000000-0005-0000-0000-00005D070000}"/>
    <cellStyle name="Normal 6 4 2 3 3" xfId="2188" xr:uid="{00000000-0005-0000-0000-00005E070000}"/>
    <cellStyle name="Normal 6 4 2 4" xfId="1490" xr:uid="{00000000-0005-0000-0000-00005F070000}"/>
    <cellStyle name="Normal 6 4 2 4 2" xfId="2189" xr:uid="{00000000-0005-0000-0000-000060070000}"/>
    <cellStyle name="Normal 6 4 2 5" xfId="2190" xr:uid="{00000000-0005-0000-0000-000061070000}"/>
    <cellStyle name="Normal 6 4 3" xfId="856" xr:uid="{00000000-0005-0000-0000-000062070000}"/>
    <cellStyle name="Normal 6 4 3 2" xfId="857" xr:uid="{00000000-0005-0000-0000-000063070000}"/>
    <cellStyle name="Normal 6 4 3 2 2" xfId="1491" xr:uid="{00000000-0005-0000-0000-000064070000}"/>
    <cellStyle name="Normal 6 4 3 2 2 2" xfId="2191" xr:uid="{00000000-0005-0000-0000-000065070000}"/>
    <cellStyle name="Normal 6 4 3 2 3" xfId="2192" xr:uid="{00000000-0005-0000-0000-000066070000}"/>
    <cellStyle name="Normal 6 4 3 3" xfId="1492" xr:uid="{00000000-0005-0000-0000-000067070000}"/>
    <cellStyle name="Normal 6 4 3 3 2" xfId="2193" xr:uid="{00000000-0005-0000-0000-000068070000}"/>
    <cellStyle name="Normal 6 4 3 4" xfId="2194" xr:uid="{00000000-0005-0000-0000-000069070000}"/>
    <cellStyle name="Normal 6 4 4" xfId="858" xr:uid="{00000000-0005-0000-0000-00006A070000}"/>
    <cellStyle name="Normal 6 4 4 2" xfId="1493" xr:uid="{00000000-0005-0000-0000-00006B070000}"/>
    <cellStyle name="Normal 6 4 4 2 2" xfId="2195" xr:uid="{00000000-0005-0000-0000-00006C070000}"/>
    <cellStyle name="Normal 6 4 4 3" xfId="2196" xr:uid="{00000000-0005-0000-0000-00006D070000}"/>
    <cellStyle name="Normal 6 4 5" xfId="1494" xr:uid="{00000000-0005-0000-0000-00006E070000}"/>
    <cellStyle name="Normal 6 4 5 2" xfId="2197" xr:uid="{00000000-0005-0000-0000-00006F070000}"/>
    <cellStyle name="Normal 6 4 6" xfId="2198" xr:uid="{00000000-0005-0000-0000-000070070000}"/>
    <cellStyle name="Normal 6 5" xfId="484" xr:uid="{00000000-0005-0000-0000-000071070000}"/>
    <cellStyle name="Normal 6 5 2" xfId="859" xr:uid="{00000000-0005-0000-0000-000072070000}"/>
    <cellStyle name="Normal 6 5 2 2" xfId="860" xr:uid="{00000000-0005-0000-0000-000073070000}"/>
    <cellStyle name="Normal 6 5 2 2 2" xfId="861" xr:uid="{00000000-0005-0000-0000-000074070000}"/>
    <cellStyle name="Normal 6 5 2 2 2 2" xfId="1495" xr:uid="{00000000-0005-0000-0000-000075070000}"/>
    <cellStyle name="Normal 6 5 2 2 2 2 2" xfId="2199" xr:uid="{00000000-0005-0000-0000-000076070000}"/>
    <cellStyle name="Normal 6 5 2 2 2 3" xfId="2200" xr:uid="{00000000-0005-0000-0000-000077070000}"/>
    <cellStyle name="Normal 6 5 2 2 3" xfId="1496" xr:uid="{00000000-0005-0000-0000-000078070000}"/>
    <cellStyle name="Normal 6 5 2 2 3 2" xfId="2201" xr:uid="{00000000-0005-0000-0000-000079070000}"/>
    <cellStyle name="Normal 6 5 2 2 4" xfId="2202" xr:uid="{00000000-0005-0000-0000-00007A070000}"/>
    <cellStyle name="Normal 6 5 2 3" xfId="862" xr:uid="{00000000-0005-0000-0000-00007B070000}"/>
    <cellStyle name="Normal 6 5 2 3 2" xfId="1497" xr:uid="{00000000-0005-0000-0000-00007C070000}"/>
    <cellStyle name="Normal 6 5 2 3 2 2" xfId="2203" xr:uid="{00000000-0005-0000-0000-00007D070000}"/>
    <cellStyle name="Normal 6 5 2 3 3" xfId="2204" xr:uid="{00000000-0005-0000-0000-00007E070000}"/>
    <cellStyle name="Normal 6 5 2 4" xfId="1498" xr:uid="{00000000-0005-0000-0000-00007F070000}"/>
    <cellStyle name="Normal 6 5 2 4 2" xfId="2205" xr:uid="{00000000-0005-0000-0000-000080070000}"/>
    <cellStyle name="Normal 6 5 2 5" xfId="2206" xr:uid="{00000000-0005-0000-0000-000081070000}"/>
    <cellStyle name="Normal 6 5 3" xfId="863" xr:uid="{00000000-0005-0000-0000-000082070000}"/>
    <cellStyle name="Normal 6 5 3 2" xfId="864" xr:uid="{00000000-0005-0000-0000-000083070000}"/>
    <cellStyle name="Normal 6 5 3 2 2" xfId="1499" xr:uid="{00000000-0005-0000-0000-000084070000}"/>
    <cellStyle name="Normal 6 5 3 2 2 2" xfId="2207" xr:uid="{00000000-0005-0000-0000-000085070000}"/>
    <cellStyle name="Normal 6 5 3 2 3" xfId="2208" xr:uid="{00000000-0005-0000-0000-000086070000}"/>
    <cellStyle name="Normal 6 5 3 3" xfId="1500" xr:uid="{00000000-0005-0000-0000-000087070000}"/>
    <cellStyle name="Normal 6 5 3 3 2" xfId="2209" xr:uid="{00000000-0005-0000-0000-000088070000}"/>
    <cellStyle name="Normal 6 5 3 4" xfId="2210" xr:uid="{00000000-0005-0000-0000-000089070000}"/>
    <cellStyle name="Normal 6 5 4" xfId="865" xr:uid="{00000000-0005-0000-0000-00008A070000}"/>
    <cellStyle name="Normal 6 5 4 2" xfId="1501" xr:uid="{00000000-0005-0000-0000-00008B070000}"/>
    <cellStyle name="Normal 6 5 4 2 2" xfId="2211" xr:uid="{00000000-0005-0000-0000-00008C070000}"/>
    <cellStyle name="Normal 6 5 4 3" xfId="2212" xr:uid="{00000000-0005-0000-0000-00008D070000}"/>
    <cellStyle name="Normal 6 5 5" xfId="1502" xr:uid="{00000000-0005-0000-0000-00008E070000}"/>
    <cellStyle name="Normal 6 5 5 2" xfId="2213" xr:uid="{00000000-0005-0000-0000-00008F070000}"/>
    <cellStyle name="Normal 6 5 6" xfId="2214" xr:uid="{00000000-0005-0000-0000-000090070000}"/>
    <cellStyle name="Normal 6 6" xfId="485" xr:uid="{00000000-0005-0000-0000-000091070000}"/>
    <cellStyle name="Normal 6 6 2" xfId="866" xr:uid="{00000000-0005-0000-0000-000092070000}"/>
    <cellStyle name="Normal 6 6 2 2" xfId="867" xr:uid="{00000000-0005-0000-0000-000093070000}"/>
    <cellStyle name="Normal 6 6 2 2 2" xfId="868" xr:uid="{00000000-0005-0000-0000-000094070000}"/>
    <cellStyle name="Normal 6 6 2 2 2 2" xfId="1503" xr:uid="{00000000-0005-0000-0000-000095070000}"/>
    <cellStyle name="Normal 6 6 2 2 2 2 2" xfId="2215" xr:uid="{00000000-0005-0000-0000-000096070000}"/>
    <cellStyle name="Normal 6 6 2 2 2 3" xfId="2216" xr:uid="{00000000-0005-0000-0000-000097070000}"/>
    <cellStyle name="Normal 6 6 2 2 3" xfId="1504" xr:uid="{00000000-0005-0000-0000-000098070000}"/>
    <cellStyle name="Normal 6 6 2 2 3 2" xfId="2217" xr:uid="{00000000-0005-0000-0000-000099070000}"/>
    <cellStyle name="Normal 6 6 2 2 4" xfId="2218" xr:uid="{00000000-0005-0000-0000-00009A070000}"/>
    <cellStyle name="Normal 6 6 2 3" xfId="869" xr:uid="{00000000-0005-0000-0000-00009B070000}"/>
    <cellStyle name="Normal 6 6 2 3 2" xfId="1505" xr:uid="{00000000-0005-0000-0000-00009C070000}"/>
    <cellStyle name="Normal 6 6 2 3 2 2" xfId="2219" xr:uid="{00000000-0005-0000-0000-00009D070000}"/>
    <cellStyle name="Normal 6 6 2 3 3" xfId="2220" xr:uid="{00000000-0005-0000-0000-00009E070000}"/>
    <cellStyle name="Normal 6 6 2 4" xfId="1506" xr:uid="{00000000-0005-0000-0000-00009F070000}"/>
    <cellStyle name="Normal 6 6 2 4 2" xfId="2221" xr:uid="{00000000-0005-0000-0000-0000A0070000}"/>
    <cellStyle name="Normal 6 6 2 5" xfId="2222" xr:uid="{00000000-0005-0000-0000-0000A1070000}"/>
    <cellStyle name="Normal 6 6 3" xfId="870" xr:uid="{00000000-0005-0000-0000-0000A2070000}"/>
    <cellStyle name="Normal 6 6 3 2" xfId="871" xr:uid="{00000000-0005-0000-0000-0000A3070000}"/>
    <cellStyle name="Normal 6 6 3 2 2" xfId="1507" xr:uid="{00000000-0005-0000-0000-0000A4070000}"/>
    <cellStyle name="Normal 6 6 3 2 2 2" xfId="2223" xr:uid="{00000000-0005-0000-0000-0000A5070000}"/>
    <cellStyle name="Normal 6 6 3 2 3" xfId="2224" xr:uid="{00000000-0005-0000-0000-0000A6070000}"/>
    <cellStyle name="Normal 6 6 3 3" xfId="1508" xr:uid="{00000000-0005-0000-0000-0000A7070000}"/>
    <cellStyle name="Normal 6 6 3 3 2" xfId="2225" xr:uid="{00000000-0005-0000-0000-0000A8070000}"/>
    <cellStyle name="Normal 6 6 3 4" xfId="2226" xr:uid="{00000000-0005-0000-0000-0000A9070000}"/>
    <cellStyle name="Normal 6 6 4" xfId="872" xr:uid="{00000000-0005-0000-0000-0000AA070000}"/>
    <cellStyle name="Normal 6 6 4 2" xfId="1509" xr:uid="{00000000-0005-0000-0000-0000AB070000}"/>
    <cellStyle name="Normal 6 6 4 2 2" xfId="2227" xr:uid="{00000000-0005-0000-0000-0000AC070000}"/>
    <cellStyle name="Normal 6 6 4 3" xfId="2228" xr:uid="{00000000-0005-0000-0000-0000AD070000}"/>
    <cellStyle name="Normal 6 6 5" xfId="1510" xr:uid="{00000000-0005-0000-0000-0000AE070000}"/>
    <cellStyle name="Normal 6 6 5 2" xfId="2229" xr:uid="{00000000-0005-0000-0000-0000AF070000}"/>
    <cellStyle name="Normal 6 6 6" xfId="2230" xr:uid="{00000000-0005-0000-0000-0000B0070000}"/>
    <cellStyle name="Normal 6 7" xfId="486" xr:uid="{00000000-0005-0000-0000-0000B1070000}"/>
    <cellStyle name="Normal 6 7 2" xfId="873" xr:uid="{00000000-0005-0000-0000-0000B2070000}"/>
    <cellStyle name="Normal 6 7 2 2" xfId="874" xr:uid="{00000000-0005-0000-0000-0000B3070000}"/>
    <cellStyle name="Normal 6 7 2 2 2" xfId="875" xr:uid="{00000000-0005-0000-0000-0000B4070000}"/>
    <cellStyle name="Normal 6 7 2 2 2 2" xfId="1511" xr:uid="{00000000-0005-0000-0000-0000B5070000}"/>
    <cellStyle name="Normal 6 7 2 2 2 2 2" xfId="2231" xr:uid="{00000000-0005-0000-0000-0000B6070000}"/>
    <cellStyle name="Normal 6 7 2 2 2 3" xfId="2232" xr:uid="{00000000-0005-0000-0000-0000B7070000}"/>
    <cellStyle name="Normal 6 7 2 2 3" xfId="1512" xr:uid="{00000000-0005-0000-0000-0000B8070000}"/>
    <cellStyle name="Normal 6 7 2 2 3 2" xfId="2233" xr:uid="{00000000-0005-0000-0000-0000B9070000}"/>
    <cellStyle name="Normal 6 7 2 2 4" xfId="2234" xr:uid="{00000000-0005-0000-0000-0000BA070000}"/>
    <cellStyle name="Normal 6 7 2 3" xfId="876" xr:uid="{00000000-0005-0000-0000-0000BB070000}"/>
    <cellStyle name="Normal 6 7 2 3 2" xfId="1513" xr:uid="{00000000-0005-0000-0000-0000BC070000}"/>
    <cellStyle name="Normal 6 7 2 3 2 2" xfId="2235" xr:uid="{00000000-0005-0000-0000-0000BD070000}"/>
    <cellStyle name="Normal 6 7 2 3 3" xfId="2236" xr:uid="{00000000-0005-0000-0000-0000BE070000}"/>
    <cellStyle name="Normal 6 7 2 4" xfId="1514" xr:uid="{00000000-0005-0000-0000-0000BF070000}"/>
    <cellStyle name="Normal 6 7 2 4 2" xfId="2237" xr:uid="{00000000-0005-0000-0000-0000C0070000}"/>
    <cellStyle name="Normal 6 7 2 5" xfId="2238" xr:uid="{00000000-0005-0000-0000-0000C1070000}"/>
    <cellStyle name="Normal 6 7 3" xfId="877" xr:uid="{00000000-0005-0000-0000-0000C2070000}"/>
    <cellStyle name="Normal 6 7 3 2" xfId="878" xr:uid="{00000000-0005-0000-0000-0000C3070000}"/>
    <cellStyle name="Normal 6 7 3 2 2" xfId="1515" xr:uid="{00000000-0005-0000-0000-0000C4070000}"/>
    <cellStyle name="Normal 6 7 3 2 2 2" xfId="2239" xr:uid="{00000000-0005-0000-0000-0000C5070000}"/>
    <cellStyle name="Normal 6 7 3 2 3" xfId="2240" xr:uid="{00000000-0005-0000-0000-0000C6070000}"/>
    <cellStyle name="Normal 6 7 3 3" xfId="1516" xr:uid="{00000000-0005-0000-0000-0000C7070000}"/>
    <cellStyle name="Normal 6 7 3 3 2" xfId="2241" xr:uid="{00000000-0005-0000-0000-0000C8070000}"/>
    <cellStyle name="Normal 6 7 3 4" xfId="2242" xr:uid="{00000000-0005-0000-0000-0000C9070000}"/>
    <cellStyle name="Normal 6 7 4" xfId="879" xr:uid="{00000000-0005-0000-0000-0000CA070000}"/>
    <cellStyle name="Normal 6 7 4 2" xfId="1517" xr:uid="{00000000-0005-0000-0000-0000CB070000}"/>
    <cellStyle name="Normal 6 7 4 2 2" xfId="2243" xr:uid="{00000000-0005-0000-0000-0000CC070000}"/>
    <cellStyle name="Normal 6 7 4 3" xfId="2244" xr:uid="{00000000-0005-0000-0000-0000CD070000}"/>
    <cellStyle name="Normal 6 7 5" xfId="1518" xr:uid="{00000000-0005-0000-0000-0000CE070000}"/>
    <cellStyle name="Normal 6 7 5 2" xfId="2245" xr:uid="{00000000-0005-0000-0000-0000CF070000}"/>
    <cellStyle name="Normal 6 7 6" xfId="2246" xr:uid="{00000000-0005-0000-0000-0000D0070000}"/>
    <cellStyle name="Normal 6 8" xfId="880" xr:uid="{00000000-0005-0000-0000-0000D1070000}"/>
    <cellStyle name="Normal 6 8 2" xfId="881" xr:uid="{00000000-0005-0000-0000-0000D2070000}"/>
    <cellStyle name="Normal 6 8 2 2" xfId="882" xr:uid="{00000000-0005-0000-0000-0000D3070000}"/>
    <cellStyle name="Normal 6 8 2 2 2" xfId="1519" xr:uid="{00000000-0005-0000-0000-0000D4070000}"/>
    <cellStyle name="Normal 6 8 2 2 2 2" xfId="2247" xr:uid="{00000000-0005-0000-0000-0000D5070000}"/>
    <cellStyle name="Normal 6 8 2 2 3" xfId="2248" xr:uid="{00000000-0005-0000-0000-0000D6070000}"/>
    <cellStyle name="Normal 6 8 2 3" xfId="1520" xr:uid="{00000000-0005-0000-0000-0000D7070000}"/>
    <cellStyle name="Normal 6 8 2 3 2" xfId="2249" xr:uid="{00000000-0005-0000-0000-0000D8070000}"/>
    <cellStyle name="Normal 6 8 2 4" xfId="2250" xr:uid="{00000000-0005-0000-0000-0000D9070000}"/>
    <cellStyle name="Normal 6 8 3" xfId="883" xr:uid="{00000000-0005-0000-0000-0000DA070000}"/>
    <cellStyle name="Normal 6 8 3 2" xfId="1521" xr:uid="{00000000-0005-0000-0000-0000DB070000}"/>
    <cellStyle name="Normal 6 8 3 2 2" xfId="2251" xr:uid="{00000000-0005-0000-0000-0000DC070000}"/>
    <cellStyle name="Normal 6 8 3 3" xfId="2252" xr:uid="{00000000-0005-0000-0000-0000DD070000}"/>
    <cellStyle name="Normal 6 8 4" xfId="1522" xr:uid="{00000000-0005-0000-0000-0000DE070000}"/>
    <cellStyle name="Normal 6 8 4 2" xfId="2253" xr:uid="{00000000-0005-0000-0000-0000DF070000}"/>
    <cellStyle name="Normal 6 8 5" xfId="2254" xr:uid="{00000000-0005-0000-0000-0000E0070000}"/>
    <cellStyle name="Normal 6 9" xfId="884" xr:uid="{00000000-0005-0000-0000-0000E1070000}"/>
    <cellStyle name="Normal 6 9 2" xfId="885" xr:uid="{00000000-0005-0000-0000-0000E2070000}"/>
    <cellStyle name="Normal 6 9 2 2" xfId="1523" xr:uid="{00000000-0005-0000-0000-0000E3070000}"/>
    <cellStyle name="Normal 6 9 2 2 2" xfId="2255" xr:uid="{00000000-0005-0000-0000-0000E4070000}"/>
    <cellStyle name="Normal 6 9 2 3" xfId="2256" xr:uid="{00000000-0005-0000-0000-0000E5070000}"/>
    <cellStyle name="Normal 6 9 3" xfId="1524" xr:uid="{00000000-0005-0000-0000-0000E6070000}"/>
    <cellStyle name="Normal 6 9 3 2" xfId="2257" xr:uid="{00000000-0005-0000-0000-0000E7070000}"/>
    <cellStyle name="Normal 6 9 4" xfId="2258" xr:uid="{00000000-0005-0000-0000-0000E8070000}"/>
    <cellStyle name="Normal 60" xfId="592" xr:uid="{00000000-0005-0000-0000-0000E9070000}"/>
    <cellStyle name="Normal 60 2" xfId="1043" xr:uid="{00000000-0005-0000-0000-0000EA070000}"/>
    <cellStyle name="Normal 60 2 2" xfId="1526" xr:uid="{00000000-0005-0000-0000-0000EB070000}"/>
    <cellStyle name="Normal 60 3" xfId="1525" xr:uid="{00000000-0005-0000-0000-0000EC070000}"/>
    <cellStyle name="Normal 61" xfId="593" xr:uid="{00000000-0005-0000-0000-0000ED070000}"/>
    <cellStyle name="Normal 61 2" xfId="1044" xr:uid="{00000000-0005-0000-0000-0000EE070000}"/>
    <cellStyle name="Normal 61 2 2" xfId="1137" xr:uid="{00000000-0005-0000-0000-0000EF070000}"/>
    <cellStyle name="Normal 61 2 2 2" xfId="1527" xr:uid="{00000000-0005-0000-0000-0000F0070000}"/>
    <cellStyle name="Normal 61 2 2 2 2" xfId="2259" xr:uid="{00000000-0005-0000-0000-0000F1070000}"/>
    <cellStyle name="Normal 61 2 2 3" xfId="1528" xr:uid="{00000000-0005-0000-0000-0000F2070000}"/>
    <cellStyle name="Normal 61 2 2 3 2" xfId="2260" xr:uid="{00000000-0005-0000-0000-0000F3070000}"/>
    <cellStyle name="Normal 61 2 2 4" xfId="2261" xr:uid="{00000000-0005-0000-0000-0000F4070000}"/>
    <cellStyle name="Normal 61 2 3" xfId="1529" xr:uid="{00000000-0005-0000-0000-0000F5070000}"/>
    <cellStyle name="Normal 61 2 3 2" xfId="2262" xr:uid="{00000000-0005-0000-0000-0000F6070000}"/>
    <cellStyle name="Normal 61 2 4" xfId="2263" xr:uid="{00000000-0005-0000-0000-0000F7070000}"/>
    <cellStyle name="Normal 61 3" xfId="2264" xr:uid="{00000000-0005-0000-0000-0000F8070000}"/>
    <cellStyle name="Normal 62" xfId="594" xr:uid="{00000000-0005-0000-0000-0000F9070000}"/>
    <cellStyle name="Normal 62 2" xfId="1045" xr:uid="{00000000-0005-0000-0000-0000FA070000}"/>
    <cellStyle name="Normal 62 2 2" xfId="2265" xr:uid="{00000000-0005-0000-0000-0000FB070000}"/>
    <cellStyle name="Normal 62 3" xfId="1530" xr:uid="{00000000-0005-0000-0000-0000FC070000}"/>
    <cellStyle name="Normal 63" xfId="595" xr:uid="{00000000-0005-0000-0000-0000FD070000}"/>
    <cellStyle name="Normal 63 2" xfId="1046" xr:uid="{00000000-0005-0000-0000-0000FE070000}"/>
    <cellStyle name="Normal 63 3" xfId="1531" xr:uid="{00000000-0005-0000-0000-0000FF070000}"/>
    <cellStyle name="Normal 64" xfId="599" xr:uid="{00000000-0005-0000-0000-000000080000}"/>
    <cellStyle name="Normal 64 2" xfId="1047" xr:uid="{00000000-0005-0000-0000-000001080000}"/>
    <cellStyle name="Normal 65" xfId="596" xr:uid="{00000000-0005-0000-0000-000002080000}"/>
    <cellStyle name="Normal 65 2" xfId="1048" xr:uid="{00000000-0005-0000-0000-000003080000}"/>
    <cellStyle name="Normal 66" xfId="605" xr:uid="{00000000-0005-0000-0000-000004080000}"/>
    <cellStyle name="Normal 66 2" xfId="2515" xr:uid="{00000000-0005-0000-0000-000005080000}"/>
    <cellStyle name="Normal 67" xfId="606" xr:uid="{00000000-0005-0000-0000-000006080000}"/>
    <cellStyle name="Normal 67 2" xfId="2516" xr:uid="{00000000-0005-0000-0000-000007080000}"/>
    <cellStyle name="Normal 68" xfId="607" xr:uid="{00000000-0005-0000-0000-000008080000}"/>
    <cellStyle name="Normal 68 2" xfId="2517" xr:uid="{00000000-0005-0000-0000-000009080000}"/>
    <cellStyle name="Normal 69" xfId="608" xr:uid="{00000000-0005-0000-0000-00000A080000}"/>
    <cellStyle name="Normal 69 2" xfId="2518" xr:uid="{00000000-0005-0000-0000-00000B080000}"/>
    <cellStyle name="Normal 7" xfId="487" xr:uid="{00000000-0005-0000-0000-00000C080000}"/>
    <cellStyle name="Normal 7 10" xfId="2604" xr:uid="{00000000-0005-0000-0000-00000D080000}"/>
    <cellStyle name="Normal 7 2" xfId="488" xr:uid="{00000000-0005-0000-0000-00000E080000}"/>
    <cellStyle name="Normal 7 2 2" xfId="489" xr:uid="{00000000-0005-0000-0000-00000F080000}"/>
    <cellStyle name="Normal 7 3" xfId="490" xr:uid="{00000000-0005-0000-0000-000010080000}"/>
    <cellStyle name="Normal 7 3 2" xfId="491" xr:uid="{00000000-0005-0000-0000-000011080000}"/>
    <cellStyle name="Normal 7 3 2 2" xfId="2266" xr:uid="{00000000-0005-0000-0000-000012080000}"/>
    <cellStyle name="Normal 7 3 3" xfId="1532" xr:uid="{00000000-0005-0000-0000-000013080000}"/>
    <cellStyle name="Normal 7 4" xfId="492" xr:uid="{00000000-0005-0000-0000-000014080000}"/>
    <cellStyle name="Normal 7 4 2" xfId="493" xr:uid="{00000000-0005-0000-0000-000015080000}"/>
    <cellStyle name="Normal 7 5" xfId="494" xr:uid="{00000000-0005-0000-0000-000016080000}"/>
    <cellStyle name="Normal 7 6" xfId="495" xr:uid="{00000000-0005-0000-0000-000017080000}"/>
    <cellStyle name="Normal 7 7" xfId="496" xr:uid="{00000000-0005-0000-0000-000018080000}"/>
    <cellStyle name="Normal 7 8" xfId="497" xr:uid="{00000000-0005-0000-0000-000019080000}"/>
    <cellStyle name="Normal 7 9" xfId="886" xr:uid="{00000000-0005-0000-0000-00001A080000}"/>
    <cellStyle name="Normal 70" xfId="609" xr:uid="{00000000-0005-0000-0000-00001B080000}"/>
    <cellStyle name="Normal 70 2" xfId="2519" xr:uid="{00000000-0005-0000-0000-00001C080000}"/>
    <cellStyle name="Normal 71" xfId="610" xr:uid="{00000000-0005-0000-0000-00001D080000}"/>
    <cellStyle name="Normal 71 2" xfId="2520" xr:uid="{00000000-0005-0000-0000-00001E080000}"/>
    <cellStyle name="Normal 72" xfId="611" xr:uid="{00000000-0005-0000-0000-00001F080000}"/>
    <cellStyle name="Normal 72 2" xfId="2521" xr:uid="{00000000-0005-0000-0000-000020080000}"/>
    <cellStyle name="Normal 73" xfId="612" xr:uid="{00000000-0005-0000-0000-000021080000}"/>
    <cellStyle name="Normal 74" xfId="613" xr:uid="{00000000-0005-0000-0000-000022080000}"/>
    <cellStyle name="Normal 75" xfId="614" xr:uid="{00000000-0005-0000-0000-000023080000}"/>
    <cellStyle name="Normal 76" xfId="615" xr:uid="{00000000-0005-0000-0000-000024080000}"/>
    <cellStyle name="Normal 77" xfId="616" xr:uid="{00000000-0005-0000-0000-000025080000}"/>
    <cellStyle name="Normal 78" xfId="617" xr:uid="{00000000-0005-0000-0000-000026080000}"/>
    <cellStyle name="Normal 79" xfId="618" xr:uid="{00000000-0005-0000-0000-000027080000}"/>
    <cellStyle name="Normal 8" xfId="498" xr:uid="{00000000-0005-0000-0000-000028080000}"/>
    <cellStyle name="Normal 8 2" xfId="499" xr:uid="{00000000-0005-0000-0000-000029080000}"/>
    <cellStyle name="Normal 8 2 2" xfId="500" xr:uid="{00000000-0005-0000-0000-00002A080000}"/>
    <cellStyle name="Normal 8 3" xfId="501" xr:uid="{00000000-0005-0000-0000-00002B080000}"/>
    <cellStyle name="Normal 8 3 2" xfId="502" xr:uid="{00000000-0005-0000-0000-00002C080000}"/>
    <cellStyle name="Normal 8 3 2 2" xfId="1533" xr:uid="{00000000-0005-0000-0000-00002D080000}"/>
    <cellStyle name="Normal 8 3 3" xfId="887" xr:uid="{00000000-0005-0000-0000-00002E080000}"/>
    <cellStyle name="Normal 8 4" xfId="503" xr:uid="{00000000-0005-0000-0000-00002F080000}"/>
    <cellStyle name="Normal 8 4 2" xfId="1534" xr:uid="{00000000-0005-0000-0000-000030080000}"/>
    <cellStyle name="Normal 8 5" xfId="504" xr:uid="{00000000-0005-0000-0000-000031080000}"/>
    <cellStyle name="Normal 8 6" xfId="505" xr:uid="{00000000-0005-0000-0000-000032080000}"/>
    <cellStyle name="Normal 8 7" xfId="506" xr:uid="{00000000-0005-0000-0000-000033080000}"/>
    <cellStyle name="Normal 80" xfId="619" xr:uid="{00000000-0005-0000-0000-000034080000}"/>
    <cellStyle name="Normal 81" xfId="620" xr:uid="{00000000-0005-0000-0000-000035080000}"/>
    <cellStyle name="Normal 82" xfId="621" xr:uid="{00000000-0005-0000-0000-000036080000}"/>
    <cellStyle name="Normal 83" xfId="623" xr:uid="{00000000-0005-0000-0000-000037080000}"/>
    <cellStyle name="Normal 83 2" xfId="1049" xr:uid="{00000000-0005-0000-0000-000038080000}"/>
    <cellStyle name="Normal 84" xfId="624" xr:uid="{00000000-0005-0000-0000-000039080000}"/>
    <cellStyle name="Normal 85" xfId="625" xr:uid="{00000000-0005-0000-0000-00003A080000}"/>
    <cellStyle name="Normal 85 2" xfId="1050" xr:uid="{00000000-0005-0000-0000-00003B080000}"/>
    <cellStyle name="Normal 85 3" xfId="1061" xr:uid="{00000000-0005-0000-0000-00003C080000}"/>
    <cellStyle name="Normal 86" xfId="626" xr:uid="{00000000-0005-0000-0000-00003D080000}"/>
    <cellStyle name="Normal 86 2" xfId="1051" xr:uid="{00000000-0005-0000-0000-00003E080000}"/>
    <cellStyle name="Normal 86 3" xfId="1062" xr:uid="{00000000-0005-0000-0000-00003F080000}"/>
    <cellStyle name="Normal 87" xfId="627" xr:uid="{00000000-0005-0000-0000-000040080000}"/>
    <cellStyle name="Normal 87 2" xfId="888" xr:uid="{00000000-0005-0000-0000-000041080000}"/>
    <cellStyle name="Normal 87 3" xfId="1052" xr:uid="{00000000-0005-0000-0000-000042080000}"/>
    <cellStyle name="Normal 88" xfId="889" xr:uid="{00000000-0005-0000-0000-000043080000}"/>
    <cellStyle name="Normal 89" xfId="890" xr:uid="{00000000-0005-0000-0000-000044080000}"/>
    <cellStyle name="Normal 9" xfId="507" xr:uid="{00000000-0005-0000-0000-000045080000}"/>
    <cellStyle name="Normal 9 2" xfId="508" xr:uid="{00000000-0005-0000-0000-000046080000}"/>
    <cellStyle name="Normal 9 2 2" xfId="509" xr:uid="{00000000-0005-0000-0000-000047080000}"/>
    <cellStyle name="Normal 9 2 2 2" xfId="891" xr:uid="{00000000-0005-0000-0000-000048080000}"/>
    <cellStyle name="Normal 9 2 2 2 2" xfId="892" xr:uid="{00000000-0005-0000-0000-000049080000}"/>
    <cellStyle name="Normal 9 2 2 2 2 2" xfId="1535" xr:uid="{00000000-0005-0000-0000-00004A080000}"/>
    <cellStyle name="Normal 9 2 2 2 2 2 2" xfId="2267" xr:uid="{00000000-0005-0000-0000-00004B080000}"/>
    <cellStyle name="Normal 9 2 2 2 2 3" xfId="2268" xr:uid="{00000000-0005-0000-0000-00004C080000}"/>
    <cellStyle name="Normal 9 2 2 2 3" xfId="1536" xr:uid="{00000000-0005-0000-0000-00004D080000}"/>
    <cellStyle name="Normal 9 2 2 2 3 2" xfId="2269" xr:uid="{00000000-0005-0000-0000-00004E080000}"/>
    <cellStyle name="Normal 9 2 2 2 4" xfId="2270" xr:uid="{00000000-0005-0000-0000-00004F080000}"/>
    <cellStyle name="Normal 9 2 2 3" xfId="893" xr:uid="{00000000-0005-0000-0000-000050080000}"/>
    <cellStyle name="Normal 9 2 2 3 2" xfId="1537" xr:uid="{00000000-0005-0000-0000-000051080000}"/>
    <cellStyle name="Normal 9 2 2 3 2 2" xfId="2271" xr:uid="{00000000-0005-0000-0000-000052080000}"/>
    <cellStyle name="Normal 9 2 2 3 3" xfId="2272" xr:uid="{00000000-0005-0000-0000-000053080000}"/>
    <cellStyle name="Normal 9 2 2 4" xfId="1538" xr:uid="{00000000-0005-0000-0000-000054080000}"/>
    <cellStyle name="Normal 9 2 2 4 2" xfId="2273" xr:uid="{00000000-0005-0000-0000-000055080000}"/>
    <cellStyle name="Normal 9 2 2 5" xfId="2274" xr:uid="{00000000-0005-0000-0000-000056080000}"/>
    <cellStyle name="Normal 9 2 3" xfId="894" xr:uid="{00000000-0005-0000-0000-000057080000}"/>
    <cellStyle name="Normal 9 2 3 2" xfId="895" xr:uid="{00000000-0005-0000-0000-000058080000}"/>
    <cellStyle name="Normal 9 2 3 2 2" xfId="1539" xr:uid="{00000000-0005-0000-0000-000059080000}"/>
    <cellStyle name="Normal 9 2 3 2 2 2" xfId="2275" xr:uid="{00000000-0005-0000-0000-00005A080000}"/>
    <cellStyle name="Normal 9 2 3 2 3" xfId="2276" xr:uid="{00000000-0005-0000-0000-00005B080000}"/>
    <cellStyle name="Normal 9 2 3 3" xfId="1540" xr:uid="{00000000-0005-0000-0000-00005C080000}"/>
    <cellStyle name="Normal 9 2 3 3 2" xfId="2277" xr:uid="{00000000-0005-0000-0000-00005D080000}"/>
    <cellStyle name="Normal 9 2 3 4" xfId="2278" xr:uid="{00000000-0005-0000-0000-00005E080000}"/>
    <cellStyle name="Normal 9 2 4" xfId="896" xr:uid="{00000000-0005-0000-0000-00005F080000}"/>
    <cellStyle name="Normal 9 2 4 2" xfId="1541" xr:uid="{00000000-0005-0000-0000-000060080000}"/>
    <cellStyle name="Normal 9 2 4 2 2" xfId="2279" xr:uid="{00000000-0005-0000-0000-000061080000}"/>
    <cellStyle name="Normal 9 2 4 3" xfId="2280" xr:uid="{00000000-0005-0000-0000-000062080000}"/>
    <cellStyle name="Normal 9 2 5" xfId="1542" xr:uid="{00000000-0005-0000-0000-000063080000}"/>
    <cellStyle name="Normal 9 2 5 2" xfId="2281" xr:uid="{00000000-0005-0000-0000-000064080000}"/>
    <cellStyle name="Normal 9 2 6" xfId="2282" xr:uid="{00000000-0005-0000-0000-000065080000}"/>
    <cellStyle name="Normal 9 3" xfId="510" xr:uid="{00000000-0005-0000-0000-000066080000}"/>
    <cellStyle name="Normal 9 3 2" xfId="511" xr:uid="{00000000-0005-0000-0000-000067080000}"/>
    <cellStyle name="Normal 9 3 2 2" xfId="897" xr:uid="{00000000-0005-0000-0000-000068080000}"/>
    <cellStyle name="Normal 9 3 2 2 2" xfId="1543" xr:uid="{00000000-0005-0000-0000-000069080000}"/>
    <cellStyle name="Normal 9 3 2 2 2 2" xfId="2283" xr:uid="{00000000-0005-0000-0000-00006A080000}"/>
    <cellStyle name="Normal 9 3 2 2 3" xfId="2284" xr:uid="{00000000-0005-0000-0000-00006B080000}"/>
    <cellStyle name="Normal 9 3 2 3" xfId="1544" xr:uid="{00000000-0005-0000-0000-00006C080000}"/>
    <cellStyle name="Normal 9 3 2 3 2" xfId="2285" xr:uid="{00000000-0005-0000-0000-00006D080000}"/>
    <cellStyle name="Normal 9 3 2 4" xfId="2286" xr:uid="{00000000-0005-0000-0000-00006E080000}"/>
    <cellStyle name="Normal 9 3 3" xfId="898" xr:uid="{00000000-0005-0000-0000-00006F080000}"/>
    <cellStyle name="Normal 9 3 3 2" xfId="1545" xr:uid="{00000000-0005-0000-0000-000070080000}"/>
    <cellStyle name="Normal 9 3 3 2 2" xfId="2287" xr:uid="{00000000-0005-0000-0000-000071080000}"/>
    <cellStyle name="Normal 9 3 3 3" xfId="2288" xr:uid="{00000000-0005-0000-0000-000072080000}"/>
    <cellStyle name="Normal 9 3 4" xfId="1546" xr:uid="{00000000-0005-0000-0000-000073080000}"/>
    <cellStyle name="Normal 9 3 4 2" xfId="2289" xr:uid="{00000000-0005-0000-0000-000074080000}"/>
    <cellStyle name="Normal 9 3 5" xfId="2290" xr:uid="{00000000-0005-0000-0000-000075080000}"/>
    <cellStyle name="Normal 9 4" xfId="512" xr:uid="{00000000-0005-0000-0000-000076080000}"/>
    <cellStyle name="Normal 9 4 2" xfId="899" xr:uid="{00000000-0005-0000-0000-000077080000}"/>
    <cellStyle name="Normal 9 4 2 2" xfId="1547" xr:uid="{00000000-0005-0000-0000-000078080000}"/>
    <cellStyle name="Normal 9 4 2 2 2" xfId="2291" xr:uid="{00000000-0005-0000-0000-000079080000}"/>
    <cellStyle name="Normal 9 4 2 3" xfId="2292" xr:uid="{00000000-0005-0000-0000-00007A080000}"/>
    <cellStyle name="Normal 9 4 3" xfId="1548" xr:uid="{00000000-0005-0000-0000-00007B080000}"/>
    <cellStyle name="Normal 9 4 3 2" xfId="2293" xr:uid="{00000000-0005-0000-0000-00007C080000}"/>
    <cellStyle name="Normal 9 4 4" xfId="2294" xr:uid="{00000000-0005-0000-0000-00007D080000}"/>
    <cellStyle name="Normal 9 5" xfId="513" xr:uid="{00000000-0005-0000-0000-00007E080000}"/>
    <cellStyle name="Normal 9 5 2" xfId="1550" xr:uid="{00000000-0005-0000-0000-00007F080000}"/>
    <cellStyle name="Normal 9 5 2 2" xfId="2295" xr:uid="{00000000-0005-0000-0000-000080080000}"/>
    <cellStyle name="Normal 9 5 3" xfId="1549" xr:uid="{00000000-0005-0000-0000-000081080000}"/>
    <cellStyle name="Normal 9 6" xfId="514" xr:uid="{00000000-0005-0000-0000-000082080000}"/>
    <cellStyle name="Normal 9 6 2" xfId="1551" xr:uid="{00000000-0005-0000-0000-000083080000}"/>
    <cellStyle name="Normal 9 7" xfId="515" xr:uid="{00000000-0005-0000-0000-000084080000}"/>
    <cellStyle name="Normal 9 7 2" xfId="2296" xr:uid="{00000000-0005-0000-0000-000085080000}"/>
    <cellStyle name="Normal 90" xfId="900" xr:uid="{00000000-0005-0000-0000-000086080000}"/>
    <cellStyle name="Normal 91" xfId="901" xr:uid="{00000000-0005-0000-0000-000087080000}"/>
    <cellStyle name="Normal 92" xfId="902" xr:uid="{00000000-0005-0000-0000-000088080000}"/>
    <cellStyle name="Normal 93" xfId="903" xr:uid="{00000000-0005-0000-0000-000089080000}"/>
    <cellStyle name="Normal 94" xfId="904" xr:uid="{00000000-0005-0000-0000-00008A080000}"/>
    <cellStyle name="Normal 95" xfId="905" xr:uid="{00000000-0005-0000-0000-00008B080000}"/>
    <cellStyle name="Normal 96" xfId="906" xr:uid="{00000000-0005-0000-0000-00008C080000}"/>
    <cellStyle name="Normal 97" xfId="907" xr:uid="{00000000-0005-0000-0000-00008D080000}"/>
    <cellStyle name="Normal 97 2" xfId="1053" xr:uid="{00000000-0005-0000-0000-00008E080000}"/>
    <cellStyle name="Normal 98" xfId="908" xr:uid="{00000000-0005-0000-0000-00008F080000}"/>
    <cellStyle name="Normal 99" xfId="909" xr:uid="{00000000-0005-0000-0000-000090080000}"/>
    <cellStyle name="Normal_IPCviejo" xfId="1057" xr:uid="{00000000-0005-0000-0000-000091080000}"/>
    <cellStyle name="Notas" xfId="518" builtinId="10" customBuiltin="1"/>
    <cellStyle name="Notas 2" xfId="516" xr:uid="{00000000-0005-0000-0000-000093080000}"/>
    <cellStyle name="Notas 2 2" xfId="517" xr:uid="{00000000-0005-0000-0000-000094080000}"/>
    <cellStyle name="Notas 2 2 2" xfId="2535" xr:uid="{00000000-0005-0000-0000-000095080000}"/>
    <cellStyle name="Notas 2 3" xfId="2524" xr:uid="{00000000-0005-0000-0000-000096080000}"/>
    <cellStyle name="Note 2" xfId="519" xr:uid="{00000000-0005-0000-0000-000097080000}"/>
    <cellStyle name="Note 2 2" xfId="2536" xr:uid="{00000000-0005-0000-0000-000098080000}"/>
    <cellStyle name="Note 3" xfId="2529" xr:uid="{00000000-0005-0000-0000-000099080000}"/>
    <cellStyle name="Output" xfId="1106" xr:uid="{00000000-0005-0000-0000-00009A080000}"/>
    <cellStyle name="Output 2" xfId="520" xr:uid="{00000000-0005-0000-0000-00009B080000}"/>
    <cellStyle name="Output 2 2" xfId="2537" xr:uid="{00000000-0005-0000-0000-00009C080000}"/>
    <cellStyle name="Output 3" xfId="2530" xr:uid="{00000000-0005-0000-0000-00009D080000}"/>
    <cellStyle name="Percent 2" xfId="2594" xr:uid="{00000000-0005-0000-0000-00009E080000}"/>
    <cellStyle name="Porcentaje" xfId="521" builtinId="5"/>
    <cellStyle name="Porcentaje 10" xfId="2485" xr:uid="{00000000-0005-0000-0000-0000A0080000}"/>
    <cellStyle name="Porcentaje 11" xfId="2487" xr:uid="{00000000-0005-0000-0000-0000A1080000}"/>
    <cellStyle name="Porcentaje 12" xfId="2545" xr:uid="{00000000-0005-0000-0000-0000A2080000}"/>
    <cellStyle name="Porcentaje 12 2" xfId="2564" xr:uid="{00000000-0005-0000-0000-0000A3080000}"/>
    <cellStyle name="Porcentaje 13" xfId="2550" xr:uid="{00000000-0005-0000-0000-0000A4080000}"/>
    <cellStyle name="Porcentaje 13 2" xfId="2573" xr:uid="{00000000-0005-0000-0000-0000A5080000}"/>
    <cellStyle name="Porcentaje 14" xfId="2577" xr:uid="{00000000-0005-0000-0000-0000A6080000}"/>
    <cellStyle name="Porcentaje 15" xfId="2582" xr:uid="{00000000-0005-0000-0000-0000A7080000}"/>
    <cellStyle name="Porcentaje 16" xfId="2593" xr:uid="{00000000-0005-0000-0000-0000A8080000}"/>
    <cellStyle name="Porcentaje 2" xfId="522" xr:uid="{00000000-0005-0000-0000-0000A9080000}"/>
    <cellStyle name="Porcentaje 3" xfId="910" xr:uid="{00000000-0005-0000-0000-0000AA080000}"/>
    <cellStyle name="Porcentaje 3 2" xfId="1054" xr:uid="{00000000-0005-0000-0000-0000AB080000}"/>
    <cellStyle name="Porcentaje 3 2 2" xfId="2297" xr:uid="{00000000-0005-0000-0000-0000AC080000}"/>
    <cellStyle name="Porcentaje 3 3" xfId="1552" xr:uid="{00000000-0005-0000-0000-0000AD080000}"/>
    <cellStyle name="Porcentaje 4" xfId="911" xr:uid="{00000000-0005-0000-0000-0000AE080000}"/>
    <cellStyle name="Porcentaje 4 2" xfId="1055" xr:uid="{00000000-0005-0000-0000-0000AF080000}"/>
    <cellStyle name="Porcentaje 4 2 2" xfId="2298" xr:uid="{00000000-0005-0000-0000-0000B0080000}"/>
    <cellStyle name="Porcentaje 4 3" xfId="1553" xr:uid="{00000000-0005-0000-0000-0000B1080000}"/>
    <cellStyle name="Porcentaje 5" xfId="1056" xr:uid="{00000000-0005-0000-0000-0000B2080000}"/>
    <cellStyle name="Porcentaje 5 2" xfId="1554" xr:uid="{00000000-0005-0000-0000-0000B3080000}"/>
    <cellStyle name="Porcentaje 6" xfId="1060" xr:uid="{00000000-0005-0000-0000-0000B4080000}"/>
    <cellStyle name="Porcentaje 6 2" xfId="1067" xr:uid="{00000000-0005-0000-0000-0000B5080000}"/>
    <cellStyle name="Porcentaje 7" xfId="1076" xr:uid="{00000000-0005-0000-0000-0000B6080000}"/>
    <cellStyle name="Porcentaje 7 2" xfId="1082" xr:uid="{00000000-0005-0000-0000-0000B7080000}"/>
    <cellStyle name="Porcentaje 7 3" xfId="2489" xr:uid="{00000000-0005-0000-0000-0000B8080000}"/>
    <cellStyle name="Porcentaje 8" xfId="1096" xr:uid="{00000000-0005-0000-0000-0000B9080000}"/>
    <cellStyle name="Porcentaje 8 2" xfId="2477" xr:uid="{00000000-0005-0000-0000-0000BA080000}"/>
    <cellStyle name="Porcentaje 9" xfId="1079" xr:uid="{00000000-0005-0000-0000-0000BB080000}"/>
    <cellStyle name="Porcentaje 9 2" xfId="2468" xr:uid="{00000000-0005-0000-0000-0000BC080000}"/>
    <cellStyle name="Porcentual 10" xfId="912" xr:uid="{00000000-0005-0000-0000-0000BD080000}"/>
    <cellStyle name="Porcentual 10 2" xfId="913" xr:uid="{00000000-0005-0000-0000-0000BE080000}"/>
    <cellStyle name="Porcentual 10 2 2" xfId="2299" xr:uid="{00000000-0005-0000-0000-0000BF080000}"/>
    <cellStyle name="Porcentual 10 3" xfId="2300" xr:uid="{00000000-0005-0000-0000-0000C0080000}"/>
    <cellStyle name="Porcentual 11" xfId="914" xr:uid="{00000000-0005-0000-0000-0000C1080000}"/>
    <cellStyle name="Porcentual 11 2" xfId="2301" xr:uid="{00000000-0005-0000-0000-0000C2080000}"/>
    <cellStyle name="Porcentual 2" xfId="523" xr:uid="{00000000-0005-0000-0000-0000C3080000}"/>
    <cellStyle name="Porcentual 2 2" xfId="524" xr:uid="{00000000-0005-0000-0000-0000C4080000}"/>
    <cellStyle name="Porcentual 2 2 2" xfId="915" xr:uid="{00000000-0005-0000-0000-0000C5080000}"/>
    <cellStyle name="Porcentual 2 2 2 2" xfId="916" xr:uid="{00000000-0005-0000-0000-0000C6080000}"/>
    <cellStyle name="Porcentual 2 3" xfId="525" xr:uid="{00000000-0005-0000-0000-0000C7080000}"/>
    <cellStyle name="Porcentual 2 3 2" xfId="917" xr:uid="{00000000-0005-0000-0000-0000C8080000}"/>
    <cellStyle name="Porcentual 2 3 2 2" xfId="2302" xr:uid="{00000000-0005-0000-0000-0000C9080000}"/>
    <cellStyle name="Porcentual 2 3 3" xfId="1555" xr:uid="{00000000-0005-0000-0000-0000CA080000}"/>
    <cellStyle name="Porcentual 2 4" xfId="526" xr:uid="{00000000-0005-0000-0000-0000CB080000}"/>
    <cellStyle name="Porcentual 2 4 2" xfId="2303" xr:uid="{00000000-0005-0000-0000-0000CC080000}"/>
    <cellStyle name="Porcentual 2 5" xfId="918" xr:uid="{00000000-0005-0000-0000-0000CD080000}"/>
    <cellStyle name="Porcentual 2 5 2" xfId="2304" xr:uid="{00000000-0005-0000-0000-0000CE080000}"/>
    <cellStyle name="Porcentual 2 6" xfId="919" xr:uid="{00000000-0005-0000-0000-0000CF080000}"/>
    <cellStyle name="Porcentual 2 6 2" xfId="2305" xr:uid="{00000000-0005-0000-0000-0000D0080000}"/>
    <cellStyle name="Porcentual 3" xfId="527" xr:uid="{00000000-0005-0000-0000-0000D1080000}"/>
    <cellStyle name="Porcentual 3 2" xfId="920" xr:uid="{00000000-0005-0000-0000-0000D2080000}"/>
    <cellStyle name="Porcentual 3 2 2" xfId="1556" xr:uid="{00000000-0005-0000-0000-0000D3080000}"/>
    <cellStyle name="Porcentual 3 3" xfId="921" xr:uid="{00000000-0005-0000-0000-0000D4080000}"/>
    <cellStyle name="Porcentual 3 3 2" xfId="2306" xr:uid="{00000000-0005-0000-0000-0000D5080000}"/>
    <cellStyle name="Porcentual 3 4" xfId="922" xr:uid="{00000000-0005-0000-0000-0000D6080000}"/>
    <cellStyle name="Porcentual 3 4 2" xfId="2307" xr:uid="{00000000-0005-0000-0000-0000D7080000}"/>
    <cellStyle name="Porcentual 3 5" xfId="923" xr:uid="{00000000-0005-0000-0000-0000D8080000}"/>
    <cellStyle name="Porcentual 3 5 2" xfId="2308" xr:uid="{00000000-0005-0000-0000-0000D9080000}"/>
    <cellStyle name="Porcentual 3 6" xfId="924" xr:uid="{00000000-0005-0000-0000-0000DA080000}"/>
    <cellStyle name="Porcentual 3 6 2" xfId="2309" xr:uid="{00000000-0005-0000-0000-0000DB080000}"/>
    <cellStyle name="Porcentual 3 7" xfId="925" xr:uid="{00000000-0005-0000-0000-0000DC080000}"/>
    <cellStyle name="Porcentual 3 7 2" xfId="2310" xr:uid="{00000000-0005-0000-0000-0000DD080000}"/>
    <cellStyle name="Porcentual 4" xfId="926" xr:uid="{00000000-0005-0000-0000-0000DE080000}"/>
    <cellStyle name="Porcentual 4 2" xfId="927" xr:uid="{00000000-0005-0000-0000-0000DF080000}"/>
    <cellStyle name="Porcentual 4 2 2" xfId="2311" xr:uid="{00000000-0005-0000-0000-0000E0080000}"/>
    <cellStyle name="Porcentual 4 3" xfId="928" xr:uid="{00000000-0005-0000-0000-0000E1080000}"/>
    <cellStyle name="Porcentual 4 3 2" xfId="2312" xr:uid="{00000000-0005-0000-0000-0000E2080000}"/>
    <cellStyle name="Porcentual 4 4" xfId="929" xr:uid="{00000000-0005-0000-0000-0000E3080000}"/>
    <cellStyle name="Porcentual 4 4 2" xfId="2313" xr:uid="{00000000-0005-0000-0000-0000E4080000}"/>
    <cellStyle name="Porcentual 4 5" xfId="930" xr:uid="{00000000-0005-0000-0000-0000E5080000}"/>
    <cellStyle name="Porcentual 4 5 2" xfId="2314" xr:uid="{00000000-0005-0000-0000-0000E6080000}"/>
    <cellStyle name="Porcentual 4 6" xfId="931" xr:uid="{00000000-0005-0000-0000-0000E7080000}"/>
    <cellStyle name="Porcentual 4 6 2" xfId="2315" xr:uid="{00000000-0005-0000-0000-0000E8080000}"/>
    <cellStyle name="Porcentual 4 7" xfId="932" xr:uid="{00000000-0005-0000-0000-0000E9080000}"/>
    <cellStyle name="Porcentual 4 7 2" xfId="2316" xr:uid="{00000000-0005-0000-0000-0000EA080000}"/>
    <cellStyle name="Porcentual 4 8" xfId="933" xr:uid="{00000000-0005-0000-0000-0000EB080000}"/>
    <cellStyle name="Porcentual 4 8 2" xfId="2317" xr:uid="{00000000-0005-0000-0000-0000EC080000}"/>
    <cellStyle name="Porcentual 4 9" xfId="2318" xr:uid="{00000000-0005-0000-0000-0000ED080000}"/>
    <cellStyle name="Porcentual 5" xfId="934" xr:uid="{00000000-0005-0000-0000-0000EE080000}"/>
    <cellStyle name="Porcentual 5 10" xfId="935" xr:uid="{00000000-0005-0000-0000-0000EF080000}"/>
    <cellStyle name="Porcentual 5 10 2" xfId="1557" xr:uid="{00000000-0005-0000-0000-0000F0080000}"/>
    <cellStyle name="Porcentual 5 10 2 2" xfId="2319" xr:uid="{00000000-0005-0000-0000-0000F1080000}"/>
    <cellStyle name="Porcentual 5 10 3" xfId="2320" xr:uid="{00000000-0005-0000-0000-0000F2080000}"/>
    <cellStyle name="Porcentual 5 11" xfId="936" xr:uid="{00000000-0005-0000-0000-0000F3080000}"/>
    <cellStyle name="Porcentual 5 11 2" xfId="2321" xr:uid="{00000000-0005-0000-0000-0000F4080000}"/>
    <cellStyle name="Porcentual 5 12" xfId="937" xr:uid="{00000000-0005-0000-0000-0000F5080000}"/>
    <cellStyle name="Porcentual 5 12 2" xfId="2322" xr:uid="{00000000-0005-0000-0000-0000F6080000}"/>
    <cellStyle name="Porcentual 5 13" xfId="1558" xr:uid="{00000000-0005-0000-0000-0000F7080000}"/>
    <cellStyle name="Porcentual 5 13 2" xfId="2323" xr:uid="{00000000-0005-0000-0000-0000F8080000}"/>
    <cellStyle name="Porcentual 5 14" xfId="1559" xr:uid="{00000000-0005-0000-0000-0000F9080000}"/>
    <cellStyle name="Porcentual 5 14 2" xfId="2324" xr:uid="{00000000-0005-0000-0000-0000FA080000}"/>
    <cellStyle name="Porcentual 5 15" xfId="1560" xr:uid="{00000000-0005-0000-0000-0000FB080000}"/>
    <cellStyle name="Porcentual 5 15 2" xfId="2325" xr:uid="{00000000-0005-0000-0000-0000FC080000}"/>
    <cellStyle name="Porcentual 5 2" xfId="528" xr:uid="{00000000-0005-0000-0000-0000FD080000}"/>
    <cellStyle name="Porcentual 5 2 2" xfId="938" xr:uid="{00000000-0005-0000-0000-0000FE080000}"/>
    <cellStyle name="Porcentual 5 2 2 2" xfId="939" xr:uid="{00000000-0005-0000-0000-0000FF080000}"/>
    <cellStyle name="Porcentual 5 2 2 2 2" xfId="940" xr:uid="{00000000-0005-0000-0000-000000090000}"/>
    <cellStyle name="Porcentual 5 2 2 2 2 2" xfId="1561" xr:uid="{00000000-0005-0000-0000-000001090000}"/>
    <cellStyle name="Porcentual 5 2 2 2 2 2 2" xfId="2326" xr:uid="{00000000-0005-0000-0000-000002090000}"/>
    <cellStyle name="Porcentual 5 2 2 2 2 3" xfId="2327" xr:uid="{00000000-0005-0000-0000-000003090000}"/>
    <cellStyle name="Porcentual 5 2 2 2 3" xfId="1562" xr:uid="{00000000-0005-0000-0000-000004090000}"/>
    <cellStyle name="Porcentual 5 2 2 2 3 2" xfId="2328" xr:uid="{00000000-0005-0000-0000-000005090000}"/>
    <cellStyle name="Porcentual 5 2 2 2 4" xfId="2329" xr:uid="{00000000-0005-0000-0000-000006090000}"/>
    <cellStyle name="Porcentual 5 2 2 3" xfId="941" xr:uid="{00000000-0005-0000-0000-000007090000}"/>
    <cellStyle name="Porcentual 5 2 2 3 2" xfId="1563" xr:uid="{00000000-0005-0000-0000-000008090000}"/>
    <cellStyle name="Porcentual 5 2 2 3 2 2" xfId="2330" xr:uid="{00000000-0005-0000-0000-000009090000}"/>
    <cellStyle name="Porcentual 5 2 2 3 3" xfId="2331" xr:uid="{00000000-0005-0000-0000-00000A090000}"/>
    <cellStyle name="Porcentual 5 2 2 4" xfId="1564" xr:uid="{00000000-0005-0000-0000-00000B090000}"/>
    <cellStyle name="Porcentual 5 2 2 4 2" xfId="2332" xr:uid="{00000000-0005-0000-0000-00000C090000}"/>
    <cellStyle name="Porcentual 5 2 2 5" xfId="2333" xr:uid="{00000000-0005-0000-0000-00000D090000}"/>
    <cellStyle name="Porcentual 5 2 3" xfId="942" xr:uid="{00000000-0005-0000-0000-00000E090000}"/>
    <cellStyle name="Porcentual 5 2 3 2" xfId="943" xr:uid="{00000000-0005-0000-0000-00000F090000}"/>
    <cellStyle name="Porcentual 5 2 3 2 2" xfId="1565" xr:uid="{00000000-0005-0000-0000-000010090000}"/>
    <cellStyle name="Porcentual 5 2 3 2 2 2" xfId="2334" xr:uid="{00000000-0005-0000-0000-000011090000}"/>
    <cellStyle name="Porcentual 5 2 3 2 3" xfId="2335" xr:uid="{00000000-0005-0000-0000-000012090000}"/>
    <cellStyle name="Porcentual 5 2 3 3" xfId="1566" xr:uid="{00000000-0005-0000-0000-000013090000}"/>
    <cellStyle name="Porcentual 5 2 3 3 2" xfId="2336" xr:uid="{00000000-0005-0000-0000-000014090000}"/>
    <cellStyle name="Porcentual 5 2 3 4" xfId="2337" xr:uid="{00000000-0005-0000-0000-000015090000}"/>
    <cellStyle name="Porcentual 5 2 4" xfId="944" xr:uid="{00000000-0005-0000-0000-000016090000}"/>
    <cellStyle name="Porcentual 5 2 4 2" xfId="1567" xr:uid="{00000000-0005-0000-0000-000017090000}"/>
    <cellStyle name="Porcentual 5 2 4 2 2" xfId="2338" xr:uid="{00000000-0005-0000-0000-000018090000}"/>
    <cellStyle name="Porcentual 5 2 4 3" xfId="2339" xr:uid="{00000000-0005-0000-0000-000019090000}"/>
    <cellStyle name="Porcentual 5 2 5" xfId="1568" xr:uid="{00000000-0005-0000-0000-00001A090000}"/>
    <cellStyle name="Porcentual 5 2 5 2" xfId="2340" xr:uid="{00000000-0005-0000-0000-00001B090000}"/>
    <cellStyle name="Porcentual 5 2 6" xfId="1569" xr:uid="{00000000-0005-0000-0000-00001C090000}"/>
    <cellStyle name="Porcentual 5 3" xfId="945" xr:uid="{00000000-0005-0000-0000-00001D090000}"/>
    <cellStyle name="Porcentual 5 3 2" xfId="946" xr:uid="{00000000-0005-0000-0000-00001E090000}"/>
    <cellStyle name="Porcentual 5 3 2 2" xfId="947" xr:uid="{00000000-0005-0000-0000-00001F090000}"/>
    <cellStyle name="Porcentual 5 3 2 2 2" xfId="948" xr:uid="{00000000-0005-0000-0000-000020090000}"/>
    <cellStyle name="Porcentual 5 3 2 2 2 2" xfId="1570" xr:uid="{00000000-0005-0000-0000-000021090000}"/>
    <cellStyle name="Porcentual 5 3 2 2 2 2 2" xfId="2341" xr:uid="{00000000-0005-0000-0000-000022090000}"/>
    <cellStyle name="Porcentual 5 3 2 2 2 3" xfId="2342" xr:uid="{00000000-0005-0000-0000-000023090000}"/>
    <cellStyle name="Porcentual 5 3 2 2 3" xfId="1571" xr:uid="{00000000-0005-0000-0000-000024090000}"/>
    <cellStyle name="Porcentual 5 3 2 2 3 2" xfId="2343" xr:uid="{00000000-0005-0000-0000-000025090000}"/>
    <cellStyle name="Porcentual 5 3 2 2 4" xfId="2344" xr:uid="{00000000-0005-0000-0000-000026090000}"/>
    <cellStyle name="Porcentual 5 3 2 3" xfId="949" xr:uid="{00000000-0005-0000-0000-000027090000}"/>
    <cellStyle name="Porcentual 5 3 2 3 2" xfId="1572" xr:uid="{00000000-0005-0000-0000-000028090000}"/>
    <cellStyle name="Porcentual 5 3 2 3 2 2" xfId="2345" xr:uid="{00000000-0005-0000-0000-000029090000}"/>
    <cellStyle name="Porcentual 5 3 2 3 3" xfId="2346" xr:uid="{00000000-0005-0000-0000-00002A090000}"/>
    <cellStyle name="Porcentual 5 3 2 4" xfId="1573" xr:uid="{00000000-0005-0000-0000-00002B090000}"/>
    <cellStyle name="Porcentual 5 3 2 4 2" xfId="2347" xr:uid="{00000000-0005-0000-0000-00002C090000}"/>
    <cellStyle name="Porcentual 5 3 2 5" xfId="2348" xr:uid="{00000000-0005-0000-0000-00002D090000}"/>
    <cellStyle name="Porcentual 5 3 3" xfId="950" xr:uid="{00000000-0005-0000-0000-00002E090000}"/>
    <cellStyle name="Porcentual 5 3 3 2" xfId="951" xr:uid="{00000000-0005-0000-0000-00002F090000}"/>
    <cellStyle name="Porcentual 5 3 3 2 2" xfId="1574" xr:uid="{00000000-0005-0000-0000-000030090000}"/>
    <cellStyle name="Porcentual 5 3 3 2 2 2" xfId="2349" xr:uid="{00000000-0005-0000-0000-000031090000}"/>
    <cellStyle name="Porcentual 5 3 3 2 3" xfId="2350" xr:uid="{00000000-0005-0000-0000-000032090000}"/>
    <cellStyle name="Porcentual 5 3 3 3" xfId="1575" xr:uid="{00000000-0005-0000-0000-000033090000}"/>
    <cellStyle name="Porcentual 5 3 3 3 2" xfId="2351" xr:uid="{00000000-0005-0000-0000-000034090000}"/>
    <cellStyle name="Porcentual 5 3 3 4" xfId="2352" xr:uid="{00000000-0005-0000-0000-000035090000}"/>
    <cellStyle name="Porcentual 5 3 4" xfId="952" xr:uid="{00000000-0005-0000-0000-000036090000}"/>
    <cellStyle name="Porcentual 5 3 4 2" xfId="1576" xr:uid="{00000000-0005-0000-0000-000037090000}"/>
    <cellStyle name="Porcentual 5 3 4 2 2" xfId="2353" xr:uid="{00000000-0005-0000-0000-000038090000}"/>
    <cellStyle name="Porcentual 5 3 4 3" xfId="2354" xr:uid="{00000000-0005-0000-0000-000039090000}"/>
    <cellStyle name="Porcentual 5 3 5" xfId="1577" xr:uid="{00000000-0005-0000-0000-00003A090000}"/>
    <cellStyle name="Porcentual 5 3 5 2" xfId="2355" xr:uid="{00000000-0005-0000-0000-00003B090000}"/>
    <cellStyle name="Porcentual 5 3 6" xfId="2356" xr:uid="{00000000-0005-0000-0000-00003C090000}"/>
    <cellStyle name="Porcentual 5 4" xfId="953" xr:uid="{00000000-0005-0000-0000-00003D090000}"/>
    <cellStyle name="Porcentual 5 4 2" xfId="954" xr:uid="{00000000-0005-0000-0000-00003E090000}"/>
    <cellStyle name="Porcentual 5 4 2 2" xfId="955" xr:uid="{00000000-0005-0000-0000-00003F090000}"/>
    <cellStyle name="Porcentual 5 4 2 2 2" xfId="956" xr:uid="{00000000-0005-0000-0000-000040090000}"/>
    <cellStyle name="Porcentual 5 4 2 2 2 2" xfId="1578" xr:uid="{00000000-0005-0000-0000-000041090000}"/>
    <cellStyle name="Porcentual 5 4 2 2 2 2 2" xfId="2357" xr:uid="{00000000-0005-0000-0000-000042090000}"/>
    <cellStyle name="Porcentual 5 4 2 2 2 3" xfId="2358" xr:uid="{00000000-0005-0000-0000-000043090000}"/>
    <cellStyle name="Porcentual 5 4 2 2 3" xfId="1579" xr:uid="{00000000-0005-0000-0000-000044090000}"/>
    <cellStyle name="Porcentual 5 4 2 2 3 2" xfId="2359" xr:uid="{00000000-0005-0000-0000-000045090000}"/>
    <cellStyle name="Porcentual 5 4 2 2 4" xfId="2360" xr:uid="{00000000-0005-0000-0000-000046090000}"/>
    <cellStyle name="Porcentual 5 4 2 3" xfId="957" xr:uid="{00000000-0005-0000-0000-000047090000}"/>
    <cellStyle name="Porcentual 5 4 2 3 2" xfId="1580" xr:uid="{00000000-0005-0000-0000-000048090000}"/>
    <cellStyle name="Porcentual 5 4 2 3 2 2" xfId="2361" xr:uid="{00000000-0005-0000-0000-000049090000}"/>
    <cellStyle name="Porcentual 5 4 2 3 3" xfId="2362" xr:uid="{00000000-0005-0000-0000-00004A090000}"/>
    <cellStyle name="Porcentual 5 4 2 4" xfId="1581" xr:uid="{00000000-0005-0000-0000-00004B090000}"/>
    <cellStyle name="Porcentual 5 4 2 4 2" xfId="2363" xr:uid="{00000000-0005-0000-0000-00004C090000}"/>
    <cellStyle name="Porcentual 5 4 2 5" xfId="2364" xr:uid="{00000000-0005-0000-0000-00004D090000}"/>
    <cellStyle name="Porcentual 5 4 3" xfId="958" xr:uid="{00000000-0005-0000-0000-00004E090000}"/>
    <cellStyle name="Porcentual 5 4 3 2" xfId="959" xr:uid="{00000000-0005-0000-0000-00004F090000}"/>
    <cellStyle name="Porcentual 5 4 3 2 2" xfId="1582" xr:uid="{00000000-0005-0000-0000-000050090000}"/>
    <cellStyle name="Porcentual 5 4 3 2 2 2" xfId="2365" xr:uid="{00000000-0005-0000-0000-000051090000}"/>
    <cellStyle name="Porcentual 5 4 3 2 3" xfId="2366" xr:uid="{00000000-0005-0000-0000-000052090000}"/>
    <cellStyle name="Porcentual 5 4 3 3" xfId="1583" xr:uid="{00000000-0005-0000-0000-000053090000}"/>
    <cellStyle name="Porcentual 5 4 3 3 2" xfId="2367" xr:uid="{00000000-0005-0000-0000-000054090000}"/>
    <cellStyle name="Porcentual 5 4 3 4" xfId="2368" xr:uid="{00000000-0005-0000-0000-000055090000}"/>
    <cellStyle name="Porcentual 5 4 4" xfId="960" xr:uid="{00000000-0005-0000-0000-000056090000}"/>
    <cellStyle name="Porcentual 5 4 4 2" xfId="1584" xr:uid="{00000000-0005-0000-0000-000057090000}"/>
    <cellStyle name="Porcentual 5 4 4 2 2" xfId="2369" xr:uid="{00000000-0005-0000-0000-000058090000}"/>
    <cellStyle name="Porcentual 5 4 4 3" xfId="2370" xr:uid="{00000000-0005-0000-0000-000059090000}"/>
    <cellStyle name="Porcentual 5 4 5" xfId="1585" xr:uid="{00000000-0005-0000-0000-00005A090000}"/>
    <cellStyle name="Porcentual 5 4 5 2" xfId="2371" xr:uid="{00000000-0005-0000-0000-00005B090000}"/>
    <cellStyle name="Porcentual 5 4 6" xfId="2372" xr:uid="{00000000-0005-0000-0000-00005C090000}"/>
    <cellStyle name="Porcentual 5 5" xfId="961" xr:uid="{00000000-0005-0000-0000-00005D090000}"/>
    <cellStyle name="Porcentual 5 5 2" xfId="962" xr:uid="{00000000-0005-0000-0000-00005E090000}"/>
    <cellStyle name="Porcentual 5 5 2 2" xfId="963" xr:uid="{00000000-0005-0000-0000-00005F090000}"/>
    <cellStyle name="Porcentual 5 5 2 2 2" xfId="964" xr:uid="{00000000-0005-0000-0000-000060090000}"/>
    <cellStyle name="Porcentual 5 5 2 2 2 2" xfId="1586" xr:uid="{00000000-0005-0000-0000-000061090000}"/>
    <cellStyle name="Porcentual 5 5 2 2 2 2 2" xfId="2373" xr:uid="{00000000-0005-0000-0000-000062090000}"/>
    <cellStyle name="Porcentual 5 5 2 2 2 3" xfId="2374" xr:uid="{00000000-0005-0000-0000-000063090000}"/>
    <cellStyle name="Porcentual 5 5 2 2 3" xfId="1587" xr:uid="{00000000-0005-0000-0000-000064090000}"/>
    <cellStyle name="Porcentual 5 5 2 2 3 2" xfId="2375" xr:uid="{00000000-0005-0000-0000-000065090000}"/>
    <cellStyle name="Porcentual 5 5 2 2 4" xfId="2376" xr:uid="{00000000-0005-0000-0000-000066090000}"/>
    <cellStyle name="Porcentual 5 5 2 3" xfId="965" xr:uid="{00000000-0005-0000-0000-000067090000}"/>
    <cellStyle name="Porcentual 5 5 2 3 2" xfId="1588" xr:uid="{00000000-0005-0000-0000-000068090000}"/>
    <cellStyle name="Porcentual 5 5 2 3 2 2" xfId="2377" xr:uid="{00000000-0005-0000-0000-000069090000}"/>
    <cellStyle name="Porcentual 5 5 2 3 3" xfId="2378" xr:uid="{00000000-0005-0000-0000-00006A090000}"/>
    <cellStyle name="Porcentual 5 5 2 4" xfId="1589" xr:uid="{00000000-0005-0000-0000-00006B090000}"/>
    <cellStyle name="Porcentual 5 5 2 4 2" xfId="2379" xr:uid="{00000000-0005-0000-0000-00006C090000}"/>
    <cellStyle name="Porcentual 5 5 2 5" xfId="2380" xr:uid="{00000000-0005-0000-0000-00006D090000}"/>
    <cellStyle name="Porcentual 5 5 3" xfId="966" xr:uid="{00000000-0005-0000-0000-00006E090000}"/>
    <cellStyle name="Porcentual 5 5 3 2" xfId="967" xr:uid="{00000000-0005-0000-0000-00006F090000}"/>
    <cellStyle name="Porcentual 5 5 3 2 2" xfId="1590" xr:uid="{00000000-0005-0000-0000-000070090000}"/>
    <cellStyle name="Porcentual 5 5 3 2 2 2" xfId="2381" xr:uid="{00000000-0005-0000-0000-000071090000}"/>
    <cellStyle name="Porcentual 5 5 3 2 3" xfId="2382" xr:uid="{00000000-0005-0000-0000-000072090000}"/>
    <cellStyle name="Porcentual 5 5 3 3" xfId="1591" xr:uid="{00000000-0005-0000-0000-000073090000}"/>
    <cellStyle name="Porcentual 5 5 3 3 2" xfId="2383" xr:uid="{00000000-0005-0000-0000-000074090000}"/>
    <cellStyle name="Porcentual 5 5 3 4" xfId="2384" xr:uid="{00000000-0005-0000-0000-000075090000}"/>
    <cellStyle name="Porcentual 5 5 4" xfId="968" xr:uid="{00000000-0005-0000-0000-000076090000}"/>
    <cellStyle name="Porcentual 5 5 4 2" xfId="1592" xr:uid="{00000000-0005-0000-0000-000077090000}"/>
    <cellStyle name="Porcentual 5 5 4 2 2" xfId="2385" xr:uid="{00000000-0005-0000-0000-000078090000}"/>
    <cellStyle name="Porcentual 5 5 4 3" xfId="2386" xr:uid="{00000000-0005-0000-0000-000079090000}"/>
    <cellStyle name="Porcentual 5 5 5" xfId="1593" xr:uid="{00000000-0005-0000-0000-00007A090000}"/>
    <cellStyle name="Porcentual 5 5 5 2" xfId="2387" xr:uid="{00000000-0005-0000-0000-00007B090000}"/>
    <cellStyle name="Porcentual 5 5 6" xfId="2388" xr:uid="{00000000-0005-0000-0000-00007C090000}"/>
    <cellStyle name="Porcentual 5 6" xfId="969" xr:uid="{00000000-0005-0000-0000-00007D090000}"/>
    <cellStyle name="Porcentual 5 6 2" xfId="970" xr:uid="{00000000-0005-0000-0000-00007E090000}"/>
    <cellStyle name="Porcentual 5 6 2 2" xfId="971" xr:uid="{00000000-0005-0000-0000-00007F090000}"/>
    <cellStyle name="Porcentual 5 6 2 2 2" xfId="972" xr:uid="{00000000-0005-0000-0000-000080090000}"/>
    <cellStyle name="Porcentual 5 6 2 2 2 2" xfId="1594" xr:uid="{00000000-0005-0000-0000-000081090000}"/>
    <cellStyle name="Porcentual 5 6 2 2 2 2 2" xfId="2389" xr:uid="{00000000-0005-0000-0000-000082090000}"/>
    <cellStyle name="Porcentual 5 6 2 2 2 3" xfId="2390" xr:uid="{00000000-0005-0000-0000-000083090000}"/>
    <cellStyle name="Porcentual 5 6 2 2 3" xfId="1595" xr:uid="{00000000-0005-0000-0000-000084090000}"/>
    <cellStyle name="Porcentual 5 6 2 2 3 2" xfId="2391" xr:uid="{00000000-0005-0000-0000-000085090000}"/>
    <cellStyle name="Porcentual 5 6 2 2 4" xfId="2392" xr:uid="{00000000-0005-0000-0000-000086090000}"/>
    <cellStyle name="Porcentual 5 6 2 3" xfId="973" xr:uid="{00000000-0005-0000-0000-000087090000}"/>
    <cellStyle name="Porcentual 5 6 2 3 2" xfId="1596" xr:uid="{00000000-0005-0000-0000-000088090000}"/>
    <cellStyle name="Porcentual 5 6 2 3 2 2" xfId="2393" xr:uid="{00000000-0005-0000-0000-000089090000}"/>
    <cellStyle name="Porcentual 5 6 2 3 3" xfId="2394" xr:uid="{00000000-0005-0000-0000-00008A090000}"/>
    <cellStyle name="Porcentual 5 6 2 4" xfId="1597" xr:uid="{00000000-0005-0000-0000-00008B090000}"/>
    <cellStyle name="Porcentual 5 6 2 4 2" xfId="2395" xr:uid="{00000000-0005-0000-0000-00008C090000}"/>
    <cellStyle name="Porcentual 5 6 2 5" xfId="2396" xr:uid="{00000000-0005-0000-0000-00008D090000}"/>
    <cellStyle name="Porcentual 5 6 3" xfId="974" xr:uid="{00000000-0005-0000-0000-00008E090000}"/>
    <cellStyle name="Porcentual 5 6 3 2" xfId="975" xr:uid="{00000000-0005-0000-0000-00008F090000}"/>
    <cellStyle name="Porcentual 5 6 3 2 2" xfId="1598" xr:uid="{00000000-0005-0000-0000-000090090000}"/>
    <cellStyle name="Porcentual 5 6 3 2 2 2" xfId="2397" xr:uid="{00000000-0005-0000-0000-000091090000}"/>
    <cellStyle name="Porcentual 5 6 3 2 3" xfId="2398" xr:uid="{00000000-0005-0000-0000-000092090000}"/>
    <cellStyle name="Porcentual 5 6 3 3" xfId="1599" xr:uid="{00000000-0005-0000-0000-000093090000}"/>
    <cellStyle name="Porcentual 5 6 3 3 2" xfId="2399" xr:uid="{00000000-0005-0000-0000-000094090000}"/>
    <cellStyle name="Porcentual 5 6 3 4" xfId="2400" xr:uid="{00000000-0005-0000-0000-000095090000}"/>
    <cellStyle name="Porcentual 5 6 4" xfId="976" xr:uid="{00000000-0005-0000-0000-000096090000}"/>
    <cellStyle name="Porcentual 5 6 4 2" xfId="1600" xr:uid="{00000000-0005-0000-0000-000097090000}"/>
    <cellStyle name="Porcentual 5 6 4 2 2" xfId="2401" xr:uid="{00000000-0005-0000-0000-000098090000}"/>
    <cellStyle name="Porcentual 5 6 4 3" xfId="2402" xr:uid="{00000000-0005-0000-0000-000099090000}"/>
    <cellStyle name="Porcentual 5 6 5" xfId="1601" xr:uid="{00000000-0005-0000-0000-00009A090000}"/>
    <cellStyle name="Porcentual 5 6 5 2" xfId="2403" xr:uid="{00000000-0005-0000-0000-00009B090000}"/>
    <cellStyle name="Porcentual 5 6 6" xfId="2404" xr:uid="{00000000-0005-0000-0000-00009C090000}"/>
    <cellStyle name="Porcentual 5 7" xfId="977" xr:uid="{00000000-0005-0000-0000-00009D090000}"/>
    <cellStyle name="Porcentual 5 7 2" xfId="978" xr:uid="{00000000-0005-0000-0000-00009E090000}"/>
    <cellStyle name="Porcentual 5 7 2 2" xfId="979" xr:uid="{00000000-0005-0000-0000-00009F090000}"/>
    <cellStyle name="Porcentual 5 7 2 2 2" xfId="980" xr:uid="{00000000-0005-0000-0000-0000A0090000}"/>
    <cellStyle name="Porcentual 5 7 2 2 2 2" xfId="1602" xr:uid="{00000000-0005-0000-0000-0000A1090000}"/>
    <cellStyle name="Porcentual 5 7 2 2 2 2 2" xfId="2405" xr:uid="{00000000-0005-0000-0000-0000A2090000}"/>
    <cellStyle name="Porcentual 5 7 2 2 2 3" xfId="2406" xr:uid="{00000000-0005-0000-0000-0000A3090000}"/>
    <cellStyle name="Porcentual 5 7 2 2 3" xfId="1603" xr:uid="{00000000-0005-0000-0000-0000A4090000}"/>
    <cellStyle name="Porcentual 5 7 2 2 3 2" xfId="2407" xr:uid="{00000000-0005-0000-0000-0000A5090000}"/>
    <cellStyle name="Porcentual 5 7 2 2 4" xfId="2408" xr:uid="{00000000-0005-0000-0000-0000A6090000}"/>
    <cellStyle name="Porcentual 5 7 2 3" xfId="981" xr:uid="{00000000-0005-0000-0000-0000A7090000}"/>
    <cellStyle name="Porcentual 5 7 2 3 2" xfId="1604" xr:uid="{00000000-0005-0000-0000-0000A8090000}"/>
    <cellStyle name="Porcentual 5 7 2 3 2 2" xfId="2409" xr:uid="{00000000-0005-0000-0000-0000A9090000}"/>
    <cellStyle name="Porcentual 5 7 2 3 3" xfId="2410" xr:uid="{00000000-0005-0000-0000-0000AA090000}"/>
    <cellStyle name="Porcentual 5 7 2 4" xfId="1605" xr:uid="{00000000-0005-0000-0000-0000AB090000}"/>
    <cellStyle name="Porcentual 5 7 2 4 2" xfId="2411" xr:uid="{00000000-0005-0000-0000-0000AC090000}"/>
    <cellStyle name="Porcentual 5 7 2 5" xfId="2412" xr:uid="{00000000-0005-0000-0000-0000AD090000}"/>
    <cellStyle name="Porcentual 5 7 3" xfId="982" xr:uid="{00000000-0005-0000-0000-0000AE090000}"/>
    <cellStyle name="Porcentual 5 7 3 2" xfId="983" xr:uid="{00000000-0005-0000-0000-0000AF090000}"/>
    <cellStyle name="Porcentual 5 7 3 2 2" xfId="1606" xr:uid="{00000000-0005-0000-0000-0000B0090000}"/>
    <cellStyle name="Porcentual 5 7 3 2 2 2" xfId="2413" xr:uid="{00000000-0005-0000-0000-0000B1090000}"/>
    <cellStyle name="Porcentual 5 7 3 2 3" xfId="2414" xr:uid="{00000000-0005-0000-0000-0000B2090000}"/>
    <cellStyle name="Porcentual 5 7 3 3" xfId="1607" xr:uid="{00000000-0005-0000-0000-0000B3090000}"/>
    <cellStyle name="Porcentual 5 7 3 3 2" xfId="2415" xr:uid="{00000000-0005-0000-0000-0000B4090000}"/>
    <cellStyle name="Porcentual 5 7 3 4" xfId="2416" xr:uid="{00000000-0005-0000-0000-0000B5090000}"/>
    <cellStyle name="Porcentual 5 7 4" xfId="984" xr:uid="{00000000-0005-0000-0000-0000B6090000}"/>
    <cellStyle name="Porcentual 5 7 4 2" xfId="1608" xr:uid="{00000000-0005-0000-0000-0000B7090000}"/>
    <cellStyle name="Porcentual 5 7 4 2 2" xfId="2417" xr:uid="{00000000-0005-0000-0000-0000B8090000}"/>
    <cellStyle name="Porcentual 5 7 4 3" xfId="2418" xr:uid="{00000000-0005-0000-0000-0000B9090000}"/>
    <cellStyle name="Porcentual 5 7 5" xfId="1609" xr:uid="{00000000-0005-0000-0000-0000BA090000}"/>
    <cellStyle name="Porcentual 5 7 5 2" xfId="2419" xr:uid="{00000000-0005-0000-0000-0000BB090000}"/>
    <cellStyle name="Porcentual 5 7 6" xfId="2420" xr:uid="{00000000-0005-0000-0000-0000BC090000}"/>
    <cellStyle name="Porcentual 5 8" xfId="985" xr:uid="{00000000-0005-0000-0000-0000BD090000}"/>
    <cellStyle name="Porcentual 5 8 2" xfId="986" xr:uid="{00000000-0005-0000-0000-0000BE090000}"/>
    <cellStyle name="Porcentual 5 8 2 2" xfId="987" xr:uid="{00000000-0005-0000-0000-0000BF090000}"/>
    <cellStyle name="Porcentual 5 8 2 2 2" xfId="1610" xr:uid="{00000000-0005-0000-0000-0000C0090000}"/>
    <cellStyle name="Porcentual 5 8 2 2 2 2" xfId="2421" xr:uid="{00000000-0005-0000-0000-0000C1090000}"/>
    <cellStyle name="Porcentual 5 8 2 2 3" xfId="2422" xr:uid="{00000000-0005-0000-0000-0000C2090000}"/>
    <cellStyle name="Porcentual 5 8 2 3" xfId="1611" xr:uid="{00000000-0005-0000-0000-0000C3090000}"/>
    <cellStyle name="Porcentual 5 8 2 3 2" xfId="2423" xr:uid="{00000000-0005-0000-0000-0000C4090000}"/>
    <cellStyle name="Porcentual 5 8 2 4" xfId="2424" xr:uid="{00000000-0005-0000-0000-0000C5090000}"/>
    <cellStyle name="Porcentual 5 8 3" xfId="988" xr:uid="{00000000-0005-0000-0000-0000C6090000}"/>
    <cellStyle name="Porcentual 5 8 3 2" xfId="1612" xr:uid="{00000000-0005-0000-0000-0000C7090000}"/>
    <cellStyle name="Porcentual 5 8 3 2 2" xfId="2425" xr:uid="{00000000-0005-0000-0000-0000C8090000}"/>
    <cellStyle name="Porcentual 5 8 3 3" xfId="2426" xr:uid="{00000000-0005-0000-0000-0000C9090000}"/>
    <cellStyle name="Porcentual 5 8 4" xfId="1613" xr:uid="{00000000-0005-0000-0000-0000CA090000}"/>
    <cellStyle name="Porcentual 5 8 4 2" xfId="2427" xr:uid="{00000000-0005-0000-0000-0000CB090000}"/>
    <cellStyle name="Porcentual 5 8 5" xfId="2428" xr:uid="{00000000-0005-0000-0000-0000CC090000}"/>
    <cellStyle name="Porcentual 5 9" xfId="989" xr:uid="{00000000-0005-0000-0000-0000CD090000}"/>
    <cellStyle name="Porcentual 5 9 2" xfId="990" xr:uid="{00000000-0005-0000-0000-0000CE090000}"/>
    <cellStyle name="Porcentual 5 9 2 2" xfId="1614" xr:uid="{00000000-0005-0000-0000-0000CF090000}"/>
    <cellStyle name="Porcentual 5 9 3" xfId="1615" xr:uid="{00000000-0005-0000-0000-0000D0090000}"/>
    <cellStyle name="Porcentual 6" xfId="991" xr:uid="{00000000-0005-0000-0000-0000D1090000}"/>
    <cellStyle name="Porcentual 6 2" xfId="992" xr:uid="{00000000-0005-0000-0000-0000D2090000}"/>
    <cellStyle name="Porcentual 6 2 2" xfId="993" xr:uid="{00000000-0005-0000-0000-0000D3090000}"/>
    <cellStyle name="Porcentual 6 2 2 2" xfId="994" xr:uid="{00000000-0005-0000-0000-0000D4090000}"/>
    <cellStyle name="Porcentual 6 2 2 2 2" xfId="995" xr:uid="{00000000-0005-0000-0000-0000D5090000}"/>
    <cellStyle name="Porcentual 6 2 2 2 2 2" xfId="2429" xr:uid="{00000000-0005-0000-0000-0000D6090000}"/>
    <cellStyle name="Porcentual 6 2 2 2 3" xfId="1616" xr:uid="{00000000-0005-0000-0000-0000D7090000}"/>
    <cellStyle name="Porcentual 6 2 2 2 3 2" xfId="1617" xr:uid="{00000000-0005-0000-0000-0000D8090000}"/>
    <cellStyle name="Porcentual 6 2 2 2 3 2 2" xfId="1618" xr:uid="{00000000-0005-0000-0000-0000D9090000}"/>
    <cellStyle name="Porcentual 6 2 2 2 3 2 2 2" xfId="1619" xr:uid="{00000000-0005-0000-0000-0000DA090000}"/>
    <cellStyle name="Porcentual 6 2 2 2 3 2 2 2 2" xfId="1620" xr:uid="{00000000-0005-0000-0000-0000DB090000}"/>
    <cellStyle name="Porcentual 6 2 2 2 3 2 2 2 2 2" xfId="1621" xr:uid="{00000000-0005-0000-0000-0000DC090000}"/>
    <cellStyle name="Porcentual 6 2 2 2 3 2 2 2 2 2 2" xfId="1622" xr:uid="{00000000-0005-0000-0000-0000DD090000}"/>
    <cellStyle name="Porcentual 6 2 2 2 3 2 2 2 2 2 2 2" xfId="1623" xr:uid="{00000000-0005-0000-0000-0000DE090000}"/>
    <cellStyle name="Porcentual 6 2 2 2 3 2 2 2 2 2 2 2 2" xfId="1624" xr:uid="{00000000-0005-0000-0000-0000DF090000}"/>
    <cellStyle name="Porcentual 6 2 2 2 3 2 2 2 2 2 2 2 2 2" xfId="1625" xr:uid="{00000000-0005-0000-0000-0000E0090000}"/>
    <cellStyle name="Porcentual 6 2 2 2 3 2 2 2 2 2 2 2 2 2 2" xfId="1626" xr:uid="{00000000-0005-0000-0000-0000E1090000}"/>
    <cellStyle name="Porcentual 6 2 2 2 3 2 2 2 2 2 2 2 2 2 2 2" xfId="1627" xr:uid="{00000000-0005-0000-0000-0000E2090000}"/>
    <cellStyle name="Porcentual 6 2 2 2 3 2 2 2 2 2 2 2 2 2 2 2 2" xfId="2430" xr:uid="{00000000-0005-0000-0000-0000E3090000}"/>
    <cellStyle name="Porcentual 6 2 2 2 3 2 2 2 2 2 2 2 2 2 2 3" xfId="2431" xr:uid="{00000000-0005-0000-0000-0000E4090000}"/>
    <cellStyle name="Porcentual 6 2 2 2 3 2 2 2 2 2 2 2 2 2 3" xfId="2432" xr:uid="{00000000-0005-0000-0000-0000E5090000}"/>
    <cellStyle name="Porcentual 6 2 2 2 3 2 2 2 2 2 2 2 2 3" xfId="2433" xr:uid="{00000000-0005-0000-0000-0000E6090000}"/>
    <cellStyle name="Porcentual 6 2 2 2 3 2 2 2 2 2 2 2 3" xfId="2434" xr:uid="{00000000-0005-0000-0000-0000E7090000}"/>
    <cellStyle name="Porcentual 6 2 2 2 3 2 2 2 2 2 2 3" xfId="2435" xr:uid="{00000000-0005-0000-0000-0000E8090000}"/>
    <cellStyle name="Porcentual 6 2 2 2 3 2 2 2 2 2 3" xfId="2436" xr:uid="{00000000-0005-0000-0000-0000E9090000}"/>
    <cellStyle name="Porcentual 6 2 2 2 3 2 2 2 2 3" xfId="2437" xr:uid="{00000000-0005-0000-0000-0000EA090000}"/>
    <cellStyle name="Porcentual 6 2 2 2 3 2 2 2 3" xfId="2438" xr:uid="{00000000-0005-0000-0000-0000EB090000}"/>
    <cellStyle name="Porcentual 6 2 2 2 3 2 2 3" xfId="2439" xr:uid="{00000000-0005-0000-0000-0000EC090000}"/>
    <cellStyle name="Porcentual 6 2 2 2 3 2 3" xfId="2440" xr:uid="{00000000-0005-0000-0000-0000ED090000}"/>
    <cellStyle name="Porcentual 6 2 2 2 3 3" xfId="2441" xr:uid="{00000000-0005-0000-0000-0000EE090000}"/>
    <cellStyle name="Porcentual 6 2 2 2 4" xfId="2442" xr:uid="{00000000-0005-0000-0000-0000EF090000}"/>
    <cellStyle name="Porcentual 6 2 2 3" xfId="2443" xr:uid="{00000000-0005-0000-0000-0000F0090000}"/>
    <cellStyle name="Porcentual 6 2 3" xfId="2444" xr:uid="{00000000-0005-0000-0000-0000F1090000}"/>
    <cellStyle name="Porcentual 6 3" xfId="996" xr:uid="{00000000-0005-0000-0000-0000F2090000}"/>
    <cellStyle name="Porcentual 6 3 2" xfId="2445" xr:uid="{00000000-0005-0000-0000-0000F3090000}"/>
    <cellStyle name="Porcentual 6 4" xfId="2446" xr:uid="{00000000-0005-0000-0000-0000F4090000}"/>
    <cellStyle name="Porcentual 7" xfId="997" xr:uid="{00000000-0005-0000-0000-0000F5090000}"/>
    <cellStyle name="Porcentual 7 2" xfId="998" xr:uid="{00000000-0005-0000-0000-0000F6090000}"/>
    <cellStyle name="Porcentual 7 2 2" xfId="2447" xr:uid="{00000000-0005-0000-0000-0000F7090000}"/>
    <cellStyle name="Porcentual 7 3" xfId="2448" xr:uid="{00000000-0005-0000-0000-0000F8090000}"/>
    <cellStyle name="Porcentual 8" xfId="999" xr:uid="{00000000-0005-0000-0000-0000F9090000}"/>
    <cellStyle name="Porcentual 8 2" xfId="1000" xr:uid="{00000000-0005-0000-0000-0000FA090000}"/>
    <cellStyle name="Porcentual 8 2 2" xfId="2449" xr:uid="{00000000-0005-0000-0000-0000FB090000}"/>
    <cellStyle name="Porcentual 9" xfId="1001" xr:uid="{00000000-0005-0000-0000-0000FC090000}"/>
    <cellStyle name="Porcentual 9 2" xfId="1002" xr:uid="{00000000-0005-0000-0000-0000FD090000}"/>
    <cellStyle name="Porcentual 9 2 2" xfId="1003" xr:uid="{00000000-0005-0000-0000-0000FE090000}"/>
    <cellStyle name="Porcentual 9 2 2 2" xfId="1004" xr:uid="{00000000-0005-0000-0000-0000FF090000}"/>
    <cellStyle name="Porcentual 9 2 2 2 2" xfId="1005" xr:uid="{00000000-0005-0000-0000-0000000A0000}"/>
    <cellStyle name="Porcentual 9 2 2 2 2 2" xfId="1628" xr:uid="{00000000-0005-0000-0000-0000010A0000}"/>
    <cellStyle name="Porcentual 9 2 2 2 2 2 2" xfId="2450" xr:uid="{00000000-0005-0000-0000-0000020A0000}"/>
    <cellStyle name="Porcentual 9 2 2 2 2 3" xfId="2451" xr:uid="{00000000-0005-0000-0000-0000030A0000}"/>
    <cellStyle name="Porcentual 9 2 2 2 3" xfId="1629" xr:uid="{00000000-0005-0000-0000-0000040A0000}"/>
    <cellStyle name="Porcentual 9 2 2 2 3 2" xfId="2452" xr:uid="{00000000-0005-0000-0000-0000050A0000}"/>
    <cellStyle name="Porcentual 9 2 2 2 4" xfId="2453" xr:uid="{00000000-0005-0000-0000-0000060A0000}"/>
    <cellStyle name="Porcentual 9 2 2 3" xfId="1006" xr:uid="{00000000-0005-0000-0000-0000070A0000}"/>
    <cellStyle name="Porcentual 9 2 2 3 2" xfId="1630" xr:uid="{00000000-0005-0000-0000-0000080A0000}"/>
    <cellStyle name="Porcentual 9 2 2 3 2 2" xfId="2454" xr:uid="{00000000-0005-0000-0000-0000090A0000}"/>
    <cellStyle name="Porcentual 9 2 2 3 3" xfId="2455" xr:uid="{00000000-0005-0000-0000-00000A0A0000}"/>
    <cellStyle name="Porcentual 9 2 2 4" xfId="1631" xr:uid="{00000000-0005-0000-0000-00000B0A0000}"/>
    <cellStyle name="Porcentual 9 2 2 4 2" xfId="2456" xr:uid="{00000000-0005-0000-0000-00000C0A0000}"/>
    <cellStyle name="Porcentual 9 2 2 5" xfId="2457" xr:uid="{00000000-0005-0000-0000-00000D0A0000}"/>
    <cellStyle name="Porcentual 9 2 3" xfId="1007" xr:uid="{00000000-0005-0000-0000-00000E0A0000}"/>
    <cellStyle name="Porcentual 9 2 3 2" xfId="1008" xr:uid="{00000000-0005-0000-0000-00000F0A0000}"/>
    <cellStyle name="Porcentual 9 2 3 2 2" xfId="1632" xr:uid="{00000000-0005-0000-0000-0000100A0000}"/>
    <cellStyle name="Porcentual 9 2 3 2 2 2" xfId="2458" xr:uid="{00000000-0005-0000-0000-0000110A0000}"/>
    <cellStyle name="Porcentual 9 2 3 2 3" xfId="2459" xr:uid="{00000000-0005-0000-0000-0000120A0000}"/>
    <cellStyle name="Porcentual 9 2 3 3" xfId="1633" xr:uid="{00000000-0005-0000-0000-0000130A0000}"/>
    <cellStyle name="Porcentual 9 2 3 3 2" xfId="2460" xr:uid="{00000000-0005-0000-0000-0000140A0000}"/>
    <cellStyle name="Porcentual 9 2 3 4" xfId="2461" xr:uid="{00000000-0005-0000-0000-0000150A0000}"/>
    <cellStyle name="Porcentual 9 2 4" xfId="1009" xr:uid="{00000000-0005-0000-0000-0000160A0000}"/>
    <cellStyle name="Porcentual 9 2 4 2" xfId="1634" xr:uid="{00000000-0005-0000-0000-0000170A0000}"/>
    <cellStyle name="Porcentual 9 2 4 2 2" xfId="2462" xr:uid="{00000000-0005-0000-0000-0000180A0000}"/>
    <cellStyle name="Porcentual 9 2 4 3" xfId="2463" xr:uid="{00000000-0005-0000-0000-0000190A0000}"/>
    <cellStyle name="Porcentual 9 2 5" xfId="1010" xr:uid="{00000000-0005-0000-0000-00001A0A0000}"/>
    <cellStyle name="Salida 2" xfId="529" xr:uid="{00000000-0005-0000-0000-00001B0A0000}"/>
    <cellStyle name="Salida 2 2" xfId="530" xr:uid="{00000000-0005-0000-0000-00001C0A0000}"/>
    <cellStyle name="Salida 2 2 2" xfId="2538" xr:uid="{00000000-0005-0000-0000-00001D0A0000}"/>
    <cellStyle name="Salida 2 3" xfId="2525" xr:uid="{00000000-0005-0000-0000-00001E0A0000}"/>
    <cellStyle name="Texto de advertencia" xfId="547" builtinId="11" customBuiltin="1"/>
    <cellStyle name="Texto de advertencia 2" xfId="531" xr:uid="{00000000-0005-0000-0000-0000200A0000}"/>
    <cellStyle name="Texto de advertencia 2 2" xfId="532" xr:uid="{00000000-0005-0000-0000-0000210A0000}"/>
    <cellStyle name="Texto explicativo 2" xfId="533" xr:uid="{00000000-0005-0000-0000-0000220A0000}"/>
    <cellStyle name="Texto explicativo 2 2" xfId="534" xr:uid="{00000000-0005-0000-0000-0000230A0000}"/>
    <cellStyle name="Title" xfId="535" xr:uid="{00000000-0005-0000-0000-0000240A0000}"/>
    <cellStyle name="Title 2" xfId="536" xr:uid="{00000000-0005-0000-0000-0000250A0000}"/>
    <cellStyle name="Título 1 2" xfId="537" xr:uid="{00000000-0005-0000-0000-0000260A0000}"/>
    <cellStyle name="Título 1 2 2" xfId="538" xr:uid="{00000000-0005-0000-0000-0000270A0000}"/>
    <cellStyle name="Título 2 2" xfId="539" xr:uid="{00000000-0005-0000-0000-0000280A0000}"/>
    <cellStyle name="Título 2 2 2" xfId="540" xr:uid="{00000000-0005-0000-0000-0000290A0000}"/>
    <cellStyle name="Título 3 2" xfId="541" xr:uid="{00000000-0005-0000-0000-00002A0A0000}"/>
    <cellStyle name="Título 3 2 2" xfId="542" xr:uid="{00000000-0005-0000-0000-00002B0A0000}"/>
    <cellStyle name="Título 4" xfId="543" xr:uid="{00000000-0005-0000-0000-00002C0A0000}"/>
    <cellStyle name="Título 4 2" xfId="544" xr:uid="{00000000-0005-0000-0000-00002D0A0000}"/>
    <cellStyle name="Título 5" xfId="1135" xr:uid="{00000000-0005-0000-0000-00002E0A0000}"/>
    <cellStyle name="Total" xfId="1109" builtinId="25" customBuiltin="1"/>
    <cellStyle name="Total 2" xfId="545" xr:uid="{00000000-0005-0000-0000-0000300A0000}"/>
    <cellStyle name="Total 2 2" xfId="546" xr:uid="{00000000-0005-0000-0000-0000310A0000}"/>
    <cellStyle name="Total 2 2 2" xfId="573" xr:uid="{00000000-0005-0000-0000-0000320A0000}"/>
    <cellStyle name="Total 2 2 2 2" xfId="2540" xr:uid="{00000000-0005-0000-0000-0000330A0000}"/>
    <cellStyle name="Total 2 2 3" xfId="2539" xr:uid="{00000000-0005-0000-0000-0000340A0000}"/>
    <cellStyle name="Total 2 3" xfId="550" xr:uid="{00000000-0005-0000-0000-0000350A0000}"/>
    <cellStyle name="Total 2 3 2" xfId="2541" xr:uid="{00000000-0005-0000-0000-0000360A0000}"/>
    <cellStyle name="Total 2 4" xfId="2526" xr:uid="{00000000-0005-0000-0000-0000370A0000}"/>
    <cellStyle name="Warning Text 2" xfId="548" xr:uid="{00000000-0005-0000-0000-0000380A0000}"/>
  </cellStyles>
  <dxfs count="834">
    <dxf>
      <font>
        <strike val="0"/>
        <outline val="0"/>
        <shadow val="0"/>
        <u val="none"/>
        <vertAlign val="baseline"/>
        <sz val="18"/>
        <name val="Arial"/>
        <scheme val="none"/>
      </font>
    </dxf>
    <dxf>
      <font>
        <b/>
        <i val="0"/>
        <strike val="0"/>
        <condense val="0"/>
        <extend val="0"/>
        <outline val="0"/>
        <shadow val="0"/>
        <u val="none"/>
        <vertAlign val="baseline"/>
        <sz val="18"/>
        <color auto="1"/>
        <name val="Arial"/>
        <scheme val="none"/>
      </font>
      <alignment horizontal="lef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outline="0">
        <left style="thin">
          <color indexed="64"/>
        </left>
        <right style="thin">
          <color indexed="64"/>
        </right>
        <top style="thin">
          <color indexed="64"/>
        </top>
        <bottom/>
      </border>
      <protection locked="1" hidden="0"/>
    </dxf>
    <dxf>
      <font>
        <b/>
        <i val="0"/>
        <strike val="0"/>
        <condense val="0"/>
        <extend val="0"/>
        <outline val="0"/>
        <shadow val="0"/>
        <u val="none"/>
        <vertAlign val="baseline"/>
        <sz val="18"/>
        <color auto="1"/>
        <name val="Arial"/>
        <scheme val="none"/>
      </font>
      <alignment horizontal="left" vertical="center" textRotation="0" wrapText="0" indent="0" justifyLastLine="0" shrinkToFit="0" readingOrder="0"/>
      <border diagonalUp="0" diagonalDown="0">
        <left/>
        <right style="thin">
          <color indexed="64"/>
        </right>
        <top/>
        <bottom/>
        <vertical/>
        <horizontal/>
      </border>
    </dxf>
    <dxf>
      <font>
        <b val="0"/>
        <i val="0"/>
        <strike val="0"/>
        <condense val="0"/>
        <extend val="0"/>
        <outline val="0"/>
        <shadow val="0"/>
        <u val="none"/>
        <vertAlign val="baseline"/>
        <sz val="18"/>
        <color auto="1"/>
        <name val="Arial"/>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outline="0">
        <left/>
        <right style="thin">
          <color indexed="64"/>
        </right>
        <top/>
        <bottom/>
      </border>
      <protection locked="1" hidden="0"/>
    </dxf>
    <dxf>
      <font>
        <b/>
        <i val="0"/>
        <strike val="0"/>
        <condense val="0"/>
        <extend val="0"/>
        <outline val="0"/>
        <shadow val="0"/>
        <u val="none"/>
        <vertAlign val="baseline"/>
        <sz val="18"/>
        <color auto="1"/>
        <name val="Arial"/>
        <scheme val="none"/>
      </font>
      <fill>
        <patternFill patternType="none">
          <fgColor indexed="64"/>
          <bgColor indexed="65"/>
        </patternFill>
      </fill>
      <alignment horizontal="left" vertical="center" textRotation="0" wrapText="0" indent="0" justifyLastLine="0" shrinkToFit="0" readingOrder="0"/>
      <border diagonalUp="0" diagonalDown="0" outline="0">
        <left/>
        <right style="thin">
          <color indexed="64"/>
        </right>
        <top/>
        <bottom/>
      </border>
    </dxf>
    <dxf>
      <font>
        <b val="0"/>
        <i val="0"/>
        <strike val="0"/>
        <condense val="0"/>
        <extend val="0"/>
        <outline val="0"/>
        <shadow val="0"/>
        <u val="none"/>
        <vertAlign val="baseline"/>
        <sz val="18"/>
        <color auto="1"/>
        <name val="Arial"/>
        <scheme val="none"/>
      </font>
      <numFmt numFmtId="0" formatCode="General"/>
      <fill>
        <patternFill patternType="none">
          <fgColor indexed="64"/>
          <bgColor indexed="65"/>
        </patternFill>
      </fill>
      <alignment horizontal="left" vertical="center" textRotation="0" wrapText="0" indent="0" justifyLastLine="0" shrinkToFit="0" readingOrder="0"/>
      <border diagonalUp="0" diagonalDown="0" outline="0">
        <left/>
        <right style="thin">
          <color indexed="64"/>
        </right>
        <top/>
        <bottom/>
      </border>
      <protection locked="1" hidden="0"/>
    </dxf>
    <dxf>
      <border outline="0">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18"/>
        <name val="Arial"/>
        <scheme val="none"/>
      </font>
    </dxf>
    <dxf>
      <font>
        <strike val="0"/>
        <outline val="0"/>
        <shadow val="0"/>
        <u val="none"/>
        <vertAlign val="baseline"/>
        <sz val="18"/>
        <color theme="0"/>
        <name val="Arial"/>
        <scheme val="none"/>
      </font>
      <fill>
        <patternFill patternType="solid">
          <fgColor indexed="64"/>
          <bgColor rgb="FF00539B"/>
        </patternFill>
      </fill>
    </dxf>
    <dxf>
      <font>
        <strike val="0"/>
        <outline val="0"/>
        <shadow val="0"/>
        <u val="none"/>
        <vertAlign val="baseline"/>
        <sz val="10"/>
        <color auto="1"/>
        <name val="Arial"/>
        <scheme val="none"/>
      </font>
      <numFmt numFmtId="33" formatCode="_(* #,##0_);_(* \(#,##0\);_(* &quot;-&quot;_);_(@_)"/>
    </dxf>
    <dxf>
      <font>
        <b/>
        <i val="0"/>
        <strike val="0"/>
        <condense val="0"/>
        <extend val="0"/>
        <outline val="0"/>
        <shadow val="0"/>
        <u val="none"/>
        <vertAlign val="baseline"/>
        <sz val="10"/>
        <color auto="1"/>
        <name val="Arial"/>
        <scheme val="none"/>
      </font>
      <alignment horizontal="general" vertical="center" textRotation="0" wrapText="0" indent="0" justifyLastLine="0" shrinkToFit="0" readingOrder="0"/>
    </dxf>
    <dxf>
      <font>
        <b/>
        <i val="0"/>
        <strike val="0"/>
        <condense val="0"/>
        <extend val="0"/>
        <outline val="0"/>
        <shadow val="0"/>
        <u val="none"/>
        <vertAlign val="baseline"/>
        <sz val="10"/>
        <color auto="1"/>
        <name val="Arial"/>
        <scheme val="none"/>
      </font>
      <alignment horizontal="left" vertical="center" textRotation="0" wrapText="0" indent="0" justifyLastLine="0" shrinkToFit="0" readingOrder="0"/>
    </dxf>
    <dxf>
      <font>
        <strike val="0"/>
        <outline val="0"/>
        <shadow val="0"/>
        <u val="none"/>
        <vertAlign val="baseline"/>
        <sz val="10"/>
        <color auto="1"/>
        <name val="Arial"/>
        <scheme val="none"/>
      </font>
    </dxf>
    <dxf>
      <border outline="0">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Arial"/>
        <scheme val="none"/>
      </font>
    </dxf>
    <dxf>
      <font>
        <strike val="0"/>
        <outline val="0"/>
        <shadow val="0"/>
        <u val="none"/>
        <vertAlign val="baseline"/>
        <sz val="10"/>
        <color theme="0"/>
        <name val="Arial"/>
        <scheme val="none"/>
      </font>
      <fill>
        <patternFill patternType="solid">
          <fgColor indexed="64"/>
          <bgColor rgb="FF00539B"/>
        </patternFill>
      </fill>
    </dxf>
    <dxf>
      <font>
        <b/>
        <i val="0"/>
        <strike val="0"/>
        <condense val="0"/>
        <extend val="0"/>
        <outline val="0"/>
        <shadow val="0"/>
        <u val="none"/>
        <vertAlign val="baseline"/>
        <sz val="14"/>
        <color auto="1"/>
        <name val="Arial"/>
        <scheme val="none"/>
      </font>
      <numFmt numFmtId="171" formatCode="0.0%"/>
      <fill>
        <patternFill patternType="none">
          <fgColor indexed="64"/>
          <bgColor theme="0"/>
        </patternFill>
      </fill>
      <alignment horizontal="right" vertical="bottom"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theme="0"/>
        </patternFill>
      </fill>
      <alignment horizontal="right" vertical="bottom"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3" formatCode="_(* #,##0_);_(* \(#,##0\);_(* &quot;-&quot;_);_(@_)"/>
      <fill>
        <patternFill patternType="solid">
          <fgColor indexed="64"/>
          <bgColor theme="0"/>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30" formatCode="@"/>
      <fill>
        <patternFill patternType="none">
          <fgColor indexed="64"/>
          <bgColor theme="0"/>
        </patternFill>
      </fill>
      <alignment horizontal="left"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val="0"/>
        <i val="0"/>
        <strike val="0"/>
        <condense val="0"/>
        <extend val="0"/>
        <outline val="0"/>
        <shadow val="0"/>
        <u val="none"/>
        <vertAlign val="baseline"/>
        <sz val="14"/>
        <color auto="1"/>
        <name val="Arial"/>
        <scheme val="none"/>
      </font>
      <fill>
        <patternFill patternType="none">
          <fgColor rgb="FF000000"/>
          <bgColor rgb="FFFFFFFF"/>
        </patternFill>
      </fill>
      <alignment horizontal="center" vertical="bottom" textRotation="0" wrapText="0" indent="0" justifyLastLine="0" shrinkToFit="0" readingOrder="0"/>
    </dxf>
    <dxf>
      <font>
        <strike val="0"/>
        <outline val="0"/>
        <shadow val="0"/>
        <u val="none"/>
        <vertAlign val="baseline"/>
        <sz val="14"/>
        <color theme="0"/>
        <name val="Arial"/>
        <scheme val="none"/>
      </font>
      <fill>
        <patternFill patternType="solid">
          <fgColor indexed="64"/>
          <bgColor rgb="FF00539B"/>
        </patternFill>
      </fill>
      <alignment vertical="center" textRotation="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171" formatCode="0.0%"/>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171" formatCode="0.0%"/>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color auto="1"/>
        <name val="Arial"/>
        <scheme val="none"/>
      </font>
      <alignment horizontal="center" textRotation="0" indent="0" justifyLastLine="0" shrinkToFit="0" readingOrder="0"/>
    </dxf>
    <dxf>
      <font>
        <b/>
        <i val="0"/>
        <strike val="0"/>
        <condense val="0"/>
        <extend val="0"/>
        <outline val="0"/>
        <shadow val="0"/>
        <u val="none"/>
        <vertAlign val="baseline"/>
        <sz val="14"/>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14" formatCode="0.00%"/>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14" formatCode="0.00%"/>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righ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name val="Arial"/>
        <scheme val="none"/>
      </font>
      <numFmt numFmtId="30" formatCode="@"/>
    </dxf>
    <dxf>
      <font>
        <b/>
        <i val="0"/>
        <strike val="0"/>
        <condense val="0"/>
        <extend val="0"/>
        <outline val="0"/>
        <shadow val="0"/>
        <u val="none"/>
        <vertAlign val="baseline"/>
        <sz val="14"/>
        <color theme="1"/>
        <name val="Arial"/>
        <scheme val="none"/>
      </font>
      <numFmt numFmtId="30" formatCode="@"/>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1"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4"/>
        <color theme="0"/>
        <name val="Arial"/>
        <scheme val="none"/>
      </font>
      <numFmt numFmtId="171"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scheme val="none"/>
      </font>
      <numFmt numFmtId="171"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scheme val="none"/>
      </font>
      <numFmt numFmtId="171"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scheme val="none"/>
      </font>
      <numFmt numFmtId="171"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scheme val="none"/>
      </font>
      <numFmt numFmtId="171"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scheme val="none"/>
      </font>
      <numFmt numFmtId="171"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indexed="65"/>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scheme val="none"/>
      </font>
      <numFmt numFmtId="171" formatCode="0.0%"/>
      <fill>
        <patternFill patternType="solid">
          <fgColor indexed="64"/>
          <bgColor rgb="FF00539B"/>
        </patternFill>
      </fill>
      <alignment horizontal="right" vertical="bottom"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4"/>
        <name val="Arial"/>
        <scheme val="none"/>
      </font>
      <alignment horizontal="center" textRotation="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4"/>
        <color theme="0"/>
        <name val="Arial"/>
        <scheme val="none"/>
      </font>
      <fill>
        <patternFill patternType="solid">
          <fgColor indexed="64"/>
          <bgColor rgb="FF00539B"/>
        </patternFill>
      </fill>
      <alignment horizontal="center" vertical="bottom" textRotation="0" wrapText="0" indent="0" justifyLastLine="0" shrinkToFit="0" readingOrder="0"/>
      <border diagonalUp="0" diagonalDown="0" outline="0">
        <left/>
        <right style="thin">
          <color indexed="64"/>
        </right>
        <top style="thin">
          <color indexed="64"/>
        </top>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numFmt numFmtId="30" formatCode="@"/>
      <alignment horizontal="center" textRotation="0"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4"/>
        <color auto="1"/>
        <name val="Arial"/>
        <scheme val="none"/>
      </font>
      <numFmt numFmtId="30" formatCode="@"/>
      <fill>
        <patternFill patternType="none">
          <fgColor indexed="64"/>
          <bgColor indexed="65"/>
        </patternFill>
      </fill>
      <alignment horizontal="center" vertical="bottom" textRotation="0" wrapText="0" indent="0" justifyLastLine="0" shrinkToFit="0" readingOrder="0"/>
    </dxf>
    <dxf>
      <font>
        <b/>
        <i val="0"/>
        <strike val="0"/>
        <condense val="0"/>
        <extend val="0"/>
        <outline val="0"/>
        <shadow val="0"/>
        <u val="none"/>
        <vertAlign val="baseline"/>
        <sz val="14"/>
        <color theme="1"/>
        <name val="Arial"/>
        <scheme val="none"/>
      </font>
      <numFmt numFmtId="30" formatCode="@"/>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2"/>
        <color auto="1"/>
        <name val="Arial"/>
        <scheme val="none"/>
      </font>
      <numFmt numFmtId="14" formatCode="0.00%"/>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auto="1"/>
        <name val="Arial"/>
        <scheme val="none"/>
      </font>
      <numFmt numFmtId="14" formatCode="0.00%"/>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auto="1"/>
        <name val="Arial"/>
        <scheme val="none"/>
      </font>
      <numFmt numFmtId="14" formatCode="0.00%"/>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auto="1"/>
        <name val="Arial"/>
        <scheme val="none"/>
      </font>
      <numFmt numFmtId="14" formatCode="0.00%"/>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auto="1"/>
        <name val="Arial"/>
        <scheme val="none"/>
      </font>
      <numFmt numFmtId="14" formatCode="0.00%"/>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auto="1"/>
        <name val="Arial"/>
        <scheme val="none"/>
      </font>
      <numFmt numFmtId="14" formatCode="0.00%"/>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auto="1"/>
        <name val="Arial"/>
        <scheme val="none"/>
      </font>
      <numFmt numFmtId="14" formatCode="0.00%"/>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auto="1"/>
        <name val="Arial"/>
        <scheme val="none"/>
      </font>
      <numFmt numFmtId="14" formatCode="0.00%"/>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2"/>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fill>
        <patternFill patternType="none">
          <fgColor indexed="64"/>
          <bgColor auto="1"/>
        </patternFill>
      </fill>
    </dxf>
    <dxf>
      <font>
        <b/>
        <i val="0"/>
        <strike val="0"/>
        <condense val="0"/>
        <extend val="0"/>
        <outline val="0"/>
        <shadow val="0"/>
        <u val="none"/>
        <vertAlign val="baseline"/>
        <sz val="12"/>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i val="0"/>
        <strike val="0"/>
        <condense val="0"/>
        <extend val="0"/>
        <outline val="0"/>
        <shadow val="0"/>
        <u val="none"/>
        <vertAlign val="baseline"/>
        <sz val="14"/>
        <color theme="1"/>
        <name val="Arial"/>
        <scheme val="none"/>
      </font>
      <numFmt numFmtId="171" formatCode="0.0%"/>
      <fill>
        <patternFill patternType="none">
          <fgColor indexed="64"/>
          <bgColor auto="1"/>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theme="1"/>
        <name val="Arial"/>
        <scheme val="none"/>
      </font>
      <numFmt numFmtId="171" formatCode="0.0%"/>
      <fill>
        <patternFill patternType="none">
          <fgColor indexed="64"/>
          <bgColor auto="1"/>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theme="1"/>
        <name val="Arial"/>
        <scheme val="none"/>
      </font>
      <numFmt numFmtId="168" formatCode="_(* #,##0_);_(* \(#,##0\);_(* &quot;-&quot;??_);_(@_)"/>
      <fill>
        <patternFill patternType="none">
          <fgColor indexed="64"/>
          <bgColor auto="1"/>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168" formatCode="_(* #,##0_);_(* \(#,##0\);_(* &quot;-&quot;??_);_(@_)"/>
      <fill>
        <patternFill patternType="none">
          <fgColor indexed="64"/>
          <bgColor auto="1"/>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name val="Arial"/>
        <scheme val="none"/>
      </font>
      <fill>
        <patternFill patternType="none">
          <fgColor indexed="64"/>
          <bgColor auto="1"/>
        </patternFill>
      </fill>
    </dxf>
    <dxf>
      <font>
        <b/>
        <i val="0"/>
        <strike val="0"/>
        <condense val="0"/>
        <extend val="0"/>
        <outline val="0"/>
        <shadow val="0"/>
        <u val="none"/>
        <vertAlign val="baseline"/>
        <sz val="14"/>
        <color theme="1"/>
        <name val="Arial"/>
        <scheme val="none"/>
      </font>
      <fill>
        <patternFill patternType="solid">
          <fgColor indexed="64"/>
          <bgColor rgb="FF00539B"/>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i val="0"/>
        <strike val="0"/>
        <condense val="0"/>
        <extend val="0"/>
        <outline val="0"/>
        <shadow val="0"/>
        <u val="none"/>
        <vertAlign val="baseline"/>
        <sz val="20"/>
        <color auto="1"/>
        <name val="Arial"/>
        <scheme val="none"/>
      </font>
      <numFmt numFmtId="168" formatCode="_(* #,##0_);_(* \(#,##0\);_(* &quot;-&quot;??_);_(@_)"/>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0"/>
        <color theme="0"/>
        <name val="Arial"/>
        <scheme val="none"/>
      </font>
      <numFmt numFmtId="168" formatCode="_(* #,##0_);_(* \(#,##0\);_(* &quot;-&quot;??_);_(@_)"/>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style="thin">
          <color indexed="64"/>
        </bottom>
      </border>
    </dxf>
    <dxf>
      <font>
        <b/>
        <i val="0"/>
        <strike val="0"/>
        <condense val="0"/>
        <extend val="0"/>
        <outline val="0"/>
        <shadow val="0"/>
        <u val="none"/>
        <vertAlign val="baseline"/>
        <sz val="20"/>
        <color auto="1"/>
        <name val="Arial"/>
        <scheme val="none"/>
      </font>
      <numFmt numFmtId="17" formatCode="#\ ?/?"/>
      <fill>
        <patternFill patternType="solid">
          <fgColor rgb="FF000000"/>
          <bgColor rgb="FFFFFFFF"/>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20"/>
        <color theme="0"/>
        <name val="Arial"/>
        <scheme val="none"/>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20"/>
        <color theme="0"/>
        <name val="Arial"/>
        <scheme val="none"/>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strike val="0"/>
        <outline val="0"/>
        <shadow val="0"/>
        <u val="none"/>
        <vertAlign val="baseline"/>
        <sz val="20"/>
        <name val="Arial"/>
        <scheme val="none"/>
      </font>
      <numFmt numFmtId="17" formatCode="#\ ?/?"/>
      <fill>
        <patternFill patternType="solid">
          <fgColor rgb="FF000000"/>
          <bgColor rgb="FFFFFFFF"/>
        </patternFill>
      </fill>
      <alignment horizontal="center" vertical="center" textRotation="0" indent="0" justifyLastLine="0" shrinkToFit="0" readingOrder="0"/>
    </dxf>
    <dxf>
      <font>
        <strike val="0"/>
        <outline val="0"/>
        <shadow val="0"/>
        <u val="none"/>
        <vertAlign val="baseline"/>
        <sz val="20"/>
        <color theme="0"/>
        <name val="Arial"/>
        <scheme val="none"/>
      </font>
      <fill>
        <patternFill patternType="solid">
          <fgColor indexed="64"/>
          <bgColor rgb="FF00539B"/>
        </patternFill>
      </fill>
      <alignment horizontal="center" vertical="center" textRotation="0" indent="0" justifyLastLine="0" shrinkToFit="0" readingOrder="0"/>
      <border diagonalUp="0" diagonalDown="0" outline="0">
        <left style="thin">
          <color indexed="64"/>
        </left>
        <right style="thin">
          <color indexed="64"/>
        </right>
        <top/>
        <bottom/>
      </border>
    </dxf>
    <dxf>
      <font>
        <strike val="0"/>
        <outline val="0"/>
        <shadow val="0"/>
        <u val="none"/>
        <vertAlign val="baseline"/>
        <sz val="20"/>
        <name val="Arial"/>
        <scheme val="none"/>
      </font>
      <numFmt numFmtId="173" formatCode="_(* #,##0.0_);_(* \(#,##0.0\);_(* &quot;-&quot;??_);_(@_)"/>
      <fill>
        <patternFill patternType="solid">
          <fgColor rgb="FF000000"/>
          <bgColor rgb="FFFFFFFF"/>
        </patternFill>
      </fill>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20"/>
        <color auto="1"/>
        <name val="Arial"/>
        <scheme val="none"/>
      </font>
      <numFmt numFmtId="168" formatCode="_(* #,##0_);_(* \(#,##0\);_(* &quot;-&quot;??_);_(@_)"/>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0"/>
        <color auto="1"/>
        <name val="Arial"/>
        <scheme val="none"/>
      </font>
      <numFmt numFmtId="168" formatCode="_(* #,##0_);_(* \(#,##0\);_(* &quot;-&quot;??_);_(@_)"/>
      <fill>
        <patternFill patternType="solid">
          <fgColor indexed="64"/>
          <bgColor theme="0"/>
        </patternFill>
      </fill>
      <alignment horizontal="lef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0"/>
        <color auto="1"/>
        <name val="Arial"/>
        <scheme val="none"/>
      </font>
      <numFmt numFmtId="17" formatCode="#\ ?/?"/>
      <fill>
        <patternFill patternType="solid">
          <fgColor rgb="FF000000"/>
          <bgColor rgb="FFFFFFFF"/>
        </patternFill>
      </fill>
      <alignment horizontal="left"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name val="Arial"/>
        <scheme val="none"/>
      </font>
      <numFmt numFmtId="17" formatCode="#\ ?/?"/>
      <fill>
        <patternFill patternType="solid">
          <fgColor rgb="FF000000"/>
          <bgColor rgb="FFFFFFFF"/>
        </patternFill>
      </fill>
    </dxf>
    <dxf>
      <font>
        <strike val="0"/>
        <outline val="0"/>
        <shadow val="0"/>
        <u val="none"/>
        <vertAlign val="baseline"/>
        <sz val="20"/>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20"/>
        <color auto="1"/>
        <name val="Arial"/>
        <scheme val="none"/>
      </font>
      <fill>
        <patternFill patternType="solid">
          <fgColor indexed="64"/>
          <bgColor theme="0"/>
        </patternFill>
      </fill>
      <alignment horizontal="center" vertical="center" textRotation="0" wrapText="0" indent="0" justifyLastLine="0" shrinkToFit="0" readingOrder="0"/>
    </dxf>
    <dxf>
      <font>
        <b/>
        <i val="0"/>
        <strike val="0"/>
        <condense val="0"/>
        <extend val="0"/>
        <outline val="0"/>
        <shadow val="0"/>
        <u val="none"/>
        <vertAlign val="baseline"/>
        <sz val="20"/>
        <color auto="1"/>
        <name val="Arial"/>
        <scheme val="none"/>
      </font>
      <fill>
        <patternFill patternType="solid">
          <fgColor indexed="64"/>
          <bgColor theme="0"/>
        </patternFill>
      </fill>
      <alignment horizontal="left" vertical="center" textRotation="0" wrapText="0" indent="0" justifyLastLine="0" shrinkToFit="0" readingOrder="0"/>
    </dxf>
    <dxf>
      <border outline="0">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20"/>
        <name val="Arial"/>
        <scheme val="none"/>
      </font>
      <fill>
        <patternFill patternType="solid">
          <fgColor indexed="64"/>
          <bgColor theme="0"/>
        </patternFill>
      </fill>
    </dxf>
    <dxf>
      <font>
        <strike val="0"/>
        <outline val="0"/>
        <shadow val="0"/>
        <u val="none"/>
        <vertAlign val="baseline"/>
        <sz val="20"/>
        <color theme="0"/>
        <name val="Arial"/>
        <scheme val="none"/>
      </font>
      <fill>
        <patternFill patternType="solid">
          <fgColor indexed="64"/>
          <bgColor rgb="FF00539B"/>
        </patternFill>
      </fill>
    </dxf>
    <dxf>
      <font>
        <b val="0"/>
        <i val="0"/>
        <strike val="0"/>
        <condense val="0"/>
        <extend val="0"/>
        <outline val="0"/>
        <shadow val="0"/>
        <u val="none"/>
        <vertAlign val="baseline"/>
        <sz val="22"/>
        <color auto="1"/>
        <name val="Arial"/>
        <scheme val="none"/>
      </font>
      <numFmt numFmtId="171" formatCode="0.0%"/>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22"/>
        <color auto="1"/>
        <name val="Arial"/>
        <scheme val="none"/>
      </font>
      <numFmt numFmtId="171" formatCode="0.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22"/>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22"/>
        <color auto="1"/>
        <name val="Arial"/>
        <scheme val="none"/>
      </font>
      <numFmt numFmtId="33" formatCode="_(* #,##0_);_(* \(#,##0\);_(* &quot;-&quot;_);_(@_)"/>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22"/>
        <color auto="1"/>
        <name val="Arial"/>
        <scheme val="none"/>
      </font>
      <numFmt numFmtId="3" formatCode="#,##0"/>
      <fill>
        <patternFill patternType="none">
          <fgColor indexed="64"/>
          <bgColor auto="1"/>
        </patternFill>
      </fill>
      <alignment horizontal="center" vertical="center" textRotation="0" wrapText="0" indent="0" justifyLastLine="0" shrinkToFit="0" readingOrder="0"/>
    </dxf>
    <dxf>
      <font>
        <b val="0"/>
        <i val="0"/>
        <strike val="0"/>
        <condense val="0"/>
        <extend val="0"/>
        <outline val="0"/>
        <shadow val="0"/>
        <u val="none"/>
        <vertAlign val="baseline"/>
        <sz val="22"/>
        <color auto="1"/>
        <name val="Arial"/>
        <scheme val="none"/>
      </font>
      <numFmt numFmtId="3" formatCode="#,##0"/>
      <fill>
        <patternFill patternType="none">
          <fgColor indexed="64"/>
          <bgColor auto="1"/>
        </patternFill>
      </fill>
      <alignment horizontal="center" vertical="center" textRotation="0" wrapText="0" indent="0" justifyLastLine="0" shrinkToFit="0" readingOrder="0"/>
    </dxf>
    <dxf>
      <font>
        <b/>
        <i val="0"/>
        <strike val="0"/>
        <condense val="0"/>
        <extend val="0"/>
        <outline val="0"/>
        <shadow val="0"/>
        <u val="none"/>
        <vertAlign val="baseline"/>
        <sz val="22"/>
        <color auto="1"/>
        <name val="Arial"/>
        <scheme val="none"/>
      </font>
      <numFmt numFmtId="0" formatCode="General"/>
      <fill>
        <patternFill patternType="none">
          <fgColor indexed="64"/>
          <bgColor auto="1"/>
        </patternFill>
      </fill>
      <alignment horizontal="center" vertical="center" textRotation="0" wrapText="0" indent="0" justifyLastLine="0" shrinkToFit="0" readingOrder="0"/>
    </dxf>
    <dxf>
      <border>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numFmt numFmtId="174" formatCode="_([$€-2]* #,##0_);_([$€-2]* \(#,##0\);_([$€-2]* &quot;-&quot;??_)"/>
      <fill>
        <patternFill patternType="none">
          <fgColor indexed="64"/>
          <bgColor auto="1"/>
        </patternFill>
      </fill>
    </dxf>
    <dxf>
      <font>
        <b/>
        <i val="0"/>
        <strike val="0"/>
        <condense val="0"/>
        <extend val="0"/>
        <outline val="0"/>
        <shadow val="0"/>
        <u val="none"/>
        <vertAlign val="baseline"/>
        <sz val="22"/>
        <color theme="0"/>
        <name val="Arial"/>
        <scheme val="none"/>
      </font>
      <numFmt numFmtId="174" formatCode="_([$€-2]* #,##0_);_([$€-2]* \(#,##0\);_([$€-2]* &quot;-&quot;??_)"/>
      <fill>
        <patternFill patternType="solid">
          <fgColor indexed="64"/>
          <bgColor rgb="FF00539B"/>
        </patternFill>
      </fill>
      <alignment horizontal="center" vertical="center" textRotation="0" wrapText="1" indent="0" justifyLastLine="0" shrinkToFit="0" readingOrder="0"/>
      <border diagonalUp="0" diagonalDown="0" outline="0">
        <left style="thin">
          <color auto="1"/>
        </left>
        <right style="thin">
          <color auto="1"/>
        </right>
        <top/>
        <bottom/>
      </border>
    </dxf>
    <dxf>
      <font>
        <strike val="0"/>
        <outline val="0"/>
        <shadow val="0"/>
        <u val="none"/>
        <vertAlign val="baseline"/>
        <sz val="16"/>
        <color auto="1"/>
        <name val="Calibri"/>
        <scheme val="minor"/>
      </font>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6"/>
        <color auto="1"/>
        <name val="Calibri"/>
        <scheme val="minor"/>
      </font>
      <numFmt numFmtId="35" formatCode="_(* #,##0.00_);_(* \(#,##0.00\);_(* &quot;-&quot;??_);_(@_)"/>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6"/>
        <color auto="1"/>
        <name val="Calibri"/>
        <scheme val="minor"/>
      </font>
      <numFmt numFmtId="178" formatCode="_(* #,##0.00_);_(* \(#,##0.00\);_(* &quot;-&quot;_);_(@_)"/>
      <fill>
        <patternFill patternType="none">
          <fgColor indexed="64"/>
          <bgColor indexed="65"/>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6"/>
        <color auto="1"/>
        <name val="Calibri"/>
        <scheme val="minor"/>
      </font>
      <numFmt numFmtId="178" formatCode="_(* #,##0.00_);_(* \(#,##0.00\);_(* &quot;-&quot;_);_(@_)"/>
      <fill>
        <patternFill patternType="none">
          <fgColor indexed="64"/>
          <bgColor indexed="65"/>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fill>
        <patternFill patternType="none">
          <fgColor indexed="64"/>
          <bgColor indexed="6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fill>
        <patternFill patternType="none">
          <fgColor indexed="64"/>
          <bgColor indexed="6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fill>
        <patternFill patternType="none">
          <fgColor indexed="64"/>
          <bgColor indexed="6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fill>
        <patternFill patternType="none">
          <fgColor indexed="64"/>
          <bgColor indexed="6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fill>
        <patternFill patternType="none">
          <fgColor indexed="64"/>
          <bgColor indexed="65"/>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fill>
        <patternFill patternType="none">
          <fgColor indexed="64"/>
          <bgColor indexed="65"/>
        </patternFill>
      </fill>
      <alignment horizontal="general" vertical="center"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6"/>
        <color auto="1"/>
        <name val="Calibri"/>
        <scheme val="minor"/>
      </font>
      <numFmt numFmtId="0" formatCode="General"/>
      <alignment horizontal="right" vertical="center" textRotation="0" wrapText="0" indent="0" justifyLastLine="0" shrinkToFit="0" readingOrder="0"/>
    </dxf>
    <dxf>
      <font>
        <strike val="0"/>
        <outline val="0"/>
        <shadow val="0"/>
        <u val="none"/>
        <vertAlign val="baseline"/>
        <sz val="16"/>
        <color theme="0"/>
        <name val="Calibri"/>
        <scheme val="minor"/>
      </font>
      <numFmt numFmtId="0" formatCode="General"/>
      <fill>
        <patternFill patternType="solid">
          <fgColor indexed="64"/>
          <bgColor rgb="FF00539B"/>
        </patternFill>
      </fill>
      <alignment horizontal="center" vertical="center" textRotation="0" wrapText="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0"/>
        <color auto="1"/>
        <name val="Arial"/>
        <scheme val="none"/>
      </font>
      <numFmt numFmtId="33" formatCode="_(* #,##0_);_(* \(#,##0\);_(* &quot;-&quot;_);_(@_)"/>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i val="0"/>
        <strike val="0"/>
        <condense val="0"/>
        <extend val="0"/>
        <outline val="0"/>
        <shadow val="0"/>
        <u val="none"/>
        <vertAlign val="baseline"/>
        <sz val="10"/>
        <color auto="1"/>
        <name val="Arial"/>
        <scheme val="none"/>
      </font>
      <numFmt numFmtId="33" formatCode="_(* #,##0_);_(* \(#,##0\);_(* &quot;-&quot;_);_(@_)"/>
      <fill>
        <patternFill patternType="none">
          <fgColor indexed="64"/>
          <bgColor auto="1"/>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0"/>
        <color auto="1"/>
        <name val="Arial"/>
        <scheme val="none"/>
      </font>
      <numFmt numFmtId="33" formatCode="_(* #,##0_);_(* \(#,##0\);_(* &quot;-&quot;_);_(@_)"/>
      <fill>
        <patternFill patternType="none">
          <fgColor indexed="64"/>
          <bgColor auto="1"/>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0"/>
        <color auto="1"/>
        <name val="Arial"/>
        <scheme val="none"/>
      </font>
      <numFmt numFmtId="33" formatCode="_(* #,##0_);_(* \(#,##0\);_(* &quot;-&quot;_);_(@_)"/>
      <fill>
        <patternFill patternType="none">
          <fgColor indexed="64"/>
          <bgColor auto="1"/>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0"/>
        <color auto="1"/>
        <name val="Arial"/>
        <scheme val="none"/>
      </font>
      <numFmt numFmtId="33" formatCode="_(* #,##0_);_(* \(#,##0\);_(* &quot;-&quot;_);_(@_)"/>
      <fill>
        <patternFill patternType="none">
          <fgColor indexed="64"/>
          <bgColor auto="1"/>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0"/>
        <color auto="1"/>
        <name val="Arial"/>
        <scheme val="none"/>
      </font>
      <numFmt numFmtId="33" formatCode="_(* #,##0_);_(* \(#,##0\);_(* &quot;-&quot;_);_(@_)"/>
      <fill>
        <patternFill patternType="none">
          <fgColor indexed="64"/>
          <bgColor auto="1"/>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0"/>
        <color auto="1"/>
        <name val="Arial"/>
        <scheme val="none"/>
      </font>
      <numFmt numFmtId="33" formatCode="_(* #,##0_);_(* \(#,##0\);_(* &quot;-&quot;_);_(@_)"/>
      <fill>
        <patternFill patternType="none">
          <fgColor indexed="64"/>
          <bgColor auto="1"/>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0"/>
        <color auto="1"/>
        <name val="Arial"/>
        <scheme val="none"/>
      </font>
      <numFmt numFmtId="33" formatCode="_(* #,##0_);_(* \(#,##0\);_(* &quot;-&quot;_);_(@_)"/>
      <fill>
        <patternFill patternType="none">
          <fgColor indexed="64"/>
          <bgColor auto="1"/>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1"/>
        <color auto="1"/>
        <name val="Arial"/>
        <scheme val="none"/>
      </font>
      <fill>
        <patternFill patternType="none">
          <fgColor indexed="64"/>
          <bgColor auto="1"/>
        </patternFill>
      </fill>
      <alignment horizontal="general" vertical="center"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auto="1"/>
        <name val="Arial"/>
        <scheme val="none"/>
      </font>
      <numFmt numFmtId="0" formatCode="General"/>
      <fill>
        <patternFill patternType="none">
          <fgColor indexed="64"/>
          <bgColor auto="1"/>
        </patternFill>
      </fill>
      <alignment horizontal="general" vertical="center" textRotation="0" wrapText="0" indent="0" justifyLastLine="0" shrinkToFit="0" readingOrder="0"/>
    </dxf>
    <dxf>
      <font>
        <b/>
        <i val="0"/>
        <strike val="0"/>
        <condense val="0"/>
        <extend val="0"/>
        <outline val="0"/>
        <shadow val="0"/>
        <u val="none"/>
        <vertAlign val="baseline"/>
        <sz val="11"/>
        <color theme="0"/>
        <name val="Arial"/>
        <scheme val="none"/>
      </font>
      <numFmt numFmtId="0" formatCode="General"/>
      <fill>
        <patternFill patternType="solid">
          <fgColor indexed="64"/>
          <bgColor rgb="FF00539B"/>
        </patternFill>
      </fill>
      <alignment horizontal="center" vertical="center" textRotation="0" wrapText="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numFmt numFmtId="14" formatCode="0.0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Calibri"/>
        <scheme val="minor"/>
      </font>
      <numFmt numFmtId="35" formatCode="_(* #,##0.00_);_(* \(#,##0.00\);_(* &quot;-&quot;??_);_(@_)"/>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numFmt numFmtId="14" formatCode="0.0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Calibri"/>
        <scheme val="minor"/>
      </font>
      <numFmt numFmtId="35" formatCode="_(* #,##0.00_);_(* \(#,##0.00\);_(* &quot;-&quot;??_);_(@_)"/>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numFmt numFmtId="14" formatCode="0.00%"/>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Calibri"/>
        <scheme val="minor"/>
      </font>
      <numFmt numFmtId="35" formatCode="_(* #,##0.00_);_(* \(#,##0.00\);_(* &quot;-&quot;??_);_(@_)"/>
      <fill>
        <patternFill patternType="none">
          <fgColor indexed="64"/>
          <bgColor indexed="65"/>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numFmt numFmtId="0" formatCode="General"/>
      <fill>
        <patternFill patternType="none">
          <fgColor indexed="64"/>
          <bgColor indexed="65"/>
        </patternFill>
      </fill>
      <alignment horizontal="center" vertical="center"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color auto="1"/>
        <name val="Calibri"/>
        <scheme val="minor"/>
      </font>
    </dxf>
    <dxf>
      <font>
        <b/>
        <i val="0"/>
        <strike val="0"/>
        <condense val="0"/>
        <extend val="0"/>
        <outline val="0"/>
        <shadow val="0"/>
        <u val="none"/>
        <vertAlign val="baseline"/>
        <sz val="14"/>
        <color theme="0"/>
        <name val="Calibri"/>
        <scheme val="minor"/>
      </font>
      <numFmt numFmtId="35" formatCode="_(* #,##0.00_);_(* \(#,##0.00\);_(* &quot;-&quot;??_);_(@_)"/>
      <fill>
        <patternFill patternType="solid">
          <fgColor indexed="64"/>
          <bgColor theme="4" tint="-0.249977111117893"/>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fill>
        <patternFill>
          <bgColor rgb="FFFFFF00"/>
        </patternFill>
      </fill>
    </dxf>
    <dxf>
      <font>
        <strike val="0"/>
        <outline val="0"/>
        <shadow val="0"/>
        <u val="none"/>
        <vertAlign val="baseline"/>
        <sz val="18"/>
        <name val="Arial"/>
        <scheme val="none"/>
      </font>
    </dxf>
    <dxf>
      <font>
        <b/>
        <i val="0"/>
        <strike val="0"/>
        <condense val="0"/>
        <extend val="0"/>
        <outline val="0"/>
        <shadow val="0"/>
        <u val="none"/>
        <vertAlign val="baseline"/>
        <sz val="14"/>
        <color auto="1"/>
        <name val="Arial"/>
        <scheme val="none"/>
      </font>
      <numFmt numFmtId="14" formatCode="0.00%"/>
      <fill>
        <patternFill patternType="solid">
          <fgColor indexed="64"/>
          <bgColor theme="0" tint="-0.14999847407452621"/>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8"/>
        <name val="Arial"/>
        <scheme val="none"/>
      </font>
    </dxf>
    <dxf>
      <font>
        <b/>
        <i val="0"/>
        <strike val="0"/>
        <condense val="0"/>
        <extend val="0"/>
        <outline val="0"/>
        <shadow val="0"/>
        <u val="none"/>
        <vertAlign val="baseline"/>
        <sz val="14"/>
        <color auto="1"/>
        <name val="Arial"/>
        <scheme val="none"/>
      </font>
      <numFmt numFmtId="14" formatCode="0.00%"/>
      <fill>
        <patternFill patternType="solid">
          <fgColor indexed="64"/>
          <bgColor theme="0" tint="-0.14999847407452621"/>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8"/>
        <name val="Arial"/>
        <scheme val="none"/>
      </font>
    </dxf>
    <dxf>
      <font>
        <b/>
        <i val="0"/>
        <strike val="0"/>
        <condense val="0"/>
        <extend val="0"/>
        <outline val="0"/>
        <shadow val="0"/>
        <u val="none"/>
        <vertAlign val="baseline"/>
        <sz val="14"/>
        <color auto="1"/>
        <name val="Arial"/>
        <scheme val="none"/>
      </font>
      <numFmt numFmtId="14" formatCode="0.00%"/>
      <fill>
        <patternFill patternType="solid">
          <fgColor indexed="64"/>
          <bgColor theme="0" tint="-0.14999847407452621"/>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8"/>
        <name val="Arial"/>
        <scheme val="none"/>
      </font>
    </dxf>
    <dxf>
      <font>
        <b/>
        <i val="0"/>
        <strike val="0"/>
        <condense val="0"/>
        <extend val="0"/>
        <outline val="0"/>
        <shadow val="0"/>
        <u val="none"/>
        <vertAlign val="baseline"/>
        <sz val="14"/>
        <color auto="1"/>
        <name val="Arial"/>
        <scheme val="none"/>
      </font>
      <numFmt numFmtId="22" formatCode="mmm\-yy"/>
      <fill>
        <patternFill patternType="solid">
          <fgColor indexed="64"/>
          <bgColor theme="0" tint="-0.14999847407452621"/>
        </patternFill>
      </fill>
      <alignment horizontal="center" vertical="bottom" textRotation="0" wrapText="0" indent="0" justifyLastLine="0" shrinkToFit="0" readingOrder="0"/>
      <border diagonalUp="0" diagonalDown="0" outline="0">
        <left style="thin">
          <color indexed="64"/>
        </left>
        <right style="thin">
          <color indexed="64"/>
        </right>
        <top style="thin">
          <color indexed="64"/>
        </top>
        <bottom/>
      </border>
    </dxf>
    <dxf>
      <border>
        <bottom style="thin">
          <color indexed="64"/>
        </bottom>
      </border>
    </dxf>
    <dxf>
      <border outline="0">
        <left style="thin">
          <color indexed="64"/>
        </left>
        <right style="thin">
          <color indexed="64"/>
        </right>
        <top style="thin">
          <color indexed="64"/>
        </top>
        <bottom style="thin">
          <color indexed="64"/>
        </bottom>
      </border>
    </dxf>
    <dxf>
      <font>
        <b/>
      </font>
      <fill>
        <patternFill patternType="solid">
          <fgColor indexed="64"/>
          <bgColor theme="0" tint="-0.14999847407452621"/>
        </patternFill>
      </fill>
    </dxf>
    <dxf>
      <font>
        <strike val="0"/>
        <outline val="0"/>
        <shadow val="0"/>
        <u val="none"/>
        <vertAlign val="baseline"/>
        <sz val="18"/>
        <name val="Arial"/>
        <scheme val="none"/>
      </font>
      <fill>
        <patternFill patternType="none">
          <fgColor indexed="64"/>
          <bgColor auto="1"/>
        </patternFill>
      </fill>
    </dxf>
    <dxf>
      <font>
        <strike val="0"/>
        <outline val="0"/>
        <shadow val="0"/>
        <u val="none"/>
        <vertAlign val="baseline"/>
        <sz val="18"/>
        <color theme="0"/>
        <name val="Arial"/>
        <scheme val="none"/>
      </font>
      <fill>
        <patternFill patternType="solid">
          <fgColor indexed="64"/>
          <bgColor theme="4" tint="-0.249977111117893"/>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20"/>
        <color auto="1"/>
        <name val="Calibri"/>
        <scheme val="minor"/>
      </font>
      <numFmt numFmtId="14" formatCode="0.00%"/>
      <fill>
        <patternFill patternType="none">
          <fgColor indexed="64"/>
          <bgColor auto="1"/>
        </patternFill>
      </fill>
      <alignment horizontal="center" vertical="center"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Calibri"/>
        <scheme val="minor"/>
      </font>
      <numFmt numFmtId="14" formatCode="0.00%"/>
      <fill>
        <patternFill patternType="none">
          <fgColor indexed="64"/>
          <bgColor auto="1"/>
        </patternFill>
      </fill>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0"/>
        <color auto="1"/>
        <name val="Calibri"/>
        <scheme val="minor"/>
      </font>
      <numFmt numFmtId="22" formatCode="mmm\-yy"/>
      <fill>
        <patternFill patternType="none">
          <fgColor indexed="64"/>
          <bgColor auto="1"/>
        </patternFill>
      </fill>
      <alignment horizontal="center" vertical="center"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name val="Calibri"/>
        <scheme val="minor"/>
      </font>
      <fill>
        <patternFill patternType="none">
          <fgColor indexed="64"/>
          <bgColor auto="1"/>
        </patternFill>
      </fill>
      <alignment horizontal="center" vertical="center" textRotation="0" indent="0" justifyLastLine="0" shrinkToFit="0" readingOrder="0"/>
    </dxf>
    <dxf>
      <font>
        <strike val="0"/>
        <outline val="0"/>
        <shadow val="0"/>
        <u val="none"/>
        <vertAlign val="baseline"/>
        <sz val="20"/>
        <color theme="0"/>
        <name val="Calibri"/>
        <scheme val="minor"/>
      </font>
      <fill>
        <patternFill patternType="solid">
          <fgColor indexed="64"/>
          <bgColor rgb="FF00539B"/>
        </patternFill>
      </fill>
      <alignment horizontal="center" vertical="center" textRotation="0" indent="0" justifyLastLine="0" shrinkToFit="0" readingOrder="0"/>
      <border diagonalUp="0" diagonalDown="0" outline="0">
        <left style="thin">
          <color indexed="64"/>
        </left>
        <right style="thin">
          <color indexed="64"/>
        </right>
        <top/>
        <bottom/>
      </border>
    </dxf>
    <dxf>
      <fill>
        <patternFill>
          <bgColor theme="0" tint="-0.24994659260841701"/>
        </patternFill>
      </fill>
    </dxf>
    <dxf>
      <font>
        <b/>
        <i val="0"/>
        <strike val="0"/>
        <condense val="0"/>
        <extend val="0"/>
        <outline val="0"/>
        <shadow val="0"/>
        <u val="none"/>
        <vertAlign val="baseline"/>
        <sz val="14"/>
        <color auto="1"/>
        <name val="Arial"/>
        <scheme val="none"/>
      </font>
      <numFmt numFmtId="171" formatCode="0.0%"/>
      <fill>
        <patternFill patternType="none">
          <fgColor rgb="FF000000"/>
          <bgColor rgb="FFFFFFFF"/>
        </patternFill>
      </fill>
      <alignment horizontal="center" vertical="center" textRotation="0" wrapText="1" indent="0" justifyLastLine="0" shrinkToFit="0" readingOrder="0"/>
      <protection locked="1" hidden="0"/>
    </dxf>
    <dxf>
      <font>
        <b/>
        <i val="0"/>
        <strike val="0"/>
        <condense val="0"/>
        <extend val="0"/>
        <outline val="0"/>
        <shadow val="0"/>
        <u val="none"/>
        <vertAlign val="baseline"/>
        <sz val="14"/>
        <color auto="1"/>
        <name val="Arial"/>
        <scheme val="none"/>
      </font>
      <numFmt numFmtId="178" formatCode="_(* #,##0.00_);_(* \(#,##0.00\);_(* &quot;-&quot;_);_(@_)"/>
      <fill>
        <patternFill patternType="none">
          <fgColor indexed="64"/>
          <bgColor indexed="65"/>
        </patternFill>
      </fill>
      <alignment horizontal="general" vertical="bottom" textRotation="0" wrapText="0" indent="0" justifyLastLine="0" shrinkToFit="0" readingOrder="0"/>
      <border diagonalUp="0" diagonalDown="0" outline="0">
        <left style="thin">
          <color indexed="64"/>
        </left>
        <right/>
        <top style="thin">
          <color indexed="64"/>
        </top>
        <bottom style="thin">
          <color indexed="64"/>
        </bottom>
      </border>
      <protection locked="1" hidden="0"/>
    </dxf>
    <dxf>
      <font>
        <strike val="0"/>
        <outline val="0"/>
        <shadow val="0"/>
        <u val="none"/>
        <vertAlign val="baseline"/>
        <sz val="14"/>
        <color auto="1"/>
        <name val="Arial"/>
        <scheme val="none"/>
      </font>
      <border diagonalUp="0" diagonalDown="0" outline="0">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4"/>
        <color auto="1"/>
        <name val="Arial"/>
        <scheme val="none"/>
      </font>
      <numFmt numFmtId="174" formatCode="_([$€-2]* #,##0_);_([$€-2]* \(#,##0\);_([$€-2]* &quot;-&quot;??_)"/>
      <fill>
        <patternFill patternType="none">
          <fgColor rgb="FF000000"/>
          <bgColor rgb="FFFFFFFF"/>
        </patternFill>
      </fill>
      <alignment horizontal="center" vertical="center" textRotation="0" wrapText="1" indent="0" justifyLastLine="0" shrinkToFit="0" readingOrder="0"/>
      <protection locked="1" hidden="0"/>
    </dxf>
    <dxf>
      <font>
        <b/>
        <i val="0"/>
        <strike val="0"/>
        <condense val="0"/>
        <extend val="0"/>
        <outline val="0"/>
        <shadow val="0"/>
        <u val="none"/>
        <vertAlign val="baseline"/>
        <sz val="14"/>
        <color theme="0"/>
        <name val="Arial"/>
        <scheme val="none"/>
      </font>
      <numFmt numFmtId="197" formatCode="#,##0.0"/>
      <fill>
        <patternFill patternType="solid">
          <fgColor indexed="64"/>
          <bgColor theme="4" tint="-0.249977111117893"/>
        </patternFill>
      </fill>
      <alignment horizontal="center" vertical="bottom" textRotation="0" wrapText="0" indent="0" justifyLastLine="0" shrinkToFit="0" readingOrder="0"/>
      <border diagonalUp="0" diagonalDown="0" outline="0">
        <left style="thin">
          <color indexed="64"/>
        </left>
        <right style="thin">
          <color indexed="64"/>
        </right>
        <top/>
        <bottom/>
      </border>
      <protection locked="1" hidden="0"/>
    </dxf>
    <dxf>
      <fill>
        <patternFill>
          <bgColor rgb="FFFFFF00"/>
        </patternFill>
      </fill>
    </dxf>
    <dxf>
      <fill>
        <patternFill patternType="none">
          <bgColor auto="1"/>
        </patternFill>
      </fill>
    </dxf>
    <dxf>
      <fill>
        <patternFill>
          <bgColor rgb="FFFFFF00"/>
        </patternFill>
      </fill>
    </dxf>
    <dxf>
      <fill>
        <patternFill patternType="none">
          <bgColor auto="1"/>
        </patternFill>
      </fill>
    </dxf>
    <dxf>
      <fill>
        <patternFill patternType="none">
          <bgColor auto="1"/>
        </patternFill>
      </fill>
    </dxf>
    <dxf>
      <font>
        <b/>
        <i val="0"/>
        <strike val="0"/>
        <condense val="0"/>
        <extend val="0"/>
        <outline val="0"/>
        <shadow val="0"/>
        <u val="none"/>
        <vertAlign val="baseline"/>
        <sz val="14"/>
        <color auto="1"/>
        <name val="Calibri"/>
        <scheme val="minor"/>
      </font>
      <numFmt numFmtId="14" formatCode="0.00%"/>
      <fill>
        <patternFill patternType="solid">
          <fgColor indexed="64"/>
          <bgColor theme="0"/>
        </patternFill>
      </fill>
      <alignment horizontal="center" vertical="center"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Calibri"/>
        <scheme val="minor"/>
      </font>
      <numFmt numFmtId="169" formatCode="&quot;RD$&quot;#,##0.00"/>
      <fill>
        <patternFill patternType="solid">
          <fgColor indexed="64"/>
          <bgColor theme="0"/>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Calibri"/>
        <scheme val="minor"/>
      </font>
      <fill>
        <patternFill patternType="solid">
          <fgColor indexed="64"/>
          <bgColor theme="0"/>
        </patternFill>
      </fill>
      <alignment horizontal="left" vertical="center"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color auto="1"/>
        <name val="Calibri"/>
        <scheme val="minor"/>
      </font>
      <fill>
        <patternFill patternType="solid">
          <fgColor indexed="64"/>
          <bgColor theme="0"/>
        </patternFill>
      </fill>
      <alignment vertical="center" textRotation="0" wrapText="0" indent="0" justifyLastLine="0" shrinkToFit="0" readingOrder="0"/>
    </dxf>
    <dxf>
      <font>
        <strike val="0"/>
        <outline val="0"/>
        <shadow val="0"/>
        <u val="none"/>
        <vertAlign val="baseline"/>
        <sz val="14"/>
        <color theme="0"/>
        <name val="Calibri"/>
        <scheme val="minor"/>
      </font>
      <fill>
        <patternFill patternType="solid">
          <fgColor indexed="64"/>
          <bgColor rgb="FF00539B"/>
        </patternFill>
      </fill>
      <alignment vertical="center" textRotation="0" wrapText="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numFmt numFmtId="171" formatCode="0.0%"/>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6"/>
        <color auto="1"/>
        <name val="Calibri"/>
        <scheme val="minor"/>
      </font>
      <numFmt numFmtId="35" formatCode="_(* #,##0.00_);_(* \(#,##0.00\);_(*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numFmt numFmtId="171" formatCode="0.0%"/>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6"/>
        <color auto="1"/>
        <name val="Calibri"/>
        <scheme val="minor"/>
      </font>
      <numFmt numFmtId="35" formatCode="_(* #,##0.00_);_(* \(#,##0.00\);_(*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6"/>
        <color auto="1"/>
        <name val="Calibri"/>
        <scheme val="minor"/>
      </font>
      <numFmt numFmtId="0" formatCode="General"/>
      <fill>
        <patternFill patternType="solid">
          <fgColor indexed="64"/>
          <bgColor theme="0"/>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6"/>
        <color auto="1"/>
        <name val="Calibri"/>
        <scheme val="minor"/>
      </font>
      <fill>
        <patternFill patternType="solid">
          <fgColor indexed="64"/>
          <bgColor theme="0"/>
        </patternFill>
      </fill>
    </dxf>
    <dxf>
      <font>
        <b/>
        <i val="0"/>
        <strike val="0"/>
        <condense val="0"/>
        <extend val="0"/>
        <outline val="0"/>
        <shadow val="0"/>
        <u val="none"/>
        <vertAlign val="baseline"/>
        <sz val="16"/>
        <color theme="0"/>
        <name val="Calibri"/>
        <scheme val="minor"/>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theme="0" tint="-0.24994659260841701"/>
        </patternFill>
      </fill>
    </dxf>
    <dxf>
      <font>
        <b/>
        <i val="0"/>
        <strike val="0"/>
        <condense val="0"/>
        <extend val="0"/>
        <outline val="0"/>
        <shadow val="0"/>
        <u val="none"/>
        <vertAlign val="baseline"/>
        <sz val="14"/>
        <color auto="1"/>
        <name val="Arial"/>
        <scheme val="none"/>
      </font>
      <fill>
        <patternFill patternType="none">
          <fgColor indexed="64"/>
          <bgColor auto="1"/>
        </patternFill>
      </fill>
      <alignment horizontal="general" vertical="bottom" textRotation="0" wrapText="0" indent="0" justifyLastLine="0" shrinkToFit="0" readingOrder="0"/>
      <border diagonalUp="0" diagonalDown="0" outline="0">
        <left style="thin">
          <color indexed="64"/>
        </left>
        <right/>
        <top style="thin">
          <color indexed="64"/>
        </top>
        <bottom style="thin">
          <color indexed="64"/>
        </bottom>
      </border>
    </dxf>
    <dxf>
      <font>
        <strike val="0"/>
        <outline val="0"/>
        <shadow val="0"/>
        <u val="none"/>
        <vertAlign val="baseline"/>
        <sz val="14"/>
        <color auto="1"/>
        <name val="Arial"/>
        <scheme val="none"/>
      </font>
      <fill>
        <patternFill patternType="none">
          <fgColor indexed="64"/>
          <bgColor auto="1"/>
        </patternFill>
      </fill>
      <alignment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alignment horizontal="general" vertical="bottom"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fill>
        <patternFill patternType="none">
          <fgColor indexed="64"/>
          <bgColor auto="1"/>
        </patternFill>
      </fill>
      <alignment horizontal="general"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fill>
        <patternFill patternType="none">
          <fgColor indexed="64"/>
          <bgColor auto="1"/>
        </patternFill>
      </fill>
      <alignment horizontal="general" vertical="bottom" textRotation="0" wrapText="0" indent="0" justifyLastLine="0" shrinkToFit="0" readingOrder="0"/>
    </dxf>
    <dxf>
      <font>
        <b/>
        <i val="0"/>
        <strike val="0"/>
        <condense val="0"/>
        <extend val="0"/>
        <outline val="0"/>
        <shadow val="0"/>
        <u val="none"/>
        <vertAlign val="baseline"/>
        <sz val="14"/>
        <color theme="0"/>
        <name val="Calibri"/>
        <scheme val="minor"/>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ill>
        <patternFill>
          <bgColor theme="0" tint="-0.14996795556505021"/>
        </patternFill>
      </fill>
    </dxf>
    <dxf>
      <fill>
        <patternFill>
          <bgColor rgb="FFFFFF00"/>
        </patternFill>
      </fill>
    </dxf>
    <dxf>
      <fill>
        <patternFill>
          <bgColor theme="0" tint="-0.14996795556505021"/>
        </patternFill>
      </fill>
    </dxf>
    <dxf>
      <font>
        <b/>
        <i val="0"/>
        <strike val="0"/>
        <condense val="0"/>
        <extend val="0"/>
        <outline val="0"/>
        <shadow val="0"/>
        <u val="none"/>
        <vertAlign val="baseline"/>
        <sz val="14"/>
        <color auto="1"/>
        <name val="Arial"/>
        <scheme val="none"/>
      </font>
      <numFmt numFmtId="35" formatCode="_(* #,##0.00_);_(* \(#,##0.0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5" formatCode="_(* #,##0.00_);_(* \(#,##0.00\);_(* &quot;-&quot;??_);_(@_)"/>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8" formatCode="#,##0.00_);[Red]\(#,##0.00\)"/>
      <fill>
        <patternFill patternType="none">
          <fgColor indexed="64"/>
          <bgColor auto="1"/>
        </patternFill>
      </fill>
      <alignment horizontal="left" vertical="center" textRotation="0" wrapText="1"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0" formatCode="@"/>
      <fill>
        <patternFill patternType="none">
          <fgColor indexed="64"/>
          <bgColor auto="1"/>
        </patternFill>
      </fill>
      <alignment horizontal="right" vertical="bottom" textRotation="0" wrapText="0" indent="0" justifyLastLine="0" shrinkToFit="0" readingOrder="0"/>
    </dxf>
    <dxf>
      <font>
        <b/>
        <i val="0"/>
        <strike val="0"/>
        <condense val="0"/>
        <extend val="0"/>
        <outline val="0"/>
        <shadow val="0"/>
        <u val="none"/>
        <vertAlign val="baseline"/>
        <sz val="14"/>
        <color theme="0"/>
        <name val="Arial"/>
        <scheme val="none"/>
      </font>
      <numFmt numFmtId="30" formatCode="@"/>
      <fill>
        <patternFill patternType="solid">
          <fgColor indexed="64"/>
          <bgColor rgb="FF00539B"/>
        </patternFill>
      </fill>
      <alignment horizontal="center" vertical="center" textRotation="0" wrapText="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ill>
        <patternFill>
          <bgColor theme="0" tint="-0.24994659260841701"/>
        </patternFill>
      </fill>
    </dxf>
    <dxf>
      <font>
        <b val="0"/>
        <i val="0"/>
        <strike val="0"/>
        <condense val="0"/>
        <extend val="0"/>
        <outline val="0"/>
        <shadow val="0"/>
        <u val="none"/>
        <vertAlign val="baseline"/>
        <sz val="22"/>
        <color auto="1"/>
        <name val="Arial"/>
        <scheme val="none"/>
      </font>
      <numFmt numFmtId="4" formatCode="#,##0.00"/>
      <fill>
        <patternFill patternType="none">
          <fgColor indexed="64"/>
          <bgColor auto="1"/>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2"/>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fill>
        <patternFill patternType="none">
          <fgColor indexed="64"/>
          <bgColor auto="1"/>
        </patternFill>
      </fill>
    </dxf>
    <dxf>
      <font>
        <strike val="0"/>
        <outline val="0"/>
        <shadow val="0"/>
        <u val="none"/>
        <vertAlign val="baseline"/>
        <sz val="22"/>
        <color theme="0"/>
        <name val="Arial"/>
        <scheme val="none"/>
      </font>
      <fill>
        <patternFill patternType="solid">
          <fgColor indexed="64"/>
          <bgColor rgb="FF00539B"/>
        </patternFill>
      </fill>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8"/>
        <color auto="1"/>
        <name val="Arial"/>
        <scheme val="none"/>
      </font>
      <numFmt numFmtId="4" formatCode="#,##0.00"/>
      <fill>
        <patternFill patternType="solid">
          <fgColor indexed="64"/>
          <bgColor theme="0"/>
        </patternFill>
      </fill>
      <alignment horizontal="right"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8"/>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8"/>
        <name val="Arial"/>
        <scheme val="none"/>
      </font>
    </dxf>
    <dxf>
      <font>
        <strike val="0"/>
        <outline val="0"/>
        <shadow val="0"/>
        <u val="none"/>
        <vertAlign val="baseline"/>
        <sz val="18"/>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strike val="0"/>
        <outline val="0"/>
        <shadow val="0"/>
        <u val="none"/>
        <vertAlign val="baseline"/>
        <sz val="18"/>
        <color auto="1"/>
        <name val="Arial"/>
        <scheme val="none"/>
      </font>
      <numFmt numFmtId="14" formatCode="0.00%"/>
      <fill>
        <patternFill patternType="none">
          <fgColor indexed="64"/>
          <bgColor auto="1"/>
        </patternFill>
      </fill>
    </dxf>
    <dxf>
      <font>
        <strike val="0"/>
        <outline val="0"/>
        <shadow val="0"/>
        <u val="none"/>
        <vertAlign val="baseline"/>
        <sz val="18"/>
        <color auto="1"/>
        <name val="Arial"/>
        <scheme val="none"/>
      </font>
      <numFmt numFmtId="35" formatCode="_(* #,##0.00_);_(* \(#,##0.00\);_(* &quot;-&quot;??_);_(@_)"/>
      <fill>
        <patternFill patternType="none">
          <fgColor indexed="64"/>
          <bgColor auto="1"/>
        </patternFill>
      </fill>
      <border outline="0">
        <left style="thin">
          <color indexed="64"/>
        </left>
      </border>
    </dxf>
    <dxf>
      <font>
        <b val="0"/>
        <i val="0"/>
        <strike val="0"/>
        <condense val="0"/>
        <extend val="0"/>
        <outline val="0"/>
        <shadow val="0"/>
        <u val="none"/>
        <vertAlign val="baseline"/>
        <sz val="18"/>
        <color auto="1"/>
        <name val="Arial"/>
        <scheme val="none"/>
      </font>
      <numFmt numFmtId="8" formatCode="#,##0.00_);[Red]\(#,##0.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8" formatCode="#,##0.00_);[Red]\(#,##0.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0" formatCode="General"/>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none">
          <fgColor indexed="64"/>
          <bgColor auto="1"/>
        </patternFill>
      </fill>
    </dxf>
    <dxf>
      <font>
        <strike val="0"/>
        <outline val="0"/>
        <shadow val="0"/>
        <u val="none"/>
        <vertAlign val="baseline"/>
        <sz val="18"/>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b/>
        <i val="0"/>
        <strike val="0"/>
        <condense val="0"/>
        <extend val="0"/>
        <outline val="0"/>
        <shadow val="0"/>
        <u val="none"/>
        <vertAlign val="baseline"/>
        <sz val="20"/>
        <color auto="1"/>
        <name val="Arial"/>
        <scheme val="none"/>
      </font>
      <numFmt numFmtId="14" formatCode="0.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bottom/>
      </border>
    </dxf>
    <dxf>
      <font>
        <strike val="0"/>
        <outline val="0"/>
        <shadow val="0"/>
        <u val="none"/>
        <vertAlign val="baseline"/>
        <sz val="20"/>
        <color auto="1"/>
        <name val="Arial"/>
        <scheme val="none"/>
      </font>
      <fill>
        <patternFill patternType="none">
          <fgColor indexed="64"/>
          <bgColor auto="1"/>
        </patternFill>
      </fill>
    </dxf>
    <dxf>
      <font>
        <b/>
        <i val="0"/>
        <strike val="0"/>
        <condense val="0"/>
        <extend val="0"/>
        <outline val="0"/>
        <shadow val="0"/>
        <u val="none"/>
        <vertAlign val="baseline"/>
        <sz val="20"/>
        <color auto="1"/>
        <name val="Arial"/>
        <scheme val="none"/>
      </font>
      <fill>
        <patternFill patternType="none">
          <fgColor indexed="64"/>
          <bgColor auto="1"/>
        </patternFill>
      </fill>
      <alignment horizontal="left" vertical="center" textRotation="0" wrapText="0" indent="0" justifyLastLine="0" shrinkToFit="0" readingOrder="0"/>
    </dxf>
    <dxf>
      <border outline="0">
        <bottom style="thin">
          <color indexed="64"/>
        </bottom>
      </border>
    </dxf>
    <dxf>
      <border outline="0">
        <left style="thin">
          <color indexed="64"/>
        </left>
        <right style="thin">
          <color indexed="64"/>
        </right>
        <top style="thin">
          <color indexed="64"/>
        </top>
        <bottom style="thin">
          <color indexed="64"/>
        </bottom>
      </border>
    </dxf>
    <dxf>
      <font>
        <strike val="0"/>
        <outline val="0"/>
        <shadow val="0"/>
        <u val="none"/>
        <vertAlign val="baseline"/>
        <sz val="20"/>
        <color auto="1"/>
        <name val="Arial"/>
        <scheme val="none"/>
      </font>
      <fill>
        <patternFill patternType="none">
          <fgColor indexed="64"/>
          <bgColor auto="1"/>
        </patternFill>
      </fill>
    </dxf>
    <dxf>
      <font>
        <b/>
        <i val="0"/>
        <strike val="0"/>
        <condense val="0"/>
        <extend val="0"/>
        <outline val="0"/>
        <shadow val="0"/>
        <u val="none"/>
        <vertAlign val="baseline"/>
        <sz val="20"/>
        <color theme="0"/>
        <name val="Arial"/>
        <scheme val="none"/>
      </font>
      <fill>
        <patternFill patternType="solid">
          <fgColor indexed="64"/>
          <bgColor rgb="FF00539B"/>
        </patternFill>
      </fill>
      <alignment horizontal="center" vertical="center" textRotation="0" wrapText="0" indent="0" justifyLastLine="0" shrinkToFit="0" readingOrder="0"/>
    </dxf>
    <dxf>
      <font>
        <b/>
        <i val="0"/>
        <strike val="0"/>
        <condense val="0"/>
        <extend val="0"/>
        <outline val="0"/>
        <shadow val="0"/>
        <u val="none"/>
        <vertAlign val="baseline"/>
        <sz val="14"/>
        <color auto="1"/>
        <name val="Arial"/>
        <scheme val="none"/>
      </font>
      <numFmt numFmtId="14" formatCode="0.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bottom/>
      </border>
    </dxf>
    <dxf>
      <font>
        <b val="0"/>
        <i val="0"/>
        <strike val="0"/>
        <condense val="0"/>
        <extend val="0"/>
        <outline val="0"/>
        <shadow val="0"/>
        <u val="none"/>
        <vertAlign val="baseline"/>
        <sz val="14"/>
        <color auto="1"/>
        <name val="Arial"/>
        <scheme val="none"/>
      </font>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4"/>
        <color auto="1"/>
        <name val="Arial"/>
        <scheme val="none"/>
      </font>
      <fill>
        <patternFill patternType="none">
          <fgColor indexed="64"/>
          <bgColor auto="1"/>
        </patternFill>
      </fill>
      <alignment horizontal="left" vertical="center" textRotation="0" wrapText="0" indent="0" justifyLastLine="0" shrinkToFit="0" readingOrder="0"/>
      <border diagonalUp="0" diagonalDown="0" outline="0">
        <left style="thin">
          <color indexed="64"/>
        </left>
        <right style="thin">
          <color indexed="64"/>
        </right>
        <top/>
        <bottom/>
      </border>
    </dxf>
    <dxf>
      <border outline="0">
        <bottom style="thin">
          <color indexed="64"/>
        </bottom>
      </border>
    </dxf>
    <dxf>
      <border outline="0">
        <right style="thin">
          <color indexed="64"/>
        </right>
        <top style="thin">
          <color indexed="64"/>
        </top>
        <bottom style="thin">
          <color indexed="64"/>
        </bottom>
      </border>
    </dxf>
    <dxf>
      <font>
        <strike val="0"/>
        <outline val="0"/>
        <shadow val="0"/>
        <u val="none"/>
        <vertAlign val="baseline"/>
        <sz val="14"/>
        <color auto="1"/>
        <name val="Arial"/>
        <scheme val="none"/>
      </font>
      <fill>
        <patternFill patternType="none">
          <fgColor indexed="64"/>
          <bgColor auto="1"/>
        </patternFill>
      </fill>
    </dxf>
    <dxf>
      <font>
        <b/>
        <i val="0"/>
        <strike val="0"/>
        <condense val="0"/>
        <extend val="0"/>
        <outline val="0"/>
        <shadow val="0"/>
        <u val="none"/>
        <vertAlign val="baseline"/>
        <sz val="14"/>
        <color theme="0"/>
        <name val="Arial"/>
        <scheme val="none"/>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2"/>
        <color auto="1"/>
        <name val="Arial"/>
        <scheme val="none"/>
      </font>
      <numFmt numFmtId="35" formatCode="_(* #,##0.00_);_(* \(#,##0.00\);_(* &quot;-&quot;??_);_(@_)"/>
      <fill>
        <patternFill patternType="solid">
          <fgColor indexed="64"/>
          <bgColor theme="0"/>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Arial"/>
        <scheme val="none"/>
      </font>
      <numFmt numFmtId="195" formatCode="&quot;$&quot;#,##0.0"/>
    </dxf>
    <dxf>
      <font>
        <b val="0"/>
        <i val="0"/>
        <strike val="0"/>
        <condense val="0"/>
        <extend val="0"/>
        <outline val="0"/>
        <shadow val="0"/>
        <u val="none"/>
        <vertAlign val="baseline"/>
        <sz val="12"/>
        <color auto="1"/>
        <name val="Arial"/>
        <scheme val="none"/>
      </font>
      <numFmt numFmtId="35" formatCode="_(* #,##0.00_);_(* \(#,##0.00\);_(* &quot;-&quot;??_);_(@_)"/>
      <fill>
        <patternFill patternType="solid">
          <fgColor indexed="64"/>
          <bgColor theme="0"/>
        </patternFill>
      </fill>
      <alignment horizontal="general"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Arial"/>
        <scheme val="none"/>
      </font>
      <numFmt numFmtId="195" formatCode="&quot;$&quot;#,##0.0"/>
    </dxf>
    <dxf>
      <font>
        <b/>
        <i val="0"/>
        <strike val="0"/>
        <condense val="0"/>
        <extend val="0"/>
        <outline val="0"/>
        <shadow val="0"/>
        <u val="none"/>
        <vertAlign val="baseline"/>
        <sz val="12"/>
        <color auto="1"/>
        <name val="Arial"/>
        <scheme val="none"/>
      </font>
      <numFmt numFmtId="35" formatCode="_(* #,##0.00_);_(* \(#,##0.00\);_(* &quot;-&quot;??_);_(@_)"/>
      <fill>
        <patternFill patternType="solid">
          <fgColor indexed="64"/>
          <bgColor theme="0"/>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1"/>
        <color theme="1"/>
        <name val="Arial"/>
        <scheme val="none"/>
      </font>
      <numFmt numFmtId="195" formatCode="&quot;$&quot;#,##0.0"/>
    </dxf>
    <dxf>
      <font>
        <b/>
        <i val="0"/>
        <strike val="0"/>
        <condense val="0"/>
        <extend val="0"/>
        <outline val="0"/>
        <shadow val="0"/>
        <u val="none"/>
        <vertAlign val="baseline"/>
        <sz val="12"/>
        <color auto="1"/>
        <name val="Arial"/>
        <scheme val="none"/>
      </font>
      <numFmt numFmtId="35" formatCode="_(* #,##0.00_);_(* \(#,##0.00\);_(* &quot;-&quot;??_);_(@_)"/>
      <fill>
        <patternFill patternType="none">
          <fgColor indexed="64"/>
          <bgColor auto="1"/>
        </patternFill>
      </fill>
      <alignment horizontal="right"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theme="1"/>
        <name val="Arial"/>
        <scheme val="none"/>
      </font>
      <numFmt numFmtId="195" formatCode="&quot;$&quot;#,##0.0"/>
    </dxf>
    <dxf>
      <font>
        <b/>
        <i val="0"/>
        <strike val="0"/>
        <condense val="0"/>
        <extend val="0"/>
        <outline val="0"/>
        <shadow val="0"/>
        <u val="none"/>
        <vertAlign val="baseline"/>
        <sz val="12"/>
        <color auto="1"/>
        <name val="Arial"/>
        <scheme val="none"/>
      </font>
      <numFmt numFmtId="174" formatCode="_([$€-2]* #,##0_);_([$€-2]* \(#,##0\);_([$€-2]* &quot;-&quot;??_)"/>
      <fill>
        <patternFill patternType="none">
          <fgColor indexed="64"/>
          <bgColor auto="1"/>
        </patternFill>
      </fill>
      <alignment horizontal="lef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theme="1"/>
        <name val="Arial"/>
        <scheme val="none"/>
      </font>
      <numFmt numFmtId="195" formatCode="&quot;$&quot;#,##0.0"/>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general" vertical="center"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1"/>
        <color theme="1"/>
        <name val="Arial"/>
        <scheme val="none"/>
      </font>
      <numFmt numFmtId="195" formatCode="&quot;$&quot;#,##0.0"/>
      <alignment horizontal="general" vertical="center" textRotation="0" wrapText="0" indent="0" justifyLastLine="0" shrinkToFit="0" readingOrder="0"/>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2"/>
        <color auto="1"/>
        <name val="Arial"/>
        <scheme val="none"/>
      </font>
      <fill>
        <patternFill patternType="none">
          <fgColor indexed="64"/>
          <bgColor auto="1"/>
        </patternFill>
      </fill>
    </dxf>
    <dxf>
      <font>
        <strike val="0"/>
        <outline val="0"/>
        <shadow val="0"/>
        <u val="none"/>
        <vertAlign val="baseline"/>
        <sz val="12"/>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ill>
        <patternFill>
          <bgColor rgb="FFFFFF00"/>
        </patternFill>
      </fill>
    </dxf>
    <dxf>
      <fill>
        <patternFill>
          <bgColor theme="0" tint="-0.14996795556505021"/>
        </patternFill>
      </fill>
    </dxf>
    <dxf>
      <font>
        <b/>
        <i val="0"/>
        <strike val="0"/>
        <condense val="0"/>
        <extend val="0"/>
        <outline val="0"/>
        <shadow val="0"/>
        <u val="none"/>
        <vertAlign val="baseline"/>
        <sz val="12"/>
        <color auto="1"/>
        <name val="Arial"/>
        <scheme val="none"/>
      </font>
      <numFmt numFmtId="35" formatCode="_(* #,##0.00_);_(* \(#,##0.0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Arial"/>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numFmt numFmtId="35" formatCode="_(* #,##0.00_);_(* \(#,##0.00\);_(* &quot;-&quot;??_);_(@_)"/>
      <fill>
        <patternFill patternType="none">
          <fgColor indexed="64"/>
          <bgColor auto="1"/>
        </patternFill>
      </fill>
      <alignment horizontal="left" vertical="center" textRotation="0" wrapText="1" indent="0" justifyLastLine="0" shrinkToFit="0" readingOrder="0"/>
      <border diagonalUp="0" diagonalDown="0" outline="0">
        <left/>
        <right style="thin">
          <color indexed="64"/>
        </right>
        <top style="thin">
          <color indexed="64"/>
        </top>
        <bottom style="thin">
          <color indexed="64"/>
        </bottom>
      </border>
    </dxf>
    <dxf>
      <border outline="0">
        <bottom style="thin">
          <color indexed="64"/>
        </bottom>
      </border>
    </dxf>
    <dxf>
      <border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fill>
        <patternFill patternType="none">
          <fgColor indexed="64"/>
          <bgColor auto="1"/>
        </patternFill>
      </fill>
      <alignment horizontal="center" vertical="center" textRotation="0" wrapText="1" indent="0" justifyLastLine="0" shrinkToFit="0" readingOrder="0"/>
    </dxf>
    <dxf>
      <font>
        <strike val="0"/>
        <outline val="0"/>
        <shadow val="0"/>
        <u val="none"/>
        <vertAlign val="baseline"/>
        <sz val="12"/>
        <color theme="0"/>
        <name val="Arial"/>
        <scheme val="none"/>
      </font>
      <fill>
        <patternFill patternType="none">
          <fgColor indexed="64"/>
          <bgColor auto="1"/>
        </patternFill>
      </fill>
      <alignment vertical="center" textRotation="0" indent="0" justifyLastLine="0" shrinkToFit="0" readingOrder="0"/>
      <border diagonalUp="0" diagonalDown="0" outline="0">
        <left style="thin">
          <color indexed="64"/>
        </left>
        <right style="thin">
          <color indexed="64"/>
        </right>
        <top/>
        <bottom/>
      </border>
    </dxf>
    <dxf>
      <fill>
        <patternFill>
          <bgColor theme="0" tint="-0.14996795556505021"/>
        </patternFill>
      </fill>
    </dxf>
    <dxf>
      <font>
        <b/>
        <i val="0"/>
        <strike val="0"/>
        <condense val="0"/>
        <extend val="0"/>
        <outline val="0"/>
        <shadow val="0"/>
        <u val="none"/>
        <vertAlign val="baseline"/>
        <sz val="8"/>
        <color auto="1"/>
        <name val="Arial"/>
        <scheme val="none"/>
      </font>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8"/>
        <color auto="1"/>
        <name val="Arial"/>
        <scheme val="none"/>
      </font>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Arial"/>
        <scheme val="none"/>
      </font>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8"/>
        <color auto="1"/>
        <name val="Arial"/>
        <scheme val="none"/>
      </font>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8"/>
        <color auto="1"/>
        <name val="Arial"/>
        <scheme val="none"/>
      </font>
      <fill>
        <patternFill patternType="none">
          <fgColor indexed="64"/>
          <bgColor auto="1"/>
        </patternFill>
      </fill>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8"/>
        <color auto="1"/>
        <name val="Arial"/>
        <scheme val="none"/>
      </font>
      <fill>
        <patternFill patternType="none">
          <fgColor indexed="64"/>
          <bgColor auto="1"/>
        </patternFill>
      </fill>
      <alignment horizontal="center" vertical="top" textRotation="0" indent="0" justifyLastLine="0" shrinkToFit="0" readingOrder="0"/>
    </dxf>
    <dxf>
      <font>
        <strike val="0"/>
        <outline val="0"/>
        <shadow val="0"/>
        <u val="none"/>
        <vertAlign val="baseline"/>
        <sz val="10"/>
        <color theme="0"/>
        <name val="Arial"/>
        <scheme val="none"/>
      </font>
      <fill>
        <patternFill patternType="none">
          <fgColor indexed="64"/>
          <bgColor auto="1"/>
        </patternFill>
      </fill>
      <alignment horizontal="center" vertical="center" textRotation="0" indent="0" justifyLastLine="0" shrinkToFit="0" readingOrder="0"/>
      <border diagonalUp="0" diagonalDown="0" outline="0">
        <left style="thin">
          <color indexed="64"/>
        </left>
        <right style="thin">
          <color indexed="64"/>
        </right>
        <top/>
        <bottom/>
      </border>
    </dxf>
    <dxf>
      <fill>
        <patternFill>
          <bgColor rgb="FFFFFF00"/>
        </patternFill>
      </fill>
    </dxf>
    <dxf>
      <fill>
        <patternFill>
          <bgColor theme="0" tint="-0.14996795556505021"/>
        </patternFill>
      </fill>
    </dxf>
    <dxf>
      <font>
        <b/>
        <i val="0"/>
        <strike val="0"/>
        <condense val="0"/>
        <extend val="0"/>
        <outline val="0"/>
        <shadow val="0"/>
        <u val="none"/>
        <vertAlign val="baseline"/>
        <sz val="16"/>
        <color auto="1"/>
        <name val="Arial"/>
        <scheme val="none"/>
      </font>
      <numFmt numFmtId="8" formatCode="#,##0.00_);[Red]\(#,##0.00\)"/>
      <fill>
        <patternFill patternType="solid">
          <fgColor indexed="64"/>
          <bgColor theme="6" tint="0.79998168889431442"/>
        </patternFill>
      </fill>
      <alignment horizontal="general" vertical="bottom"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8" formatCode="#,##0.00_);[Red]\(#,##0.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0" formatCode="General"/>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6"/>
        <color auto="1"/>
        <name val="Arial"/>
        <scheme val="none"/>
      </font>
      <numFmt numFmtId="8" formatCode="#,##0.00_);[Red]\(#,##0.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0" formatCode="General"/>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6"/>
        <color auto="1"/>
        <name val="Arial"/>
        <scheme val="none"/>
      </font>
      <numFmt numFmtId="8" formatCode="#,##0.00_);[Red]\(#,##0.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0" formatCode="General"/>
      <fill>
        <patternFill patternType="none">
          <fgColor indexed="64"/>
          <bgColor indexed="65"/>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6"/>
        <color auto="1"/>
        <name val="Arial"/>
        <scheme val="none"/>
      </font>
      <numFmt numFmtId="8" formatCode="#,##0.00_);[Red]\(#,##0.00\)"/>
      <fill>
        <patternFill patternType="solid">
          <fgColor indexed="64"/>
          <bgColor theme="3" tint="0.79998168889431442"/>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8" formatCode="#,##0.00_);[Red]\(#,##0.00\)"/>
      <fill>
        <patternFill patternType="none">
          <fgColor indexed="64"/>
          <bgColor auto="1"/>
        </patternFill>
      </fill>
      <alignment horizontal="right" vertical="center" textRotation="0" wrapText="0" indent="1"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0" formatCode="General"/>
      <fill>
        <patternFill patternType="none">
          <fgColor indexed="64"/>
          <bgColor indexed="65"/>
        </patternFill>
      </fill>
      <alignment horizontal="right" vertical="center" textRotation="0" wrapText="0" indent="1"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6"/>
        <color auto="1"/>
        <name val="Arial"/>
        <scheme val="none"/>
      </font>
      <numFmt numFmtId="8" formatCode="#,##0.00_);[Red]\(#,##0.00\)"/>
      <fill>
        <patternFill patternType="none">
          <fgColor indexed="64"/>
          <bgColor auto="1"/>
        </patternFill>
      </fill>
      <alignment horizontal="right" vertical="center" textRotation="0" wrapText="0" indent="1"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0" formatCode="General"/>
      <fill>
        <patternFill patternType="none">
          <fgColor indexed="64"/>
          <bgColor indexed="65"/>
        </patternFill>
      </fill>
      <alignment horizontal="right" vertical="center" textRotation="0" wrapText="0" indent="1"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6"/>
        <color auto="1"/>
        <name val="Arial"/>
        <scheme val="none"/>
      </font>
      <numFmt numFmtId="8" formatCode="#,##0.00_);[Red]\(#,##0.00\)"/>
      <fill>
        <patternFill patternType="none">
          <fgColor indexed="64"/>
          <bgColor auto="1"/>
        </patternFill>
      </fill>
      <alignment horizontal="right" vertical="center" textRotation="0" wrapText="0" indent="1"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0" formatCode="General"/>
      <fill>
        <patternFill patternType="none">
          <fgColor indexed="64"/>
          <bgColor indexed="65"/>
        </patternFill>
      </fill>
      <alignment horizontal="right" vertical="center" textRotation="0" wrapText="0" indent="1"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6"/>
        <color auto="1"/>
        <name val="Arial"/>
        <scheme val="none"/>
      </font>
      <numFmt numFmtId="8" formatCode="#,##0.00_);[Red]\(#,##0.00\)"/>
      <fill>
        <patternFill patternType="none">
          <fgColor indexed="64"/>
          <bgColor auto="1"/>
        </patternFill>
      </fill>
      <alignment horizontal="right" vertical="center" textRotation="0" wrapText="0" indent="1"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6"/>
        <color auto="1"/>
        <name val="Arial"/>
        <scheme val="none"/>
      </font>
      <numFmt numFmtId="0" formatCode="General"/>
      <fill>
        <patternFill patternType="none">
          <fgColor indexed="64"/>
          <bgColor indexed="65"/>
        </patternFill>
      </fill>
      <alignment horizontal="right" vertical="center" textRotation="0" wrapText="0" indent="1"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6"/>
        <color auto="1"/>
        <name val="Arial"/>
        <scheme val="none"/>
      </font>
      <numFmt numFmtId="0" formatCode="General"/>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i val="0"/>
        <strike val="0"/>
        <condense val="0"/>
        <extend val="0"/>
        <outline val="0"/>
        <shadow val="0"/>
        <u val="none"/>
        <vertAlign val="baseline"/>
        <sz val="16"/>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6"/>
        <color auto="1"/>
        <name val="Arial"/>
        <scheme val="none"/>
      </font>
      <numFmt numFmtId="174" formatCode="_([$€-2]* #,##0_);_([$€-2]* \(#,##0\);_([$€-2]* &quot;-&quot;??_)"/>
      <fill>
        <patternFill patternType="none">
          <fgColor indexed="64"/>
          <bgColor auto="1"/>
        </patternFill>
      </fill>
    </dxf>
    <dxf>
      <font>
        <b/>
        <i val="0"/>
        <strike val="0"/>
        <condense val="0"/>
        <extend val="0"/>
        <outline val="0"/>
        <shadow val="0"/>
        <u val="none"/>
        <vertAlign val="baseline"/>
        <sz val="16"/>
        <color theme="0"/>
        <name val="Arial"/>
        <scheme val="none"/>
      </font>
      <numFmt numFmtId="174" formatCode="_([$€-2]* #,##0_);_([$€-2]* \(#,##0\);_([$€-2]* &quot;-&quot;??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8"/>
        <color auto="1"/>
        <name val="Arial"/>
        <scheme val="none"/>
      </font>
      <numFmt numFmtId="14" formatCode="0.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173" formatCode="_(* #,##0.0_);_(* \(#,##0.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168" formatCode="_(* #,##0_);_(* \(#,##0\);_(* &quot;-&quot;??_);_(@_)"/>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168" formatCode="_(* #,##0_);_(* \(#,##0\);_(* &quot;-&quot;??_);_(@_)"/>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none">
          <fgColor indexed="64"/>
          <bgColor auto="1"/>
        </patternFill>
      </fill>
      <alignment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none">
          <fgColor indexed="64"/>
          <bgColor auto="1"/>
        </patternFill>
      </fill>
      <alignment vertical="center" textRotation="0" wrapText="0" indent="0" justifyLastLine="0" shrinkToFit="0" readingOrder="0"/>
    </dxf>
    <dxf>
      <font>
        <b/>
        <i val="0"/>
        <strike val="0"/>
        <condense val="0"/>
        <extend val="0"/>
        <outline val="0"/>
        <shadow val="0"/>
        <u val="none"/>
        <vertAlign val="baseline"/>
        <sz val="18"/>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ill>
        <patternFill>
          <bgColor rgb="FFFFFF00"/>
        </patternFill>
      </fill>
    </dxf>
    <dxf>
      <font>
        <b/>
        <i val="0"/>
        <strike val="0"/>
        <condense val="0"/>
        <extend val="0"/>
        <outline val="0"/>
        <shadow val="0"/>
        <u val="none"/>
        <vertAlign val="baseline"/>
        <sz val="30"/>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30"/>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0"/>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30"/>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0"/>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0"/>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0"/>
        <color auto="1"/>
        <name val="Arial"/>
        <scheme val="none"/>
      </font>
      <numFmt numFmtId="35" formatCode="_(* #,##0.00_);_(* \(#,##0.00\);_(* &quot;-&quot;??_);_(@_)"/>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30"/>
        <color auto="1"/>
        <name val="Arial"/>
        <scheme val="none"/>
      </font>
      <numFmt numFmtId="35" formatCode="_(* #,##0.00_);_(* \(#,##0.00\);_(* &quot;-&quot;??_);_(@_)"/>
      <fill>
        <patternFill patternType="none">
          <fgColor indexed="64"/>
          <bgColor auto="1"/>
        </patternFill>
      </fill>
      <alignment horizontal="center" vertical="center" textRotation="0" indent="0" justifyLastLine="0" shrinkToFit="0" readingOrder="0"/>
    </dxf>
    <dxf>
      <font>
        <b/>
        <i val="0"/>
        <strike val="0"/>
        <condense val="0"/>
        <extend val="0"/>
        <outline val="0"/>
        <shadow val="0"/>
        <u val="none"/>
        <vertAlign val="baseline"/>
        <sz val="30"/>
        <color theme="0"/>
        <name val="Arial"/>
        <scheme val="none"/>
      </font>
      <numFmt numFmtId="35" formatCode="_(* #,##0.00_);_(* \(#,##0.0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ont>
        <b/>
        <i val="0"/>
        <strike val="0"/>
        <condense val="0"/>
        <extend val="0"/>
        <outline val="0"/>
        <shadow val="0"/>
        <u val="none"/>
        <vertAlign val="baseline"/>
        <sz val="20"/>
        <color auto="1"/>
        <name val="Arial"/>
        <scheme val="none"/>
      </font>
      <numFmt numFmtId="171" formatCode="0.0%"/>
      <fill>
        <patternFill patternType="none">
          <fgColor indexed="64"/>
          <bgColor auto="1"/>
        </patternFill>
      </fill>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0"/>
        <color auto="1"/>
        <name val="Arial"/>
        <scheme val="none"/>
      </font>
      <numFmt numFmtId="6" formatCode="#,##0_);[Red]\(#,##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0"/>
        <color auto="1"/>
        <name val="Arial"/>
        <scheme val="none"/>
      </font>
      <numFmt numFmtId="6" formatCode="#,##0_);[Red]\(#,##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0"/>
        <color auto="1"/>
        <name val="Arial"/>
        <scheme val="none"/>
      </font>
      <numFmt numFmtId="30" formatCode="@"/>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color auto="1"/>
        <name val="Arial"/>
        <scheme val="none"/>
      </font>
      <fill>
        <patternFill patternType="none">
          <fgColor indexed="64"/>
          <bgColor auto="1"/>
        </patternFill>
      </fill>
    </dxf>
    <dxf>
      <font>
        <strike val="0"/>
        <outline val="0"/>
        <shadow val="0"/>
        <u val="none"/>
        <vertAlign val="baseline"/>
        <sz val="20"/>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indexed="65"/>
        </patternFill>
      </fill>
      <alignment horizontal="center"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protection locked="1" hidden="0"/>
    </dxf>
    <dxf>
      <font>
        <b/>
        <i val="0"/>
        <strike val="0"/>
        <condense val="0"/>
        <extend val="0"/>
        <outline val="0"/>
        <shadow val="0"/>
        <u val="none"/>
        <vertAlign val="baseline"/>
        <sz val="14"/>
        <color auto="1"/>
        <name val="Arial"/>
        <scheme val="none"/>
      </font>
      <numFmt numFmtId="171" formatCode="0.0%"/>
      <fill>
        <patternFill patternType="solid">
          <fgColor indexed="64"/>
          <bgColor theme="0"/>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protection locked="1" hidden="0"/>
    </dxf>
    <dxf>
      <font>
        <b val="0"/>
        <i val="0"/>
        <strike val="0"/>
        <condense val="0"/>
        <extend val="0"/>
        <outline val="0"/>
        <shadow val="0"/>
        <u val="none"/>
        <vertAlign val="baseline"/>
        <sz val="14"/>
        <color auto="1"/>
        <name val="Arial"/>
        <scheme val="none"/>
      </font>
      <numFmt numFmtId="3" formatCode="#,##0"/>
      <fill>
        <patternFill patternType="none">
          <fgColor indexed="64"/>
          <bgColor indexed="65"/>
        </patternFill>
      </fill>
      <alignment horizontal="center"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protection locked="1" hidden="0"/>
    </dxf>
    <dxf>
      <font>
        <b/>
        <i val="0"/>
        <strike val="0"/>
        <condense val="0"/>
        <extend val="0"/>
        <outline val="0"/>
        <shadow val="0"/>
        <u val="none"/>
        <vertAlign val="baseline"/>
        <sz val="14"/>
        <color auto="1"/>
        <name val="Arial"/>
        <scheme val="none"/>
      </font>
      <numFmt numFmtId="3" formatCode="#,##0"/>
      <fill>
        <patternFill patternType="none">
          <fgColor indexed="64"/>
          <bgColor indexed="65"/>
        </patternFill>
      </fill>
      <alignment horizontal="general"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protection locked="1" hidden="0"/>
    </dxf>
    <dxf>
      <font>
        <strike val="0"/>
        <outline val="0"/>
        <shadow val="0"/>
        <u val="none"/>
        <vertAlign val="baseline"/>
        <sz val="14"/>
        <color auto="1"/>
        <name val="Arial"/>
        <scheme val="none"/>
      </font>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174" formatCode="_([$€-2]* #,##0_);_([$€-2]* \(#,##0\);_([$€-2]* &quot;-&quot;??_)"/>
      <fill>
        <patternFill patternType="none">
          <fgColor indexed="64"/>
          <bgColor indexed="65"/>
        </patternFill>
      </fill>
      <alignment horizontal="center" vertical="center" textRotation="0" wrapText="1" indent="0" justifyLastLine="0" shrinkToFit="0" readingOrder="0"/>
      <protection locked="1" hidden="0"/>
    </dxf>
    <dxf>
      <font>
        <b/>
        <i val="0"/>
        <strike val="0"/>
        <condense val="0"/>
        <extend val="0"/>
        <outline val="0"/>
        <shadow val="0"/>
        <u val="none"/>
        <vertAlign val="baseline"/>
        <sz val="14"/>
        <color theme="0"/>
        <name val="Arial"/>
        <scheme val="none"/>
      </font>
      <numFmt numFmtId="197" formatCode="#,##0.0"/>
      <fill>
        <patternFill patternType="solid">
          <fgColor indexed="64"/>
          <bgColor theme="4" tint="-0.249977111117893"/>
        </patternFill>
      </fill>
      <alignment horizontal="center" vertical="bottom" textRotation="0" wrapText="0" indent="0" justifyLastLine="0" shrinkToFit="0" readingOrder="0"/>
      <border diagonalUp="0" diagonalDown="0">
        <left style="thin">
          <color indexed="64"/>
        </left>
        <right style="thin">
          <color indexed="64"/>
        </right>
        <top/>
        <bottom/>
        <vertical style="thin">
          <color indexed="64"/>
        </vertical>
        <horizontal style="thin">
          <color indexed="64"/>
        </horizontal>
      </border>
      <protection locked="1" hidden="0"/>
    </dxf>
    <dxf>
      <fill>
        <patternFill>
          <bgColor rgb="FFFFFF00"/>
        </patternFill>
      </fill>
    </dxf>
    <dxf>
      <fill>
        <patternFill patternType="none">
          <bgColor auto="1"/>
        </patternFill>
      </fill>
    </dxf>
    <dxf>
      <font>
        <b/>
        <strike val="0"/>
        <outline val="0"/>
        <shadow val="0"/>
        <u val="none"/>
        <vertAlign val="baseline"/>
        <sz val="10"/>
        <color auto="1"/>
        <name val="Arial"/>
        <scheme val="none"/>
      </font>
      <numFmt numFmtId="35" formatCode="_(* #,##0.00_);_(* \(#,##0.00\);_(* &quot;-&quot;??_);_(@_)"/>
      <fill>
        <patternFill patternType="solid">
          <fgColor indexed="64"/>
          <bgColor theme="0"/>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10"/>
        <color auto="1"/>
        <name val="Arial"/>
        <scheme val="none"/>
      </font>
      <numFmt numFmtId="168" formatCode="_(* #,##0_);_(* \(#,##0\);_(* &quot;-&quot;??_);_(@_)"/>
      <fill>
        <patternFill patternType="solid">
          <fgColor indexed="64"/>
          <bgColor theme="0"/>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0"/>
        <color theme="1"/>
        <name val="Arial"/>
        <scheme val="none"/>
      </font>
      <numFmt numFmtId="168" formatCode="_(* #,##0_);_(* \(#,##0\);_(* &quot;-&quot;??_);_(@_)"/>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sz val="10"/>
        <color theme="1"/>
        <name val="Arial"/>
        <scheme val="none"/>
      </font>
      <numFmt numFmtId="168" formatCode="_(* #,##0_);_(* \(#,##0\);_(* &quot;-&quot;??_);_(@_)"/>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0"/>
        <color theme="1"/>
        <name val="Arial"/>
        <scheme val="none"/>
      </font>
      <numFmt numFmtId="168" formatCode="_(* #,##0_);_(* \(#,##0\);_(* &quot;-&quot;??_);_(@_)"/>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0"/>
        <color theme="1"/>
        <name val="Arial"/>
        <scheme val="none"/>
      </font>
      <numFmt numFmtId="168" formatCode="_(* #,##0_);_(* \(#,##0\);_(* &quot;-&quot;??_);_(@_)"/>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9"/>
        <color theme="1"/>
        <name val="Arial"/>
        <scheme val="none"/>
      </font>
      <numFmt numFmtId="168" formatCode="_(* #,##0_);_(* \(#,##0\);_(* &quot;-&quot;??_);_(@_)"/>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0"/>
        <color theme="1"/>
        <name val="Arial"/>
        <scheme val="none"/>
      </font>
      <numFmt numFmtId="168" formatCode="_(* #,##0_);_(* \(#,##0\);_(* &quot;-&quot;??_);_(@_)"/>
      <alignment horizontal="center" vertical="top" textRotation="0" wrapText="0" indent="0" justifyLastLine="0" shrinkToFit="0" readingOrder="0"/>
    </dxf>
    <dxf>
      <font>
        <b/>
        <strike val="0"/>
        <outline val="0"/>
        <shadow val="0"/>
        <u val="none"/>
        <vertAlign val="baseline"/>
        <sz val="10"/>
        <color theme="0"/>
        <name val="Arial"/>
        <scheme val="none"/>
      </font>
      <numFmt numFmtId="168" formatCode="_(* #,##0_);_(* \(#,##0\);_(* &quot;-&quot;??_);_(@_)"/>
      <fill>
        <patternFill patternType="solid">
          <fgColor indexed="64"/>
          <bgColor theme="4" tint="-0.249977111117893"/>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ont>
        <b/>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1" indent="0" justifyLastLine="0" shrinkToFit="0" readingOrder="0"/>
      <border diagonalUp="0" diagonalDown="0">
        <left style="thin">
          <color indexed="64"/>
        </left>
        <right/>
        <top/>
        <bottom/>
        <vertical/>
        <horizontal/>
      </border>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0" indent="0" justifyLastLine="0" shrinkToFit="0" readingOrder="0"/>
    </dxf>
    <dxf>
      <font>
        <b/>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bottom" textRotation="0" wrapText="1" indent="0" justifyLastLine="0" shrinkToFit="0" readingOrder="0"/>
      <border diagonalUp="0" diagonalDown="0">
        <left style="thin">
          <color indexed="64"/>
        </left>
        <right style="thin">
          <color indexed="64"/>
        </right>
        <top/>
        <bottom/>
        <vertical/>
        <horizontal/>
      </border>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val="0"/>
        <i val="0"/>
        <strike val="0"/>
        <condense val="0"/>
        <extend val="0"/>
        <outline val="0"/>
        <shadow val="0"/>
        <u val="none"/>
        <vertAlign val="baseline"/>
        <sz val="12"/>
        <color auto="1"/>
        <name val="Calibri"/>
        <scheme val="minor"/>
      </font>
      <numFmt numFmtId="6" formatCode="#,##0_);[Red]\(#,##0\)"/>
      <fill>
        <patternFill patternType="none">
          <fgColor indexed="64"/>
          <bgColor indexed="65"/>
        </patternFill>
      </fill>
      <alignment horizontal="center" vertical="center" textRotation="0" wrapText="0" indent="0" justifyLastLine="0" shrinkToFit="0" readingOrder="0"/>
    </dxf>
    <dxf>
      <font>
        <b/>
        <i val="0"/>
        <strike val="0"/>
        <condense val="0"/>
        <extend val="0"/>
        <outline val="0"/>
        <shadow val="0"/>
        <u val="none"/>
        <vertAlign val="baseline"/>
        <sz val="12"/>
        <color auto="1"/>
        <name val="Calibri"/>
        <scheme val="minor"/>
      </font>
      <numFmt numFmtId="30" formatCode="@"/>
      <fill>
        <patternFill patternType="none">
          <fgColor indexed="64"/>
          <bgColor indexed="65"/>
        </patternFill>
      </fill>
      <alignment horizontal="center" vertical="center" textRotation="0" wrapText="0" indent="0" justifyLastLine="0" shrinkToFit="0" readingOrder="0"/>
      <border diagonalUp="0" diagonalDown="0">
        <left/>
        <right style="thin">
          <color indexed="64"/>
        </right>
        <top/>
        <bottom/>
        <vertical/>
        <horizontal/>
      </border>
    </dxf>
    <dxf>
      <border outline="0">
        <bottom style="thin">
          <color indexed="64"/>
        </bottom>
      </border>
    </dxf>
    <dxf>
      <font>
        <b val="0"/>
        <i val="0"/>
        <strike val="0"/>
        <condense val="0"/>
        <extend val="0"/>
        <outline val="0"/>
        <shadow val="0"/>
        <u val="none"/>
        <vertAlign val="baseline"/>
        <sz val="12"/>
        <color auto="1"/>
        <name val="Calibri"/>
        <scheme val="minor"/>
      </font>
      <fill>
        <patternFill patternType="none">
          <fgColor indexed="64"/>
          <bgColor indexed="65"/>
        </patternFill>
      </fill>
      <alignment horizontal="center" vertical="bottom" textRotation="0" wrapText="0" indent="0" justifyLastLine="0" shrinkToFit="0" readingOrder="0"/>
    </dxf>
    <dxf>
      <font>
        <b/>
        <i val="0"/>
        <strike val="0"/>
        <condense val="0"/>
        <extend val="0"/>
        <outline val="0"/>
        <shadow val="0"/>
        <u val="none"/>
        <vertAlign val="baseline"/>
        <sz val="12"/>
        <color theme="0"/>
        <name val="Calibri"/>
        <scheme val="minor"/>
      </font>
      <numFmt numFmtId="6" formatCode="#,##0_);[Red]\(#,##0\)"/>
      <fill>
        <patternFill patternType="solid">
          <fgColor indexed="64"/>
          <bgColor rgb="FF00539B"/>
        </patternFill>
      </fill>
      <alignment horizontal="center" vertical="center" textRotation="0" wrapText="1" indent="0" justifyLastLine="0" shrinkToFit="0" readingOrder="0"/>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top style="thin">
          <color indexed="64"/>
        </top>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 formatCode="0"/>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indexed="65"/>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color auto="1"/>
        <name val="Arial"/>
        <scheme val="none"/>
      </font>
      <fill>
        <patternFill patternType="none">
          <fgColor indexed="64"/>
          <bgColor auto="1"/>
        </patternFill>
      </fill>
      <alignmen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fill>
        <patternFill patternType="none">
          <fgColor indexed="64"/>
          <bgColor indexed="65"/>
        </patternFill>
      </fill>
      <alignment horizontal="general" vertical="top" textRotation="0" wrapText="0" indent="0" justifyLastLine="0" shrinkToFit="0" readingOrder="0"/>
      <border diagonalUp="0" diagonalDown="0" outline="0">
        <left style="thin">
          <color indexed="64"/>
        </left>
        <right style="thin">
          <color indexed="64"/>
        </right>
        <top style="thin">
          <color indexed="64"/>
        </top>
        <bottom/>
      </border>
    </dxf>
    <dxf>
      <font>
        <strike val="0"/>
        <outline val="0"/>
        <shadow val="0"/>
        <u val="none"/>
        <vertAlign val="baseline"/>
        <color auto="1"/>
        <name val="Arial"/>
        <scheme val="none"/>
      </font>
      <fill>
        <patternFill patternType="none">
          <fgColor indexed="64"/>
          <bgColor auto="1"/>
        </patternFill>
      </fill>
      <alignment vertical="top"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fill>
        <patternFill patternType="none">
          <fgColor indexed="64"/>
          <bgColor indexed="65"/>
        </patternFill>
      </fill>
      <alignment horizontal="general" vertical="top" textRotation="0" wrapText="0" indent="0" justifyLastLine="0" shrinkToFit="0" readingOrder="0"/>
      <border diagonalUp="0" diagonalDown="0" outline="0">
        <left/>
        <right style="thin">
          <color indexed="64"/>
        </right>
        <top style="thin">
          <color indexed="64"/>
        </top>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numFmt numFmtId="33" formatCode="_(* #,##0_);_(* \(#,##0\);_(* &quot;-&quot;_);_(@_)"/>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bottom style="thin">
          <color indexed="64"/>
        </bottom>
      </border>
    </dxf>
    <dxf>
      <font>
        <b val="0"/>
        <i val="0"/>
        <strike val="0"/>
        <condense val="0"/>
        <extend val="0"/>
        <outline val="0"/>
        <shadow val="0"/>
        <u val="none"/>
        <vertAlign val="baseline"/>
        <sz val="12"/>
        <color theme="0"/>
        <name val="Arial"/>
        <scheme val="none"/>
      </font>
      <fill>
        <patternFill patternType="solid">
          <fgColor indexed="64"/>
          <bgColor rgb="FF00539B"/>
        </patternFill>
      </fill>
      <alignment horizontal="right"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3"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none">
          <fgColor indexed="64"/>
          <bgColor auto="1"/>
        </patternFill>
      </fill>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174" formatCode="_([$€-2]* #,##0_);_([$€-2]* \(#,##0\);_([$€-2]* &quot;-&quot;??_)"/>
      <fill>
        <patternFill patternType="none">
          <fgColor indexed="64"/>
          <bgColor auto="1"/>
        </patternFill>
      </fill>
      <alignment horizontal="center" vertical="top" textRotation="0" wrapText="0" indent="0" justifyLastLine="0" shrinkToFit="0" readingOrder="0"/>
    </dxf>
    <dxf>
      <font>
        <b/>
        <i val="0"/>
        <strike val="0"/>
        <condense val="0"/>
        <extend val="0"/>
        <outline val="0"/>
        <shadow val="0"/>
        <u val="none"/>
        <vertAlign val="baseline"/>
        <sz val="18"/>
        <color theme="0"/>
        <name val="Arial"/>
        <scheme val="none"/>
      </font>
      <numFmt numFmtId="174" formatCode="_([$€-2]* #,##0_);_([$€-2]* \(#,##0\);_([$€-2]* &quot;-&quot;??_)"/>
      <fill>
        <patternFill patternType="solid">
          <fgColor indexed="64"/>
          <bgColor rgb="FF00539B"/>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25"/>
        <color auto="1"/>
        <name val="Arial"/>
        <scheme val="none"/>
      </font>
      <numFmt numFmtId="168" formatCode="_(* #,##0_);_(* \(#,##0\);_(* &quot;-&quot;??_);_(@_)"/>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25"/>
        <color auto="1"/>
        <name val="Arial"/>
        <scheme val="none"/>
      </font>
      <numFmt numFmtId="30" formatCode="@"/>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outline="0">
        <bottom style="thin">
          <color indexed="64"/>
        </bottom>
      </border>
    </dxf>
    <dxf>
      <font>
        <b val="0"/>
        <i val="0"/>
        <strike val="0"/>
        <condense val="0"/>
        <extend val="0"/>
        <outline val="0"/>
        <shadow val="0"/>
        <u val="none"/>
        <vertAlign val="baseline"/>
        <sz val="25"/>
        <color auto="1"/>
        <name val="Arial"/>
        <scheme val="none"/>
      </font>
      <numFmt numFmtId="174" formatCode="_([$€-2]* #,##0_);_([$€-2]* \(#,##0\);_([$€-2]* &quot;-&quot;??_)"/>
      <fill>
        <patternFill patternType="none">
          <fgColor indexed="64"/>
          <bgColor auto="1"/>
        </patternFill>
      </fill>
    </dxf>
    <dxf>
      <font>
        <b/>
        <i val="0"/>
        <strike val="0"/>
        <condense val="0"/>
        <extend val="0"/>
        <outline val="0"/>
        <shadow val="0"/>
        <u val="none"/>
        <vertAlign val="baseline"/>
        <sz val="22"/>
        <color theme="0"/>
        <name val="Arial"/>
        <scheme val="none"/>
      </font>
      <numFmt numFmtId="174" formatCode="_([$€-2]* #,##0_);_([$€-2]* \(#,##0\);_([$€-2]* &quot;-&quot;??_)"/>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22" formatCode="mmm\-yy"/>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8"/>
        <color auto="1"/>
        <name val="Arial"/>
        <scheme val="none"/>
      </font>
      <fill>
        <patternFill patternType="none">
          <fgColor indexed="64"/>
          <bgColor auto="1"/>
        </patternFill>
      </fill>
      <alignment vertical="center" textRotation="0" wrapText="0" indent="0" justifyLastLine="0" shrinkToFit="0" readingOrder="0"/>
    </dxf>
    <dxf>
      <font>
        <b val="0"/>
        <i val="0"/>
        <strike val="0"/>
        <condense val="0"/>
        <extend val="0"/>
        <outline val="0"/>
        <shadow val="0"/>
        <u val="none"/>
        <vertAlign val="baseline"/>
        <sz val="18"/>
        <color theme="0"/>
        <name val="Arial"/>
        <scheme val="none"/>
      </font>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18"/>
        <color auto="1"/>
        <name val="Calibri"/>
        <scheme val="minor"/>
      </font>
      <numFmt numFmtId="171" formatCode="0.0%"/>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8"/>
        <color auto="1"/>
        <name val="Calibri"/>
        <scheme val="minor"/>
      </font>
      <numFmt numFmtId="168" formatCode="_(* #,##0_);_(* \(#,##0\);_(* &quot;-&quot;??_);_(@_)"/>
      <fill>
        <patternFill patternType="none">
          <fgColor indexed="64"/>
          <bgColor indexed="65"/>
        </patternFill>
      </fill>
      <alignment horizontal="center"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Calibri"/>
        <scheme val="minor"/>
      </font>
      <numFmt numFmtId="168" formatCode="_(* #,##0_);_(* \(#,##0\);_(* &quot;-&quot;??_);_(@_)"/>
      <fill>
        <patternFill patternType="none">
          <fgColor indexed="64"/>
          <bgColor indexed="65"/>
        </patternFill>
      </fill>
      <alignment horizontal="center" vertical="center" textRotation="0" wrapText="1"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8"/>
        <name val="Calibri"/>
        <scheme val="minor"/>
      </font>
    </dxf>
    <dxf>
      <font>
        <strike val="0"/>
        <outline val="0"/>
        <shadow val="0"/>
        <u val="none"/>
        <vertAlign val="baseline"/>
        <sz val="18"/>
        <color theme="0"/>
        <name val="Calibri"/>
        <scheme val="minor"/>
      </font>
      <fill>
        <patternFill patternType="solid">
          <fgColor indexed="64"/>
          <bgColor rgb="FF00539B"/>
        </patternFill>
      </fill>
      <border diagonalUp="0" diagonalDown="0" outline="0">
        <left style="thin">
          <color indexed="64"/>
        </left>
        <right style="thin">
          <color indexed="64"/>
        </right>
        <top/>
        <bottom/>
      </border>
    </dxf>
    <dxf>
      <fill>
        <patternFill>
          <bgColor rgb="FFFFFF00"/>
        </patternFill>
      </fill>
    </dxf>
    <dxf>
      <font>
        <b val="0"/>
        <i val="0"/>
        <strike val="0"/>
        <condense val="0"/>
        <extend val="0"/>
        <outline val="0"/>
        <shadow val="0"/>
        <u val="none"/>
        <vertAlign val="baseline"/>
        <sz val="18"/>
        <color auto="1"/>
        <name val="Calibri"/>
        <scheme val="minor"/>
      </font>
      <numFmt numFmtId="171" formatCode="0.0%"/>
      <fill>
        <patternFill patternType="none">
          <fgColor indexed="64"/>
          <bgColor indexed="65"/>
        </patternFill>
      </fill>
      <alignment horizontal="right" vertical="center"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Calibri"/>
        <scheme val="minor"/>
      </font>
    </dxf>
    <dxf>
      <font>
        <b val="0"/>
        <i val="0"/>
        <strike val="0"/>
        <condense val="0"/>
        <extend val="0"/>
        <outline val="0"/>
        <shadow val="0"/>
        <u val="none"/>
        <vertAlign val="baseline"/>
        <sz val="18"/>
        <color auto="1"/>
        <name val="Calibri"/>
        <scheme val="minor"/>
      </font>
      <numFmt numFmtId="3" formatCode="#,##0"/>
      <fill>
        <patternFill patternType="none">
          <fgColor indexed="64"/>
          <bgColor indexed="65"/>
        </patternFill>
      </fill>
      <alignment horizontal="right"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1"/>
        <color auto="1"/>
        <name val="Calibri"/>
        <scheme val="minor"/>
      </font>
    </dxf>
    <dxf>
      <font>
        <b/>
        <i val="0"/>
        <strike val="0"/>
        <condense val="0"/>
        <extend val="0"/>
        <outline val="0"/>
        <shadow val="0"/>
        <u val="none"/>
        <vertAlign val="baseline"/>
        <sz val="18"/>
        <color auto="1"/>
        <name val="Calibri"/>
        <scheme val="minor"/>
      </font>
      <numFmt numFmtId="30" formatCode="@"/>
      <fill>
        <patternFill patternType="none">
          <fgColor indexed="64"/>
          <bgColor indexed="65"/>
        </patternFill>
      </fill>
      <alignment horizontal="left" vertical="center"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6"/>
        <color auto="1"/>
        <name val="Calibri"/>
        <scheme val="minor"/>
      </font>
      <alignment horizontal="general"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outline="0">
        <bottom style="thin">
          <color indexed="64"/>
        </bottom>
      </border>
    </dxf>
    <dxf>
      <border diagonalUp="0" diagonalDown="0">
        <left style="thin">
          <color indexed="64"/>
        </left>
        <right style="thin">
          <color indexed="64"/>
        </right>
        <top style="thin">
          <color indexed="64"/>
        </top>
        <bottom style="thin">
          <color indexed="64"/>
        </bottom>
      </border>
    </dxf>
    <dxf>
      <border diagonalUp="0" diagonalDown="0">
        <left style="thin">
          <color indexed="64"/>
        </left>
        <right style="thin">
          <color indexed="64"/>
        </right>
        <top/>
        <bottom/>
        <vertical style="thin">
          <color indexed="64"/>
        </vertical>
        <horizontal style="thin">
          <color indexed="64"/>
        </horizontal>
      </border>
    </dxf>
    <dxf>
      <font>
        <strike val="0"/>
        <outline val="0"/>
        <shadow val="0"/>
        <u val="none"/>
        <vertAlign val="baseline"/>
        <sz val="14"/>
        <color auto="1"/>
        <name val="Calibri"/>
        <scheme val="minor"/>
      </font>
    </dxf>
    <dxf>
      <font>
        <b/>
        <i val="0"/>
        <strike val="0"/>
        <condense val="0"/>
        <extend val="0"/>
        <outline val="0"/>
        <shadow val="0"/>
        <u val="none"/>
        <vertAlign val="baseline"/>
        <sz val="18"/>
        <color theme="0"/>
        <name val="Calibri"/>
        <scheme val="minor"/>
      </font>
      <numFmt numFmtId="168" formatCode="_(* #,##0_);_(* \(#,##0\);_(* &quot;-&quot;??_);_(@_)"/>
      <fill>
        <patternFill patternType="solid">
          <fgColor indexed="64"/>
          <bgColor rgb="FF00539B"/>
        </patternFill>
      </fill>
      <alignment horizontal="center" vertical="center" textRotation="0" wrapText="1" indent="0" justifyLastLine="0" shrinkToFit="0" readingOrder="0"/>
      <border diagonalUp="0" diagonalDown="0">
        <left style="thin">
          <color indexed="64"/>
        </left>
        <right style="thin">
          <color indexed="64"/>
        </right>
        <top/>
        <bottom/>
        <vertical style="thin">
          <color indexed="64"/>
        </vertical>
        <horizontal style="thin">
          <color indexed="64"/>
        </horizontal>
      </border>
    </dxf>
    <dxf>
      <fill>
        <patternFill>
          <bgColor rgb="FFFFFF00"/>
        </patternFill>
      </fill>
    </dxf>
    <dxf>
      <font>
        <b/>
        <strike val="0"/>
        <outline val="0"/>
        <shadow val="0"/>
        <u val="none"/>
        <vertAlign val="baseline"/>
        <sz val="20"/>
        <color auto="1"/>
        <name val="Arial"/>
        <scheme val="none"/>
      </font>
      <numFmt numFmtId="14" formatCode="0.0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strike val="0"/>
        <outline val="0"/>
        <shadow val="0"/>
        <u val="none"/>
        <vertAlign val="baseline"/>
        <sz val="20"/>
        <color auto="1"/>
        <name val="Arial"/>
        <scheme val="none"/>
      </font>
      <numFmt numFmtId="3" formatCode="#,##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strike val="0"/>
        <outline val="0"/>
        <shadow val="0"/>
        <u val="none"/>
        <vertAlign val="baseline"/>
        <sz val="20"/>
        <color auto="1"/>
        <name val="Arial"/>
        <scheme val="none"/>
      </font>
      <numFmt numFmtId="3" formatCode="#,##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20"/>
        <color auto="1"/>
        <name val="Arial"/>
        <scheme val="none"/>
      </font>
      <numFmt numFmtId="0" formatCode="General"/>
      <fill>
        <patternFill patternType="none">
          <fgColor indexed="64"/>
          <bgColor indexed="65"/>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color auto="1"/>
        <name val="Arial"/>
        <scheme val="none"/>
      </font>
      <numFmt numFmtId="168" formatCode="_(* #,##0_);_(* \(#,##0\);_(* &quot;-&quot;??_);_(@_)"/>
      <alignment horizontal="center" vertical="center" textRotation="0" wrapText="1" indent="0" justifyLastLine="0" shrinkToFit="0" readingOrder="0"/>
    </dxf>
    <dxf>
      <font>
        <b/>
        <strike val="0"/>
        <outline val="0"/>
        <shadow val="0"/>
        <u val="none"/>
        <vertAlign val="baseline"/>
        <sz val="20"/>
        <color theme="0"/>
        <name val="Arial"/>
        <scheme val="none"/>
      </font>
      <numFmt numFmtId="168" formatCode="_(* #,##0_);_(* \(#,##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8"/>
        <color auto="1"/>
        <name val="Arial"/>
        <scheme val="none"/>
      </font>
      <numFmt numFmtId="14" formatCode="0.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0" formatCode="General"/>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8"/>
        <color auto="1"/>
        <name val="Arial"/>
        <scheme val="none"/>
      </font>
      <fill>
        <patternFill patternType="solid">
          <fgColor indexed="64"/>
          <bgColor indexed="65"/>
        </patternFill>
      </fill>
      <alignment horizontal="left"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8"/>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bottom/>
      </border>
    </dxf>
    <dxf>
      <font>
        <strike val="0"/>
        <outline val="0"/>
        <shadow val="0"/>
        <u val="none"/>
        <vertAlign val="baseline"/>
        <sz val="18"/>
        <color theme="0"/>
        <name val="Arial"/>
        <scheme val="none"/>
      </font>
      <fill>
        <patternFill patternType="solid">
          <fgColor indexed="64"/>
          <bgColor rgb="FF00539B"/>
        </patternFill>
      </fill>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48"/>
        <color auto="1"/>
        <name val="Arial"/>
        <scheme val="none"/>
      </font>
      <numFmt numFmtId="171"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171"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171"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48"/>
        <color auto="1"/>
        <name val="Arial"/>
        <scheme val="none"/>
      </font>
      <numFmt numFmtId="35" formatCode="_(* #,##0.00_);_(* \(#,##0.00\);_(* &quot;-&quot;??_);_(@_)"/>
      <fill>
        <patternFill patternType="none">
          <fgColor rgb="FF000000"/>
          <bgColor rgb="FFFFFFFF"/>
        </patternFill>
      </fill>
      <alignment horizontal="center" vertical="center" textRotation="0" indent="0" justifyLastLine="0" shrinkToFit="0" readingOrder="0"/>
    </dxf>
    <dxf>
      <font>
        <b/>
        <i val="0"/>
        <strike val="0"/>
        <condense val="0"/>
        <extend val="0"/>
        <outline val="0"/>
        <shadow val="0"/>
        <u val="none"/>
        <vertAlign val="baseline"/>
        <sz val="48"/>
        <color theme="0"/>
        <name val="Arial"/>
        <scheme val="none"/>
      </font>
      <numFmt numFmtId="35" formatCode="_(* #,##0.00_);_(* \(#,##0.00\);_(* &quot;-&quot;??_);_(@_)"/>
      <fill>
        <patternFill patternType="solid">
          <fgColor indexed="64"/>
          <bgColor rgb="FF0070C0"/>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ill>
        <patternFill>
          <bgColor rgb="FFFFFF00"/>
        </patternFill>
      </fill>
    </dxf>
    <dxf>
      <fill>
        <patternFill>
          <bgColor rgb="FFFFFF00"/>
        </patternFill>
      </fill>
    </dxf>
    <dxf>
      <fill>
        <patternFill>
          <bgColor rgb="FFFFFF00"/>
        </patternFill>
      </fill>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theme="0" tint="-0.14996795556505021"/>
        </patternFill>
      </fill>
    </dxf>
    <dxf>
      <font>
        <b/>
        <i val="0"/>
        <strike val="0"/>
        <condense val="0"/>
        <extend val="0"/>
        <outline val="0"/>
        <shadow val="0"/>
        <u val="none"/>
        <vertAlign val="baseline"/>
        <sz val="14"/>
        <color auto="1"/>
        <name val="Arial"/>
        <scheme val="none"/>
      </font>
      <numFmt numFmtId="171" formatCode="0.0%"/>
      <fill>
        <patternFill patternType="none">
          <fgColor indexed="64"/>
          <bgColor theme="0"/>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30" formatCode="@"/>
      <fill>
        <patternFill patternType="none">
          <fgColor indexed="64"/>
          <bgColor theme="0"/>
        </patternFill>
      </fill>
      <alignment horizontal="left"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val="0"/>
        <i val="0"/>
        <strike val="0"/>
        <condense val="0"/>
        <extend val="0"/>
        <outline val="0"/>
        <shadow val="0"/>
        <u val="none"/>
        <vertAlign val="baseline"/>
        <sz val="14"/>
        <color auto="1"/>
        <name val="Arial"/>
        <scheme val="none"/>
      </font>
      <fill>
        <patternFill patternType="none">
          <fgColor rgb="FF000000"/>
          <bgColor rgb="FFFFFFFF"/>
        </patternFill>
      </fill>
      <alignment horizontal="center" vertical="bottom" textRotation="0" wrapText="0" indent="0" justifyLastLine="0" shrinkToFit="0" readingOrder="0"/>
    </dxf>
    <dxf>
      <font>
        <strike val="0"/>
        <outline val="0"/>
        <shadow val="0"/>
        <u val="none"/>
        <vertAlign val="baseline"/>
        <sz val="14"/>
        <color theme="0"/>
        <name val="Arial"/>
        <scheme val="none"/>
      </font>
      <fill>
        <patternFill patternType="solid">
          <fgColor indexed="64"/>
          <bgColor rgb="FF00539B"/>
        </patternFill>
      </fill>
      <alignment vertical="center" textRotation="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left"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font>
        <b/>
        <i val="0"/>
        <strike val="0"/>
        <condense val="0"/>
        <extend val="0"/>
        <outline val="0"/>
        <shadow val="0"/>
        <u val="none"/>
        <vertAlign val="baseline"/>
        <sz val="11"/>
        <color theme="0"/>
        <name val="Arial"/>
        <scheme val="none"/>
      </font>
      <numFmt numFmtId="168" formatCode="_(* #,##0_);_(* \(#,##0\);_(* &quot;-&quot;??_);_(@_)"/>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48"/>
        <color auto="1"/>
        <name val="Arial"/>
        <scheme val="none"/>
      </font>
      <numFmt numFmtId="171"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171"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171" formatCode="0.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protection locked="1" hidden="0"/>
    </dxf>
    <dxf>
      <font>
        <b/>
        <i val="0"/>
        <strike val="0"/>
        <condense val="0"/>
        <extend val="0"/>
        <outline val="0"/>
        <shadow val="0"/>
        <u val="none"/>
        <vertAlign val="baseline"/>
        <sz val="48"/>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48"/>
        <color auto="1"/>
        <name val="Arial"/>
        <scheme val="none"/>
      </font>
      <numFmt numFmtId="35" formatCode="_(* #,##0.00_);_(* \(#,##0.00\);_(* &quot;-&quot;??_);_(@_)"/>
      <fill>
        <patternFill patternType="none">
          <fgColor indexed="64"/>
          <bgColor theme="0"/>
        </patternFill>
      </fill>
      <alignment horizontal="center" vertical="center" textRotation="0" indent="0" justifyLastLine="0" shrinkToFit="0" readingOrder="0"/>
    </dxf>
    <dxf>
      <font>
        <b/>
        <i val="0"/>
        <strike val="0"/>
        <condense val="0"/>
        <extend val="0"/>
        <outline val="0"/>
        <shadow val="0"/>
        <u val="none"/>
        <vertAlign val="baseline"/>
        <sz val="48"/>
        <color theme="0"/>
        <name val="Arial"/>
        <scheme val="none"/>
      </font>
      <numFmt numFmtId="35" formatCode="_(* #,##0.00_);_(* \(#,##0.00\);_(* &quot;-&quot;??_);_(@_)"/>
      <fill>
        <patternFill patternType="solid">
          <fgColor indexed="64"/>
          <bgColor rgb="FF0070C0"/>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ill>
        <patternFill>
          <bgColor rgb="FFFFFF00"/>
        </patternFill>
      </fill>
    </dxf>
    <dxf>
      <fill>
        <patternFill>
          <bgColor rgb="FFFFFF00"/>
        </patternFill>
      </fill>
    </dxf>
    <dxf>
      <fill>
        <patternFill>
          <bgColor rgb="FFFFFF00"/>
        </patternFill>
      </fill>
    </dxf>
    <dxf>
      <font>
        <b/>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3" formatCode="#,##0"/>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2"/>
        <color auto="1"/>
        <name val="Arial"/>
        <scheme val="none"/>
      </font>
      <numFmt numFmtId="22" formatCode="mmm\-yy"/>
      <fill>
        <patternFill patternType="none">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fill>
        <patternFill>
          <fgColor indexed="64"/>
          <bgColor theme="0"/>
        </patternFill>
      </fill>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numFmt numFmtId="35" formatCode="_(* #,##0.00_);_(* \(#,##0.00\);_(* &quot;-&quot;??_);_(@_)"/>
      <fill>
        <patternFill>
          <fgColor indexed="64"/>
          <bgColor theme="0"/>
        </patternFill>
      </fill>
    </dxf>
    <dxf>
      <font>
        <b/>
        <i val="0"/>
        <strike val="0"/>
        <condense val="0"/>
        <extend val="0"/>
        <outline val="0"/>
        <shadow val="0"/>
        <u val="none"/>
        <vertAlign val="baseline"/>
        <sz val="22"/>
        <color theme="0"/>
        <name val="Arial"/>
        <scheme val="none"/>
      </font>
      <numFmt numFmtId="35" formatCode="_(* #,##0.00_);_(* \(#,##0.00\);_(* &quot;-&quot;??_);_(@_)"/>
      <fill>
        <patternFill patternType="solid">
          <fgColor indexed="64"/>
          <bgColor rgb="FF0070C0"/>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ont>
        <b val="0"/>
        <i val="0"/>
        <strike val="0"/>
        <condense val="0"/>
        <extend val="0"/>
        <outline val="0"/>
        <shadow val="0"/>
        <u val="none"/>
        <vertAlign val="baseline"/>
        <sz val="12"/>
        <color auto="1"/>
        <name val="Arial"/>
        <scheme val="none"/>
      </font>
      <numFmt numFmtId="171" formatCode="0.0%"/>
      <fill>
        <patternFill patternType="none">
          <fgColor indexed="64"/>
          <bgColor auto="1"/>
        </patternFill>
      </fill>
      <alignment horizontal="right" vertical="top" textRotation="0" wrapText="0"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71" formatCode="0.0%"/>
      <fill>
        <patternFill patternType="none">
          <fgColor indexed="64"/>
          <bgColor auto="1"/>
        </patternFill>
      </fill>
      <alignment horizontal="right" vertical="top" textRotation="0" wrapText="0"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2"/>
        <color auto="1"/>
        <name val="Arial"/>
        <scheme val="none"/>
      </font>
      <numFmt numFmtId="168" formatCode="_(* #,##0_);_(* \(#,##0\);_(* &quot;-&quot;??_);_(@_)"/>
      <fill>
        <patternFill patternType="none">
          <fgColor indexed="64"/>
          <bgColor auto="1"/>
        </patternFill>
      </fill>
      <alignment horizontal="right"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2"/>
        <color auto="1"/>
        <name val="Arial"/>
        <scheme val="none"/>
      </font>
      <numFmt numFmtId="30" formatCode="@"/>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2"/>
        <color auto="1"/>
        <name val="Arial"/>
        <scheme val="none"/>
      </font>
      <alignment vertical="top" textRotation="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outline="0">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2"/>
        <color auto="1"/>
        <name val="Arial"/>
        <scheme val="none"/>
      </font>
      <numFmt numFmtId="3" formatCode="#,##0"/>
      <fill>
        <patternFill patternType="none">
          <fgColor indexed="64"/>
          <bgColor auto="1"/>
        </patternFill>
      </fill>
      <alignment vertical="top" textRotation="0" indent="0" justifyLastLine="0" shrinkToFit="0" readingOrder="0"/>
    </dxf>
    <dxf>
      <font>
        <b/>
        <i val="0"/>
        <strike val="0"/>
        <condense val="0"/>
        <extend val="0"/>
        <outline val="0"/>
        <shadow val="0"/>
        <u val="none"/>
        <vertAlign val="baseline"/>
        <sz val="12"/>
        <color theme="0"/>
        <name val="Arial"/>
        <scheme val="none"/>
      </font>
      <numFmt numFmtId="35" formatCode="_(* #,##0.00_);_(* \(#,##0.00\);_(* &quot;-&quot;??_);_(@_)"/>
      <fill>
        <patternFill patternType="solid">
          <fgColor indexed="64"/>
          <bgColor rgb="FF00539B"/>
        </patternFill>
      </fill>
      <alignment horizontal="center" vertical="center" textRotation="0" wrapText="1" indent="0" justifyLastLine="0" shrinkToFit="0" readingOrder="0"/>
    </dxf>
    <dxf>
      <fill>
        <patternFill>
          <bgColor rgb="FFFFFF00"/>
        </patternFill>
      </fill>
    </dxf>
    <dxf>
      <fill>
        <patternFill>
          <bgColor rgb="FFFFFF00"/>
        </patternFill>
      </fill>
    </dxf>
    <dxf>
      <font>
        <b/>
        <i val="0"/>
        <strike val="0"/>
        <condense val="0"/>
        <extend val="0"/>
        <outline val="0"/>
        <shadow val="0"/>
        <u val="none"/>
        <vertAlign val="baseline"/>
        <sz val="14"/>
        <color auto="1"/>
        <name val="Arial"/>
        <scheme val="none"/>
      </font>
      <numFmt numFmtId="171" formatCode="0.0%"/>
      <fill>
        <patternFill patternType="none">
          <fgColor indexed="64"/>
          <bgColor theme="0"/>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30" formatCode="@"/>
      <fill>
        <patternFill patternType="none">
          <fgColor indexed="64"/>
          <bgColor theme="0"/>
        </patternFill>
      </fill>
      <alignment horizontal="left"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fill>
        <patternFill patternType="none">
          <fgColor indexed="64"/>
          <bgColor theme="0"/>
        </patternFill>
      </fill>
      <alignment horizontal="center" vertical="bottom" textRotation="0" wrapText="0" indent="0" justifyLastLine="0" shrinkToFit="0" readingOrder="0"/>
    </dxf>
    <dxf>
      <font>
        <strike val="0"/>
        <outline val="0"/>
        <shadow val="0"/>
        <u val="none"/>
        <vertAlign val="baseline"/>
        <sz val="14"/>
        <color theme="0"/>
        <name val="Arial"/>
        <scheme val="none"/>
      </font>
      <fill>
        <patternFill patternType="solid">
          <fgColor indexed="64"/>
          <bgColor rgb="FF00539B"/>
        </patternFill>
      </fill>
      <alignment vertical="center" textRotation="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left"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36"/>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3" formatCode="#,##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36"/>
        <color auto="1"/>
        <name val="Arial"/>
        <scheme val="none"/>
      </font>
      <numFmt numFmtId="35" formatCode="_(* #,##0.00_);_(* \(#,##0.00\);_(* &quot;-&quot;??_);_(@_)"/>
      <fill>
        <patternFill patternType="none">
          <fgColor rgb="FF000000"/>
          <bgColor auto="1"/>
        </patternFill>
      </fill>
      <alignment horizontal="center" vertical="center" textRotation="0" indent="0" justifyLastLine="0" shrinkToFit="0" readingOrder="0"/>
    </dxf>
    <dxf>
      <font>
        <b/>
        <i val="0"/>
        <strike val="0"/>
        <condense val="0"/>
        <extend val="0"/>
        <outline val="0"/>
        <shadow val="0"/>
        <u val="none"/>
        <vertAlign val="baseline"/>
        <sz val="36"/>
        <color theme="0"/>
        <name val="Arial"/>
        <scheme val="none"/>
      </font>
      <numFmt numFmtId="35" formatCode="_(* #,##0.00_);_(* \(#,##0.0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ill>
        <patternFill>
          <bgColor rgb="FFFFFF00"/>
        </patternFill>
      </fill>
    </dxf>
    <dxf>
      <fill>
        <patternFill>
          <bgColor rgb="FFFFFF00"/>
        </patternFill>
      </fill>
    </dxf>
    <dxf>
      <fill>
        <patternFill>
          <bgColor rgb="FFFFFF00"/>
        </patternFill>
      </fill>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14"/>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dxf>
    <dxf>
      <font>
        <b val="0"/>
        <i val="0"/>
        <strike val="0"/>
        <condense val="0"/>
        <extend val="0"/>
        <outline val="0"/>
        <shadow val="0"/>
        <u val="none"/>
        <vertAlign val="baseline"/>
        <sz val="14"/>
        <color auto="1"/>
        <name val="Arial"/>
        <scheme val="none"/>
      </font>
      <numFmt numFmtId="22" formatCode="mmm\-yy"/>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4"/>
        <color auto="1"/>
        <name val="Arial"/>
        <scheme val="none"/>
      </font>
      <fill>
        <patternFill patternType="none">
          <fgColor indexed="64"/>
          <bgColor auto="1"/>
        </patternFill>
      </fill>
      <border diagonalUp="0" diagonalDown="0" outline="0">
        <left/>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4"/>
        <color auto="1"/>
        <name val="Arial"/>
        <scheme val="none"/>
      </font>
      <numFmt numFmtId="2" formatCode="0.00"/>
      <fill>
        <patternFill patternType="none">
          <fgColor indexed="64"/>
          <bgColor auto="1"/>
        </patternFill>
      </fill>
    </dxf>
    <dxf>
      <font>
        <b/>
        <i val="0"/>
        <strike val="0"/>
        <condense val="0"/>
        <extend val="0"/>
        <outline val="0"/>
        <shadow val="0"/>
        <u val="none"/>
        <vertAlign val="baseline"/>
        <sz val="14"/>
        <color theme="0"/>
        <name val="Arial"/>
        <scheme val="none"/>
      </font>
      <numFmt numFmtId="2" formatCode="0.00"/>
      <fill>
        <patternFill patternType="solid">
          <fgColor indexed="64"/>
          <bgColor rgb="FF00539B"/>
        </patternFill>
      </fill>
      <alignment horizontal="center" vertical="center" textRotation="0" wrapText="0" indent="0" justifyLastLine="0" shrinkToFit="0" readingOrder="0"/>
      <border diagonalUp="0" diagonalDown="0" outline="0">
        <left style="thin">
          <color indexed="64"/>
        </left>
        <right style="thin">
          <color indexed="64"/>
        </right>
        <top/>
        <bottom/>
      </border>
    </dxf>
    <dxf>
      <fill>
        <patternFill>
          <bgColor rgb="FFFFFF00"/>
        </patternFill>
      </fill>
    </dxf>
    <dxf>
      <fill>
        <patternFill>
          <bgColor rgb="FFFFFF00"/>
        </patternFill>
      </fill>
    </dxf>
    <dxf>
      <font>
        <b/>
        <i val="0"/>
        <strike val="0"/>
        <condense val="0"/>
        <extend val="0"/>
        <outline val="0"/>
        <shadow val="0"/>
        <u val="none"/>
        <vertAlign val="baseline"/>
        <sz val="20"/>
        <color auto="1"/>
        <name val="Arial"/>
        <scheme val="none"/>
      </font>
      <numFmt numFmtId="2" formatCode="0.00"/>
      <fill>
        <patternFill patternType="none">
          <fgColor indexed="64"/>
          <bgColor auto="1"/>
        </patternFill>
      </fill>
      <alignment horizontal="center" vertical="center" textRotation="0" wrapText="1"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0"/>
        <color auto="1"/>
        <name val="Arial"/>
        <scheme val="none"/>
      </font>
      <numFmt numFmtId="171" formatCode="0.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171" formatCode="0.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20"/>
        <color auto="1"/>
        <name val="Arial"/>
        <scheme val="none"/>
      </font>
      <numFmt numFmtId="3" formatCode="#,##0"/>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20"/>
        <color auto="1"/>
        <name val="Arial"/>
        <scheme val="none"/>
      </font>
      <numFmt numFmtId="30" formatCode="@"/>
      <fill>
        <patternFill patternType="none">
          <fgColor indexed="64"/>
          <bgColor auto="1"/>
        </patternFill>
      </fill>
      <alignment horizontal="center" vertical="center" textRotation="0" wrapText="1"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strike val="0"/>
        <outline val="0"/>
        <shadow val="0"/>
        <u val="none"/>
        <vertAlign val="baseline"/>
        <sz val="20"/>
        <color auto="1"/>
        <name val="Arial"/>
        <scheme val="none"/>
      </font>
      <fill>
        <patternFill patternType="none">
          <fgColor indexed="64"/>
          <bgColor auto="1"/>
        </patternFill>
      </fill>
      <alignment horizontal="center" vertical="center" textRotation="0" wrapText="1"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0"/>
        <color auto="1"/>
        <name val="Arial"/>
        <scheme val="none"/>
      </font>
      <numFmt numFmtId="14" formatCode="0.00%"/>
      <fill>
        <patternFill patternType="none">
          <fgColor indexed="64"/>
          <bgColor auto="1"/>
        </patternFill>
      </fill>
      <alignment horizontal="center" vertical="center" textRotation="0" wrapText="1" indent="0" justifyLastLine="0" shrinkToFit="0" readingOrder="0"/>
    </dxf>
    <dxf>
      <font>
        <b/>
        <i val="0"/>
        <strike val="0"/>
        <condense val="0"/>
        <extend val="0"/>
        <outline val="0"/>
        <shadow val="0"/>
        <u val="none"/>
        <vertAlign val="baseline"/>
        <sz val="20"/>
        <color theme="0"/>
        <name val="Arial"/>
        <scheme val="none"/>
      </font>
      <numFmt numFmtId="14" formatCode="0.00%"/>
      <fill>
        <patternFill patternType="solid">
          <fgColor indexed="64"/>
          <bgColor theme="4" tint="-0.249977111117893"/>
        </patternFill>
      </fill>
      <alignment horizontal="right" vertical="center" textRotation="0" wrapText="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color rgb="FF9C6500"/>
      </font>
      <fill>
        <patternFill>
          <bgColor rgb="FFFFEB9C"/>
        </patternFill>
      </fill>
    </dxf>
    <dxf>
      <fill>
        <patternFill>
          <bgColor rgb="FFFFFF00"/>
        </patternFill>
      </fill>
    </dxf>
    <dxf>
      <font>
        <b/>
        <i val="0"/>
        <strike val="0"/>
        <condense val="0"/>
        <extend val="0"/>
        <outline val="0"/>
        <shadow val="0"/>
        <u val="none"/>
        <vertAlign val="baseline"/>
        <sz val="14"/>
        <color auto="1"/>
        <name val="Arial"/>
        <scheme val="none"/>
      </font>
      <numFmt numFmtId="171" formatCode="0.0%"/>
      <fill>
        <patternFill patternType="none">
          <fgColor indexed="64"/>
          <bgColor theme="0"/>
        </patternFill>
      </fill>
      <alignment horizontal="right" vertical="bottom" textRotation="0" wrapText="0" indent="0" justifyLastLine="0" shrinkToFit="0" readingOrder="0"/>
      <border diagonalUp="0" diagonalDown="0">
        <left style="thin">
          <color indexed="64"/>
        </left>
        <right/>
        <top style="thin">
          <color indexed="64"/>
        </top>
        <bottom style="thin">
          <color indexed="64"/>
        </bottom>
        <vertical style="thin">
          <color indexed="64"/>
        </vertical>
        <horizontal style="thin">
          <color indexed="64"/>
        </horizontal>
      </border>
    </dxf>
    <dxf>
      <font>
        <b val="0"/>
        <i val="0"/>
        <strike val="0"/>
        <condense val="0"/>
        <extend val="0"/>
        <outline val="0"/>
        <shadow val="0"/>
        <u val="none"/>
        <vertAlign val="baseline"/>
        <sz val="14"/>
        <color auto="1"/>
        <name val="Arial"/>
        <scheme val="none"/>
      </font>
      <numFmt numFmtId="33" formatCode="_(* #,##0_);_(* \(#,##0\);_(* &quot;-&quot;_);_(@_)"/>
      <fill>
        <patternFill patternType="none">
          <fgColor indexed="64"/>
          <bgColor theme="0"/>
        </patternFill>
      </fill>
      <alignment horizontal="right" vertical="bottom" textRotation="0" wrapText="0" indent="0" justifyLastLine="0" shrinkToFit="0" readingOrder="0"/>
      <border diagonalUp="0" diagonalDown="0">
        <left style="thin">
          <color indexed="64"/>
        </left>
        <right style="thin">
          <color indexed="64"/>
        </right>
        <top style="thin">
          <color indexed="64"/>
        </top>
        <bottom style="thin">
          <color indexed="64"/>
        </bottom>
        <vertical style="thin">
          <color indexed="64"/>
        </vertical>
        <horizontal style="thin">
          <color indexed="64"/>
        </horizontal>
      </border>
    </dxf>
    <dxf>
      <font>
        <b/>
        <i val="0"/>
        <strike val="0"/>
        <condense val="0"/>
        <extend val="0"/>
        <outline val="0"/>
        <shadow val="0"/>
        <u val="none"/>
        <vertAlign val="baseline"/>
        <sz val="14"/>
        <color auto="1"/>
        <name val="Arial"/>
        <scheme val="none"/>
      </font>
      <numFmt numFmtId="30" formatCode="@"/>
      <fill>
        <patternFill patternType="none">
          <fgColor indexed="64"/>
          <bgColor theme="0"/>
        </patternFill>
      </fill>
      <alignment horizontal="left" vertical="bottom" textRotation="0" wrapText="0" indent="0" justifyLastLine="0" shrinkToFit="0" readingOrder="0"/>
      <border diagonalUp="0" diagonalDown="0">
        <left/>
        <right style="thin">
          <color indexed="64"/>
        </right>
        <top style="thin">
          <color indexed="64"/>
        </top>
        <bottom style="thin">
          <color indexed="64"/>
        </bottom>
        <vertical style="thin">
          <color indexed="64"/>
        </vertical>
        <horizontal style="thin">
          <color indexed="64"/>
        </horizontal>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val="0"/>
        <i val="0"/>
        <strike val="0"/>
        <condense val="0"/>
        <extend val="0"/>
        <outline val="0"/>
        <shadow val="0"/>
        <u val="none"/>
        <vertAlign val="baseline"/>
        <sz val="14"/>
        <color auto="1"/>
        <name val="Arial"/>
        <scheme val="none"/>
      </font>
      <fill>
        <patternFill patternType="none">
          <fgColor rgb="FF000000"/>
          <bgColor rgb="FFFFFFFF"/>
        </patternFill>
      </fill>
      <alignment horizontal="center" vertical="bottom" textRotation="0" wrapText="0" indent="0" justifyLastLine="0" shrinkToFit="0" readingOrder="0"/>
    </dxf>
    <dxf>
      <font>
        <strike val="0"/>
        <outline val="0"/>
        <shadow val="0"/>
        <u val="none"/>
        <vertAlign val="baseline"/>
        <sz val="14"/>
        <color theme="0"/>
        <name val="Arial"/>
        <scheme val="none"/>
      </font>
      <fill>
        <patternFill patternType="solid">
          <fgColor indexed="64"/>
          <bgColor rgb="FF00539B"/>
        </patternFill>
      </fill>
      <alignment vertical="center" textRotation="0" indent="0" justifyLastLine="0" shrinkToFit="0" readingOrder="0"/>
      <border diagonalUp="0" diagonalDown="0">
        <left style="thin">
          <color indexed="64"/>
        </left>
        <right style="thin">
          <color indexed="64"/>
        </right>
        <top/>
        <bottom/>
        <vertical style="thin">
          <color indexed="64"/>
        </vertical>
        <horizontal style="thin">
          <color indexed="64"/>
        </horizontal>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left" vertical="center" textRotation="0" wrapText="1"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68" formatCode="_(* #,##0_);_(* \(#,##0\);_(* &quot;-&quot;??_);_(@_)"/>
      <fill>
        <patternFill patternType="none">
          <fgColor indexed="64"/>
          <bgColor auto="1"/>
        </patternFill>
      </fill>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bottom" textRotation="0" wrapText="0" indent="0" justifyLastLine="0" shrinkToFit="0" readingOrder="0"/>
      <border diagonalUp="0" diagonalDown="0" outline="0">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b/>
        <i val="0"/>
        <strike val="0"/>
        <condense val="0"/>
        <extend val="0"/>
        <outline val="0"/>
        <shadow val="0"/>
        <u val="none"/>
        <vertAlign val="baseline"/>
        <sz val="11"/>
        <color auto="1"/>
        <name val="Arial"/>
        <scheme val="none"/>
      </font>
      <fill>
        <patternFill patternType="none">
          <fgColor rgb="FF000000"/>
          <bgColor auto="1"/>
        </patternFill>
      </fill>
    </dxf>
    <dxf>
      <font>
        <b/>
        <i val="0"/>
        <strike val="0"/>
        <condense val="0"/>
        <extend val="0"/>
        <outline val="0"/>
        <shadow val="0"/>
        <u val="none"/>
        <vertAlign val="baseline"/>
        <sz val="11"/>
        <color theme="0"/>
        <name val="Arial"/>
        <scheme val="none"/>
      </font>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i val="0"/>
        <strike val="0"/>
        <condense val="0"/>
        <extend val="0"/>
        <outline val="0"/>
        <shadow val="0"/>
        <u val="none"/>
        <vertAlign val="baseline"/>
        <sz val="36"/>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171" formatCode="0.0%"/>
      <fill>
        <patternFill patternType="none">
          <fgColor indexed="64"/>
          <bgColor auto="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3" formatCode="#,##0"/>
      <fill>
        <patternFill patternType="none">
          <fgColor indexed="64"/>
          <bgColor auto="1"/>
        </patternFill>
      </fill>
      <alignment horizontal="center" vertical="center" textRotation="0" wrapText="0" indent="0" justifyLastLine="0" shrinkToFit="0" readingOrder="0"/>
      <border diagonalUp="0" diagonalDown="0" outline="0">
        <left/>
        <right style="thin">
          <color indexed="64"/>
        </right>
        <top style="thin">
          <color indexed="64"/>
        </top>
        <bottom style="thin">
          <color indexed="64"/>
        </bottom>
      </border>
      <protection locked="1" hidden="0"/>
    </dxf>
    <dxf>
      <font>
        <b/>
        <i val="0"/>
        <strike val="0"/>
        <condense val="0"/>
        <extend val="0"/>
        <outline val="0"/>
        <shadow val="0"/>
        <u val="none"/>
        <vertAlign val="baseline"/>
        <sz val="36"/>
        <color auto="1"/>
        <name val="Arial"/>
        <scheme val="none"/>
      </font>
      <numFmt numFmtId="3" formatCode="#,##0"/>
      <fill>
        <patternFill patternType="none">
          <fgColor indexed="64"/>
          <bgColor indexed="65"/>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border>
        <top style="thin">
          <color rgb="FF000000"/>
        </top>
      </border>
    </dxf>
    <dxf>
      <border>
        <bottom style="thin">
          <color rgb="FF000000"/>
        </bottom>
      </border>
    </dxf>
    <dxf>
      <border diagonalUp="0" diagonalDown="0">
        <left style="thin">
          <color rgb="FF000000"/>
        </left>
        <right style="thin">
          <color rgb="FF000000"/>
        </right>
        <top style="thin">
          <color rgb="FF000000"/>
        </top>
        <bottom style="thin">
          <color rgb="FF000000"/>
        </bottom>
      </border>
    </dxf>
    <dxf>
      <font>
        <strike val="0"/>
        <outline val="0"/>
        <shadow val="0"/>
        <u val="none"/>
        <vertAlign val="baseline"/>
        <sz val="36"/>
        <color auto="1"/>
        <name val="Arial"/>
        <scheme val="none"/>
      </font>
      <numFmt numFmtId="35" formatCode="_(* #,##0.00_);_(* \(#,##0.00\);_(* &quot;-&quot;??_);_(@_)"/>
      <fill>
        <patternFill patternType="none">
          <fgColor rgb="FF000000"/>
          <bgColor auto="1"/>
        </patternFill>
      </fill>
      <alignment horizontal="center" vertical="center" textRotation="0" indent="0" justifyLastLine="0" shrinkToFit="0" readingOrder="0"/>
    </dxf>
    <dxf>
      <font>
        <b/>
        <i val="0"/>
        <strike val="0"/>
        <condense val="0"/>
        <extend val="0"/>
        <outline val="0"/>
        <shadow val="0"/>
        <u val="none"/>
        <vertAlign val="baseline"/>
        <sz val="36"/>
        <color theme="0"/>
        <name val="Arial"/>
        <scheme val="none"/>
      </font>
      <numFmt numFmtId="35" formatCode="_(* #,##0.00_);_(* \(#,##0.00\);_(* &quot;-&quot;??_);_(@_)"/>
      <fill>
        <patternFill patternType="solid">
          <fgColor indexed="64"/>
          <bgColor rgb="FF00539B"/>
        </patternFill>
      </fill>
      <alignment horizontal="center" vertical="center"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ill>
        <patternFill>
          <bgColor rgb="FFFFFF00"/>
        </patternFill>
      </fill>
    </dxf>
    <dxf>
      <fill>
        <patternFill>
          <bgColor rgb="FFFFFF00"/>
        </patternFill>
      </fill>
    </dxf>
    <dxf>
      <fill>
        <patternFill>
          <bgColor rgb="FFFFFF00"/>
        </patternFill>
      </fill>
    </dxf>
    <dxf>
      <font>
        <b val="0"/>
        <i val="0"/>
        <strike val="0"/>
        <condense val="0"/>
        <extend val="0"/>
        <outline val="0"/>
        <shadow val="0"/>
        <u val="none"/>
        <vertAlign val="baseline"/>
        <sz val="11"/>
        <color auto="1"/>
        <name val="Arial"/>
        <scheme val="none"/>
      </font>
      <numFmt numFmtId="174" formatCode="_([$€-2]* #,##0_);_([$€-2]* \(#,##0\);_([$€-2]* &quot;-&quot;??_)"/>
      <fill>
        <patternFill patternType="none">
          <fgColor indexed="64"/>
          <bgColor auto="1"/>
        </patternFill>
      </fill>
      <alignment horizontal="center" vertical="top" textRotation="0" wrapText="0" indent="0" justifyLastLine="0" shrinkToFit="0" readingOrder="0"/>
    </dxf>
    <dxf>
      <font>
        <b val="0"/>
        <i val="0"/>
        <strike val="0"/>
        <condense val="0"/>
        <extend val="0"/>
        <outline val="0"/>
        <shadow val="0"/>
        <u val="none"/>
        <vertAlign val="baseline"/>
        <sz val="11"/>
        <color auto="1"/>
        <name val="Arial"/>
        <scheme val="none"/>
      </font>
      <numFmt numFmtId="174" formatCode="_([$€-2]* #,##0_);_([$€-2]* \(#,##0\);_([$€-2]* &quot;-&quot;??_)"/>
      <fill>
        <patternFill patternType="none">
          <fgColor indexed="64"/>
          <bgColor auto="1"/>
        </patternFill>
      </fill>
      <alignment horizontal="center" vertical="top" textRotation="0" wrapText="0" indent="0" justifyLastLine="0" shrinkToFit="0" readingOrder="0"/>
    </dxf>
    <dxf>
      <font>
        <b val="0"/>
        <i val="0"/>
        <strike val="0"/>
        <condense val="0"/>
        <extend val="0"/>
        <outline val="0"/>
        <shadow val="0"/>
        <u val="none"/>
        <vertAlign val="baseline"/>
        <sz val="11"/>
        <color auto="1"/>
        <name val="Arial"/>
        <scheme val="none"/>
      </font>
      <numFmt numFmtId="199" formatCode="#,##0.00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99" formatCode="#,##0.00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99" formatCode="#,##0.00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solid">
          <fgColor indexed="64"/>
          <bgColor theme="0"/>
        </patternFill>
      </fill>
      <alignment horizontal="center" vertical="top" textRotation="0" wrapText="0" indent="0" justifyLastLine="0" shrinkToFit="0" readingOrder="0"/>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11"/>
        <color auto="1"/>
        <name val="Arial"/>
        <scheme val="none"/>
      </font>
      <numFmt numFmtId="3" formatCode="#,##0"/>
      <fill>
        <patternFill patternType="solid">
          <fgColor indexed="64"/>
          <bgColor theme="0"/>
        </patternFill>
      </fill>
      <alignment horizontal="center" vertical="top" textRotation="0" wrapText="0" indent="0" justifyLastLine="0" shrinkToFit="0" readingOrder="0"/>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11"/>
        <color auto="1"/>
        <name val="Arial"/>
        <scheme val="none"/>
      </font>
      <numFmt numFmtId="3" formatCode="#,##0"/>
      <fill>
        <patternFill patternType="solid">
          <fgColor indexed="64"/>
          <bgColor theme="0"/>
        </patternFill>
      </fill>
      <alignment horizontal="center" vertical="top" textRotation="0" wrapText="0" indent="0" justifyLastLine="0" shrinkToFit="0" readingOrder="0"/>
      <border diagonalUp="0" diagonalDown="0">
        <left style="thin">
          <color indexed="64"/>
        </left>
        <right style="thin">
          <color indexed="64"/>
        </right>
        <top style="thin">
          <color indexed="64"/>
        </top>
        <bottom/>
        <vertical/>
        <horizontal/>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3" formatCode="#,##0"/>
      <fill>
        <patternFill patternType="none">
          <fgColor indexed="64"/>
          <bgColor auto="1"/>
        </patternFill>
      </fill>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1"/>
        <color auto="1"/>
        <name val="Arial"/>
        <scheme val="none"/>
      </font>
      <numFmt numFmtId="0" formatCode="General"/>
      <fill>
        <patternFill patternType="none">
          <fgColor indexed="64"/>
          <bgColor auto="1"/>
        </patternFill>
      </fill>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1"/>
        <color auto="1"/>
        <name val="Arial"/>
        <scheme val="none"/>
      </font>
      <numFmt numFmtId="174" formatCode="_([$€-2]* #,##0_);_([$€-2]* \(#,##0\);_([$€-2]* &quot;-&quot;??_)"/>
      <fill>
        <patternFill patternType="none">
          <fgColor indexed="64"/>
          <bgColor auto="1"/>
        </patternFill>
      </fill>
      <alignment horizontal="center" vertical="top" textRotation="0" wrapText="0" indent="0" justifyLastLine="0" shrinkToFit="0" readingOrder="0"/>
    </dxf>
    <dxf>
      <font>
        <b/>
        <i val="0"/>
        <strike val="0"/>
        <condense val="0"/>
        <extend val="0"/>
        <outline val="0"/>
        <shadow val="0"/>
        <u val="none"/>
        <vertAlign val="baseline"/>
        <sz val="11"/>
        <color theme="0"/>
        <name val="Arial"/>
        <scheme val="none"/>
      </font>
      <numFmt numFmtId="174" formatCode="_([$€-2]* #,##0_);_([$€-2]* \(#,##0\);_([$€-2]* &quot;-&quot;??_)"/>
      <fill>
        <patternFill patternType="solid">
          <fgColor indexed="64"/>
          <bgColor theme="4" tint="-0.249977111117893"/>
        </patternFill>
      </fill>
      <alignment horizontal="center" vertical="center" textRotation="0" wrapText="1" indent="0" justifyLastLine="0" shrinkToFit="0" readingOrder="0"/>
      <border diagonalUp="0" diagonalDown="0" outline="0">
        <left style="thin">
          <color indexed="64"/>
        </left>
        <right style="thin">
          <color indexed="64"/>
        </right>
        <top/>
        <bottom/>
      </border>
    </dxf>
    <dxf>
      <font>
        <b/>
        <strike val="0"/>
        <outline val="0"/>
        <shadow val="0"/>
        <u val="none"/>
        <vertAlign val="baseline"/>
        <sz val="11"/>
        <color auto="1"/>
        <name val="Arial"/>
        <scheme val="none"/>
      </font>
      <numFmt numFmtId="171" formatCode="0.0%"/>
      <alignment horizontal="center" vertical="top" textRotation="0" wrapText="0" indent="0" justifyLastLine="0" shrinkToFit="0" readingOrder="0"/>
      <border diagonalUp="0" diagonalDown="0" outline="0">
        <left style="thin">
          <color indexed="64"/>
        </left>
        <right/>
        <top style="thin">
          <color indexed="64"/>
        </top>
        <bottom style="thin">
          <color indexed="64"/>
        </bottom>
      </border>
    </dxf>
    <dxf>
      <font>
        <b/>
        <strike val="0"/>
        <outline val="0"/>
        <shadow val="0"/>
        <u val="none"/>
        <vertAlign val="baseline"/>
        <sz val="11"/>
        <color auto="1"/>
        <name val="Arial"/>
        <scheme val="none"/>
      </font>
      <numFmt numFmtId="171" formatCode="0.0%"/>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11"/>
        <color auto="1"/>
        <name val="Arial"/>
        <scheme val="none"/>
      </font>
      <numFmt numFmtId="171" formatCode="0.0%"/>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font>
        <b/>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style="thin">
          <color indexed="64"/>
        </left>
        <right/>
        <top style="thin">
          <color indexed="64"/>
        </top>
        <bottom style="thin">
          <color indexed="64"/>
        </bottom>
      </border>
    </dxf>
    <dxf>
      <font>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11"/>
        <color auto="1"/>
        <name val="Arial"/>
        <scheme val="none"/>
      </font>
      <numFmt numFmtId="168" formatCode="_(* #,##0_);_(* \(#,##0\);_(* &quot;-&quot;??_);_(@_)"/>
      <alignment horizontal="center" vertical="top" textRotation="0" wrapText="0" indent="0" justifyLastLine="0" shrinkToFit="0" readingOrder="0"/>
    </dxf>
    <dxf>
      <font>
        <b/>
        <strike val="0"/>
        <outline val="0"/>
        <shadow val="0"/>
        <u val="none"/>
        <vertAlign val="baseline"/>
        <sz val="11"/>
        <color theme="0"/>
        <name val="Arial"/>
        <scheme val="none"/>
      </font>
      <numFmt numFmtId="168" formatCode="_(* #,##0_);_(* \(#,##0\);_(* &quot;-&quot;??_);_(@_)"/>
      <fill>
        <patternFill patternType="solid">
          <fgColor indexed="64"/>
          <bgColor theme="4" tint="-0.249977111117893"/>
        </patternFill>
      </fill>
      <alignment horizontal="center" vertical="top" textRotation="0" wrapText="1" indent="0" justifyLastLine="0" shrinkToFit="0" readingOrder="0"/>
      <border diagonalUp="0" diagonalDown="0" outline="0">
        <left style="thin">
          <color indexed="64"/>
        </left>
        <right style="thin">
          <color indexed="64"/>
        </right>
        <top/>
        <bottom/>
      </border>
    </dxf>
    <dxf>
      <fill>
        <patternFill>
          <bgColor rgb="FFFFFF00"/>
        </patternFill>
      </fill>
    </dxf>
    <dxf>
      <font>
        <b/>
        <i val="0"/>
        <strike val="0"/>
        <condense val="0"/>
        <extend val="0"/>
        <outline val="0"/>
        <shadow val="0"/>
        <u val="none"/>
        <vertAlign val="baseline"/>
        <sz val="22"/>
        <color auto="1"/>
        <name val="Arial"/>
        <scheme val="none"/>
      </font>
      <numFmt numFmtId="171" formatCode="0.0%"/>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top style="thin">
          <color indexed="64"/>
        </top>
        <bottom style="thin">
          <color indexed="64"/>
        </bottom>
      </border>
    </dxf>
    <dxf>
      <font>
        <b/>
        <i val="0"/>
        <strike val="0"/>
        <condense val="0"/>
        <extend val="0"/>
        <outline val="0"/>
        <shadow val="0"/>
        <u val="none"/>
        <vertAlign val="baseline"/>
        <sz val="22"/>
        <color auto="1"/>
        <name val="Arial"/>
        <scheme val="none"/>
      </font>
      <numFmt numFmtId="6" formatCode="#,##0_);[Red]\(#,##0\)"/>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22"/>
        <color auto="1"/>
        <name val="Arial"/>
        <scheme val="none"/>
      </font>
      <numFmt numFmtId="6" formatCode="#,##0_);[Red]\(#,##0\)"/>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22"/>
        <color auto="1"/>
        <name val="Arial"/>
        <scheme val="none"/>
      </font>
      <numFmt numFmtId="30" formatCode="@"/>
      <fill>
        <patternFill patternType="solid">
          <fgColor indexed="64"/>
          <bgColor theme="0"/>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border diagonalUp="0" diagonalDown="0" outline="0">
        <left/>
        <right style="thin">
          <color indexed="64"/>
        </right>
        <top style="thin">
          <color indexed="64"/>
        </top>
        <bottom style="thin">
          <color indexed="64"/>
        </bottom>
      </border>
    </dxf>
    <dxf>
      <border>
        <top style="thin">
          <color indexed="64"/>
        </top>
      </border>
    </dxf>
    <dxf>
      <border>
        <bottom style="thin">
          <color indexed="64"/>
        </bottom>
      </border>
    </dxf>
    <dxf>
      <border diagonalUp="0" diagonalDown="0">
        <left style="thin">
          <color indexed="64"/>
        </left>
        <right style="thin">
          <color indexed="64"/>
        </right>
        <top style="thin">
          <color indexed="64"/>
        </top>
        <bottom style="thin">
          <color indexed="64"/>
        </bottom>
      </border>
    </dxf>
    <dxf>
      <font>
        <strike val="0"/>
        <outline val="0"/>
        <shadow val="0"/>
        <u val="none"/>
        <vertAlign val="baseline"/>
        <sz val="22"/>
        <color auto="1"/>
        <name val="Arial"/>
        <scheme val="none"/>
      </font>
      <numFmt numFmtId="171" formatCode="0.0%"/>
      <border outline="0">
        <bottom style="thin">
          <color indexed="64"/>
        </bottom>
      </border>
    </dxf>
    <dxf>
      <font>
        <b/>
        <i val="0"/>
        <strike val="0"/>
        <condense val="0"/>
        <extend val="0"/>
        <outline val="0"/>
        <shadow val="0"/>
        <u val="none"/>
        <vertAlign val="baseline"/>
        <sz val="22"/>
        <color theme="0"/>
        <name val="Arial"/>
        <scheme val="none"/>
      </font>
      <numFmt numFmtId="171" formatCode="0.0%"/>
      <fill>
        <patternFill patternType="solid">
          <fgColor indexed="64"/>
          <bgColor theme="4" tint="-0.249977111117893"/>
        </patternFill>
      </fill>
      <alignment horizontal="center" vertical="bottom" textRotation="0" wrapText="0" indent="0" justifyLastLine="0" shrinkToFit="0" readingOrder="0"/>
      <border diagonalUp="0" diagonalDown="0" outline="0">
        <left style="thin">
          <color indexed="64"/>
        </left>
        <right style="thin">
          <color indexed="64"/>
        </right>
        <top/>
        <bottom/>
      </border>
      <protection locked="1" hidden="0"/>
    </dxf>
    <dxf>
      <font>
        <color rgb="FF9C0006"/>
      </font>
      <fill>
        <patternFill>
          <bgColor rgb="FFFFC7CE"/>
        </patternFill>
      </fill>
    </dxf>
    <dxf>
      <fill>
        <patternFill>
          <bgColor rgb="FFFFFF00"/>
        </patternFill>
      </fill>
    </dxf>
    <dxf>
      <font>
        <color rgb="FF9C0006"/>
      </font>
      <fill>
        <patternFill>
          <bgColor rgb="FFFFC7CE"/>
        </patternFill>
      </fill>
    </dxf>
    <dxf>
      <fill>
        <patternFill>
          <bgColor rgb="FFFFFF00"/>
        </patternFill>
      </fill>
    </dxf>
    <dxf>
      <font>
        <color rgb="FF9C0006"/>
      </font>
      <fill>
        <patternFill>
          <bgColor rgb="FFFFC7CE"/>
        </patternFill>
      </fill>
    </dxf>
    <dxf>
      <fill>
        <patternFill>
          <bgColor rgb="FFFFFF00"/>
        </patternFill>
      </fill>
    </dxf>
    <dxf>
      <font>
        <color rgb="FF9C0006"/>
      </font>
      <fill>
        <patternFill>
          <bgColor rgb="FFFFC7CE"/>
        </patternFill>
      </fill>
    </dxf>
    <dxf>
      <fill>
        <patternFill>
          <bgColor rgb="FFFFFF00"/>
        </patternFill>
      </fill>
    </dxf>
    <dxf>
      <fill>
        <patternFill>
          <bgColor rgb="FFFFFF00"/>
        </patternFill>
      </fill>
    </dxf>
  </dxfs>
  <tableStyles count="2" defaultTableStyle="TableStyleMedium9" defaultPivotStyle="PivotStyleLight16">
    <tableStyle name="Estilo de tabla 1" pivot="0" count="0" xr9:uid="{00000000-0011-0000-FFFF-FFFF00000000}"/>
    <tableStyle name="Estilo de tabla 2" pivot="0" count="0" xr9:uid="{00000000-0011-0000-FFFF-FFFF01000000}"/>
  </tableStyles>
  <colors>
    <mruColors>
      <color rgb="FFFF66FF"/>
      <color rgb="FFFF3300"/>
      <color rgb="FF00539B"/>
      <color rgb="FFFF00FF"/>
      <color rgb="FFCC66FF"/>
      <color rgb="FFFF99FF"/>
      <color rgb="FF00A94F"/>
      <color rgb="FFFFCCFF"/>
      <color rgb="FF9999FF"/>
      <color rgb="FF4BACC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externalLink" Target="externalLinks/externalLink6.xml"/><Relationship Id="rId21" Type="http://schemas.openxmlformats.org/officeDocument/2006/relationships/worksheet" Target="worksheets/sheet21.xml"/><Relationship Id="rId42" Type="http://schemas.openxmlformats.org/officeDocument/2006/relationships/worksheet" Target="worksheets/sheet42.xml"/><Relationship Id="rId63" Type="http://schemas.openxmlformats.org/officeDocument/2006/relationships/worksheet" Target="worksheets/sheet63.xml"/><Relationship Id="rId84" Type="http://schemas.openxmlformats.org/officeDocument/2006/relationships/worksheet" Target="worksheets/sheet84.xml"/><Relationship Id="rId138" Type="http://schemas.openxmlformats.org/officeDocument/2006/relationships/externalLink" Target="externalLinks/externalLink27.xml"/><Relationship Id="rId159" Type="http://schemas.openxmlformats.org/officeDocument/2006/relationships/externalLink" Target="externalLinks/externalLink48.xml"/><Relationship Id="rId170" Type="http://schemas.openxmlformats.org/officeDocument/2006/relationships/powerPivotData" Target="model/item.data"/><Relationship Id="rId191" Type="http://schemas.openxmlformats.org/officeDocument/2006/relationships/customXml" Target="../customXml/item20.xml"/><Relationship Id="rId107" Type="http://schemas.openxmlformats.org/officeDocument/2006/relationships/worksheet" Target="worksheets/sheet107.xml"/><Relationship Id="rId11" Type="http://schemas.openxmlformats.org/officeDocument/2006/relationships/worksheet" Target="worksheets/sheet11.xml"/><Relationship Id="rId32" Type="http://schemas.openxmlformats.org/officeDocument/2006/relationships/worksheet" Target="worksheets/sheet32.xml"/><Relationship Id="rId53" Type="http://schemas.openxmlformats.org/officeDocument/2006/relationships/worksheet" Target="worksheets/sheet53.xml"/><Relationship Id="rId74" Type="http://schemas.openxmlformats.org/officeDocument/2006/relationships/worksheet" Target="worksheets/sheet74.xml"/><Relationship Id="rId128" Type="http://schemas.openxmlformats.org/officeDocument/2006/relationships/externalLink" Target="externalLinks/externalLink17.xml"/><Relationship Id="rId149" Type="http://schemas.openxmlformats.org/officeDocument/2006/relationships/externalLink" Target="externalLinks/externalLink38.xml"/><Relationship Id="rId5" Type="http://schemas.openxmlformats.org/officeDocument/2006/relationships/worksheet" Target="worksheets/sheet5.xml"/><Relationship Id="rId95" Type="http://schemas.openxmlformats.org/officeDocument/2006/relationships/worksheet" Target="worksheets/sheet95.xml"/><Relationship Id="rId160" Type="http://schemas.openxmlformats.org/officeDocument/2006/relationships/externalLink" Target="externalLinks/externalLink49.xml"/><Relationship Id="rId181" Type="http://schemas.openxmlformats.org/officeDocument/2006/relationships/customXml" Target="../customXml/item10.xml"/><Relationship Id="rId22" Type="http://schemas.openxmlformats.org/officeDocument/2006/relationships/worksheet" Target="worksheets/sheet22.xml"/><Relationship Id="rId43" Type="http://schemas.openxmlformats.org/officeDocument/2006/relationships/worksheet" Target="worksheets/sheet43.xml"/><Relationship Id="rId64" Type="http://schemas.openxmlformats.org/officeDocument/2006/relationships/worksheet" Target="worksheets/sheet64.xml"/><Relationship Id="rId118" Type="http://schemas.openxmlformats.org/officeDocument/2006/relationships/externalLink" Target="externalLinks/externalLink7.xml"/><Relationship Id="rId139" Type="http://schemas.openxmlformats.org/officeDocument/2006/relationships/externalLink" Target="externalLinks/externalLink28.xml"/><Relationship Id="rId85" Type="http://schemas.openxmlformats.org/officeDocument/2006/relationships/worksheet" Target="worksheets/sheet85.xml"/><Relationship Id="rId150" Type="http://schemas.openxmlformats.org/officeDocument/2006/relationships/externalLink" Target="externalLinks/externalLink39.xml"/><Relationship Id="rId171" Type="http://schemas.openxmlformats.org/officeDocument/2006/relationships/calcChain" Target="calcChain.xml"/><Relationship Id="rId192" Type="http://schemas.openxmlformats.org/officeDocument/2006/relationships/customXml" Target="../customXml/item21.xml"/><Relationship Id="rId12" Type="http://schemas.openxmlformats.org/officeDocument/2006/relationships/worksheet" Target="worksheets/sheet12.xml"/><Relationship Id="rId33" Type="http://schemas.openxmlformats.org/officeDocument/2006/relationships/worksheet" Target="worksheets/sheet33.xml"/><Relationship Id="rId108" Type="http://schemas.openxmlformats.org/officeDocument/2006/relationships/worksheet" Target="worksheets/sheet108.xml"/><Relationship Id="rId129" Type="http://schemas.openxmlformats.org/officeDocument/2006/relationships/externalLink" Target="externalLinks/externalLink18.xml"/><Relationship Id="rId54" Type="http://schemas.openxmlformats.org/officeDocument/2006/relationships/worksheet" Target="worksheets/sheet54.xml"/><Relationship Id="rId75" Type="http://schemas.openxmlformats.org/officeDocument/2006/relationships/worksheet" Target="worksheets/sheet75.xml"/><Relationship Id="rId96" Type="http://schemas.openxmlformats.org/officeDocument/2006/relationships/worksheet" Target="worksheets/sheet96.xml"/><Relationship Id="rId140" Type="http://schemas.openxmlformats.org/officeDocument/2006/relationships/externalLink" Target="externalLinks/externalLink29.xml"/><Relationship Id="rId161" Type="http://schemas.openxmlformats.org/officeDocument/2006/relationships/externalLink" Target="externalLinks/externalLink50.xml"/><Relationship Id="rId182" Type="http://schemas.openxmlformats.org/officeDocument/2006/relationships/customXml" Target="../customXml/item11.xml"/><Relationship Id="rId6" Type="http://schemas.openxmlformats.org/officeDocument/2006/relationships/worksheet" Target="worksheets/sheet6.xml"/><Relationship Id="rId23" Type="http://schemas.openxmlformats.org/officeDocument/2006/relationships/worksheet" Target="worksheets/sheet23.xml"/><Relationship Id="rId119" Type="http://schemas.openxmlformats.org/officeDocument/2006/relationships/externalLink" Target="externalLinks/externalLink8.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externalLink" Target="externalLinks/externalLink19.xml"/><Relationship Id="rId151" Type="http://schemas.openxmlformats.org/officeDocument/2006/relationships/externalLink" Target="externalLinks/externalLink40.xml"/><Relationship Id="rId172" Type="http://schemas.openxmlformats.org/officeDocument/2006/relationships/customXml" Target="../customXml/item1.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109" Type="http://schemas.openxmlformats.org/officeDocument/2006/relationships/worksheet" Target="worksheets/sheet10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04" Type="http://schemas.openxmlformats.org/officeDocument/2006/relationships/worksheet" Target="worksheets/sheet104.xml"/><Relationship Id="rId120" Type="http://schemas.openxmlformats.org/officeDocument/2006/relationships/externalLink" Target="externalLinks/externalLink9.xml"/><Relationship Id="rId125" Type="http://schemas.openxmlformats.org/officeDocument/2006/relationships/externalLink" Target="externalLinks/externalLink14.xml"/><Relationship Id="rId141" Type="http://schemas.openxmlformats.org/officeDocument/2006/relationships/externalLink" Target="externalLinks/externalLink30.xml"/><Relationship Id="rId146" Type="http://schemas.openxmlformats.org/officeDocument/2006/relationships/externalLink" Target="externalLinks/externalLink35.xml"/><Relationship Id="rId167" Type="http://schemas.openxmlformats.org/officeDocument/2006/relationships/connections" Target="connections.xml"/><Relationship Id="rId188" Type="http://schemas.openxmlformats.org/officeDocument/2006/relationships/customXml" Target="../customXml/item17.xml"/><Relationship Id="rId7" Type="http://schemas.openxmlformats.org/officeDocument/2006/relationships/worksheet" Target="worksheets/sheet7.xml"/><Relationship Id="rId71" Type="http://schemas.openxmlformats.org/officeDocument/2006/relationships/worksheet" Target="worksheets/sheet71.xml"/><Relationship Id="rId92" Type="http://schemas.openxmlformats.org/officeDocument/2006/relationships/worksheet" Target="worksheets/sheet92.xml"/><Relationship Id="rId162" Type="http://schemas.openxmlformats.org/officeDocument/2006/relationships/externalLink" Target="externalLinks/externalLink51.xml"/><Relationship Id="rId183" Type="http://schemas.openxmlformats.org/officeDocument/2006/relationships/customXml" Target="../customXml/item12.xml"/><Relationship Id="rId2" Type="http://schemas.openxmlformats.org/officeDocument/2006/relationships/worksheet" Target="worksheets/sheet2.xml"/><Relationship Id="rId29" Type="http://schemas.openxmlformats.org/officeDocument/2006/relationships/worksheet" Target="worksheets/sheet29.xml"/><Relationship Id="rId24" Type="http://schemas.openxmlformats.org/officeDocument/2006/relationships/worksheet" Target="worksheets/sheet24.xml"/><Relationship Id="rId40" Type="http://schemas.openxmlformats.org/officeDocument/2006/relationships/worksheet" Target="worksheets/sheet40.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15" Type="http://schemas.openxmlformats.org/officeDocument/2006/relationships/externalLink" Target="externalLinks/externalLink4.xml"/><Relationship Id="rId131" Type="http://schemas.openxmlformats.org/officeDocument/2006/relationships/externalLink" Target="externalLinks/externalLink20.xml"/><Relationship Id="rId136" Type="http://schemas.openxmlformats.org/officeDocument/2006/relationships/externalLink" Target="externalLinks/externalLink25.xml"/><Relationship Id="rId157" Type="http://schemas.openxmlformats.org/officeDocument/2006/relationships/externalLink" Target="externalLinks/externalLink46.xml"/><Relationship Id="rId178" Type="http://schemas.openxmlformats.org/officeDocument/2006/relationships/customXml" Target="../customXml/item7.xml"/><Relationship Id="rId61" Type="http://schemas.openxmlformats.org/officeDocument/2006/relationships/worksheet" Target="worksheets/sheet61.xml"/><Relationship Id="rId82" Type="http://schemas.openxmlformats.org/officeDocument/2006/relationships/worksheet" Target="worksheets/sheet82.xml"/><Relationship Id="rId152" Type="http://schemas.openxmlformats.org/officeDocument/2006/relationships/externalLink" Target="externalLinks/externalLink41.xml"/><Relationship Id="rId173" Type="http://schemas.openxmlformats.org/officeDocument/2006/relationships/customXml" Target="../customXml/item2.xml"/><Relationship Id="rId19" Type="http://schemas.openxmlformats.org/officeDocument/2006/relationships/worksheet" Target="worksheets/sheet19.xml"/><Relationship Id="rId14" Type="http://schemas.openxmlformats.org/officeDocument/2006/relationships/worksheet" Target="worksheets/sheet14.xml"/><Relationship Id="rId30" Type="http://schemas.openxmlformats.org/officeDocument/2006/relationships/worksheet" Target="worksheets/sheet30.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105" Type="http://schemas.openxmlformats.org/officeDocument/2006/relationships/worksheet" Target="worksheets/sheet105.xml"/><Relationship Id="rId126" Type="http://schemas.openxmlformats.org/officeDocument/2006/relationships/externalLink" Target="externalLinks/externalLink15.xml"/><Relationship Id="rId147" Type="http://schemas.openxmlformats.org/officeDocument/2006/relationships/externalLink" Target="externalLinks/externalLink36.xml"/><Relationship Id="rId168" Type="http://schemas.openxmlformats.org/officeDocument/2006/relationships/styles" Target="styles.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98" Type="http://schemas.openxmlformats.org/officeDocument/2006/relationships/worksheet" Target="worksheets/sheet98.xml"/><Relationship Id="rId121" Type="http://schemas.openxmlformats.org/officeDocument/2006/relationships/externalLink" Target="externalLinks/externalLink10.xml"/><Relationship Id="rId142" Type="http://schemas.openxmlformats.org/officeDocument/2006/relationships/externalLink" Target="externalLinks/externalLink31.xml"/><Relationship Id="rId163" Type="http://schemas.openxmlformats.org/officeDocument/2006/relationships/externalLink" Target="externalLinks/externalLink52.xml"/><Relationship Id="rId184" Type="http://schemas.openxmlformats.org/officeDocument/2006/relationships/customXml" Target="../customXml/item13.xml"/><Relationship Id="rId189" Type="http://schemas.openxmlformats.org/officeDocument/2006/relationships/customXml" Target="../customXml/item18.xml"/><Relationship Id="rId3" Type="http://schemas.openxmlformats.org/officeDocument/2006/relationships/worksheet" Target="worksheets/sheet3.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116" Type="http://schemas.openxmlformats.org/officeDocument/2006/relationships/externalLink" Target="externalLinks/externalLink5.xml"/><Relationship Id="rId137" Type="http://schemas.openxmlformats.org/officeDocument/2006/relationships/externalLink" Target="externalLinks/externalLink26.xml"/><Relationship Id="rId158" Type="http://schemas.openxmlformats.org/officeDocument/2006/relationships/externalLink" Target="externalLinks/externalLink47.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externalLink" Target="externalLinks/externalLink21.xml"/><Relationship Id="rId153" Type="http://schemas.openxmlformats.org/officeDocument/2006/relationships/externalLink" Target="externalLinks/externalLink42.xml"/><Relationship Id="rId174" Type="http://schemas.openxmlformats.org/officeDocument/2006/relationships/customXml" Target="../customXml/item3.xml"/><Relationship Id="rId179" Type="http://schemas.openxmlformats.org/officeDocument/2006/relationships/customXml" Target="../customXml/item8.xml"/><Relationship Id="rId190" Type="http://schemas.openxmlformats.org/officeDocument/2006/relationships/customXml" Target="../customXml/item19.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106" Type="http://schemas.openxmlformats.org/officeDocument/2006/relationships/worksheet" Target="worksheets/sheet106.xml"/><Relationship Id="rId127" Type="http://schemas.openxmlformats.org/officeDocument/2006/relationships/externalLink" Target="externalLinks/externalLink16.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78" Type="http://schemas.openxmlformats.org/officeDocument/2006/relationships/worksheet" Target="worksheets/sheet78.xml"/><Relationship Id="rId94" Type="http://schemas.openxmlformats.org/officeDocument/2006/relationships/worksheet" Target="worksheets/sheet94.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externalLink" Target="externalLinks/externalLink11.xml"/><Relationship Id="rId143" Type="http://schemas.openxmlformats.org/officeDocument/2006/relationships/externalLink" Target="externalLinks/externalLink32.xml"/><Relationship Id="rId148" Type="http://schemas.openxmlformats.org/officeDocument/2006/relationships/externalLink" Target="externalLinks/externalLink37.xml"/><Relationship Id="rId164" Type="http://schemas.openxmlformats.org/officeDocument/2006/relationships/externalLink" Target="externalLinks/externalLink53.xml"/><Relationship Id="rId169" Type="http://schemas.openxmlformats.org/officeDocument/2006/relationships/sharedStrings" Target="sharedStrings.xml"/><Relationship Id="rId185" Type="http://schemas.openxmlformats.org/officeDocument/2006/relationships/customXml" Target="../customXml/item14.xml"/><Relationship Id="rId4" Type="http://schemas.openxmlformats.org/officeDocument/2006/relationships/worksheet" Target="worksheets/sheet4.xml"/><Relationship Id="rId9" Type="http://schemas.openxmlformats.org/officeDocument/2006/relationships/worksheet" Target="worksheets/sheet9.xml"/><Relationship Id="rId180" Type="http://schemas.openxmlformats.org/officeDocument/2006/relationships/customXml" Target="../customXml/item9.xml"/><Relationship Id="rId26" Type="http://schemas.openxmlformats.org/officeDocument/2006/relationships/worksheet" Target="worksheets/sheet26.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externalLink" Target="externalLinks/externalLink1.xml"/><Relationship Id="rId133" Type="http://schemas.openxmlformats.org/officeDocument/2006/relationships/externalLink" Target="externalLinks/externalLink22.xml"/><Relationship Id="rId154" Type="http://schemas.openxmlformats.org/officeDocument/2006/relationships/externalLink" Target="externalLinks/externalLink43.xml"/><Relationship Id="rId175" Type="http://schemas.openxmlformats.org/officeDocument/2006/relationships/customXml" Target="../customXml/item4.xml"/><Relationship Id="rId16" Type="http://schemas.openxmlformats.org/officeDocument/2006/relationships/worksheet" Target="worksheets/sheet16.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externalLink" Target="externalLinks/externalLink12.xml"/><Relationship Id="rId144" Type="http://schemas.openxmlformats.org/officeDocument/2006/relationships/externalLink" Target="externalLinks/externalLink33.xml"/><Relationship Id="rId90" Type="http://schemas.openxmlformats.org/officeDocument/2006/relationships/worksheet" Target="worksheets/sheet90.xml"/><Relationship Id="rId165" Type="http://schemas.openxmlformats.org/officeDocument/2006/relationships/externalLink" Target="externalLinks/externalLink54.xml"/><Relationship Id="rId186" Type="http://schemas.openxmlformats.org/officeDocument/2006/relationships/customXml" Target="../customXml/item15.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externalLink" Target="externalLinks/externalLink2.xml"/><Relationship Id="rId134" Type="http://schemas.openxmlformats.org/officeDocument/2006/relationships/externalLink" Target="externalLinks/externalLink23.xml"/><Relationship Id="rId80" Type="http://schemas.openxmlformats.org/officeDocument/2006/relationships/worksheet" Target="worksheets/sheet80.xml"/><Relationship Id="rId155" Type="http://schemas.openxmlformats.org/officeDocument/2006/relationships/externalLink" Target="externalLinks/externalLink44.xml"/><Relationship Id="rId176" Type="http://schemas.openxmlformats.org/officeDocument/2006/relationships/customXml" Target="../customXml/item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externalLink" Target="externalLinks/externalLink13.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externalLink" Target="externalLinks/externalLink34.xml"/><Relationship Id="rId166" Type="http://schemas.openxmlformats.org/officeDocument/2006/relationships/theme" Target="theme/theme1.xml"/><Relationship Id="rId187" Type="http://schemas.openxmlformats.org/officeDocument/2006/relationships/customXml" Target="../customXml/item16.xml"/><Relationship Id="rId1" Type="http://schemas.openxmlformats.org/officeDocument/2006/relationships/worksheet" Target="worksheets/sheet1.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externalLink" Target="externalLinks/externalLink3.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externalLink" Target="externalLinks/externalLink24.xml"/><Relationship Id="rId156" Type="http://schemas.openxmlformats.org/officeDocument/2006/relationships/externalLink" Target="externalLinks/externalLink45.xml"/><Relationship Id="rId177" Type="http://schemas.openxmlformats.org/officeDocument/2006/relationships/customXml" Target="../customXml/item6.xml"/></Relationships>
</file>

<file path=xl/charts/_rels/chart1.xml.rels><?xml version="1.0" encoding="UTF-8" standalone="yes"?>
<Relationships xmlns="http://schemas.openxmlformats.org/package/2006/relationships"><Relationship Id="rId3" Type="http://schemas.openxmlformats.org/officeDocument/2006/relationships/chartUserShapes" Target="../drawings/drawing14.xml"/><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3" Type="http://schemas.openxmlformats.org/officeDocument/2006/relationships/chartUserShapes" Target="../drawings/drawing15.xml"/><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3" Type="http://schemas.openxmlformats.org/officeDocument/2006/relationships/chartUserShapes" Target="../drawings/drawing16.xml"/><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_rels/chart5.xml.rels><?xml version="1.0" encoding="UTF-8" standalone="yes"?>
<Relationships xmlns="http://schemas.openxmlformats.org/package/2006/relationships"><Relationship Id="rId3" Type="http://schemas.openxmlformats.org/officeDocument/2006/relationships/chartUserShapes" Target="../drawings/drawing17.xml"/><Relationship Id="rId2" Type="http://schemas.microsoft.com/office/2011/relationships/chartColorStyle" Target="colors5.xml"/><Relationship Id="rId1" Type="http://schemas.microsoft.com/office/2011/relationships/chartStyle" Target="style5.xml"/></Relationships>
</file>

<file path=xl/charts/_rels/chart6.xml.rels><?xml version="1.0" encoding="UTF-8" standalone="yes"?>
<Relationships xmlns="http://schemas.openxmlformats.org/package/2006/relationships"><Relationship Id="rId3" Type="http://schemas.openxmlformats.org/officeDocument/2006/relationships/chartUserShapes" Target="../drawings/drawing18.xml"/><Relationship Id="rId2" Type="http://schemas.microsoft.com/office/2011/relationships/chartColorStyle" Target="colors6.xml"/><Relationship Id="rId1" Type="http://schemas.microsoft.com/office/2011/relationships/chartStyle" Target="style6.xml"/></Relationships>
</file>

<file path=xl/charts/_rels/chart7.xml.rels><?xml version="1.0" encoding="UTF-8" standalone="yes"?>
<Relationships xmlns="http://schemas.openxmlformats.org/package/2006/relationships"><Relationship Id="rId3" Type="http://schemas.openxmlformats.org/officeDocument/2006/relationships/chartUserShapes" Target="../drawings/drawing19.xml"/><Relationship Id="rId2" Type="http://schemas.microsoft.com/office/2011/relationships/chartColorStyle" Target="colors7.xml"/><Relationship Id="rId1" Type="http://schemas.microsoft.com/office/2011/relationships/chartStyle" Target="style7.xml"/></Relationships>
</file>

<file path=xl/charts/_rels/chart8.xml.rels><?xml version="1.0" encoding="UTF-8" standalone="yes"?>
<Relationships xmlns="http://schemas.openxmlformats.org/package/2006/relationships"><Relationship Id="rId3" Type="http://schemas.openxmlformats.org/officeDocument/2006/relationships/chartUserShapes" Target="../drawings/drawing20.xml"/><Relationship Id="rId2" Type="http://schemas.microsoft.com/office/2011/relationships/chartColorStyle" Target="colors8.xml"/><Relationship Id="rId1" Type="http://schemas.microsoft.com/office/2011/relationships/chartStyle" Target="style8.xml"/></Relationships>
</file>

<file path=xl/charts/_rels/chart9.xml.rels><?xml version="1.0" encoding="UTF-8" standalone="yes"?>
<Relationships xmlns="http://schemas.openxmlformats.org/package/2006/relationships"><Relationship Id="rId3" Type="http://schemas.openxmlformats.org/officeDocument/2006/relationships/chartUserShapes" Target="../drawings/drawing21.xml"/><Relationship Id="rId2" Type="http://schemas.microsoft.com/office/2011/relationships/chartColorStyle" Target="colors9.xml"/><Relationship Id="rId1" Type="http://schemas.microsoft.com/office/2011/relationships/chartStyle" Target="style9.xml"/></Relationships>
</file>

<file path=xl/charts/_rels/chart10.xml.rels><?xml version="1.0" encoding="UTF-8" standalone="yes"?>
<Relationships xmlns="http://schemas.openxmlformats.org/package/2006/relationships"><Relationship Id="rId3" Type="http://schemas.openxmlformats.org/officeDocument/2006/relationships/chartUserShapes" Target="../drawings/drawing22.xml"/><Relationship Id="rId2" Type="http://schemas.microsoft.com/office/2011/relationships/chartColorStyle" Target="colors10.xml"/><Relationship Id="rId1" Type="http://schemas.microsoft.com/office/2011/relationships/chartStyle" Target="style10.xml"/></Relationships>
</file>

<file path=xl/charts/_rels/chart11.xml.rels><?xml version="1.0" encoding="UTF-8" standalone="yes"?>
<Relationships xmlns="http://schemas.openxmlformats.org/package/2006/relationships"><Relationship Id="rId3" Type="http://schemas.openxmlformats.org/officeDocument/2006/relationships/chartUserShapes" Target="../drawings/drawing23.xml"/><Relationship Id="rId2" Type="http://schemas.microsoft.com/office/2011/relationships/chartColorStyle" Target="colors11.xml"/><Relationship Id="rId1" Type="http://schemas.microsoft.com/office/2011/relationships/chartStyle" Target="style11.xml"/></Relationships>
</file>

<file path=xl/charts/_rels/chart12.xml.rels><?xml version="1.0" encoding="UTF-8" standalone="yes"?>
<Relationships xmlns="http://schemas.openxmlformats.org/package/2006/relationships"><Relationship Id="rId1" Type="http://schemas.openxmlformats.org/officeDocument/2006/relationships/chartUserShapes" Target="../drawings/drawing24.xml"/></Relationships>
</file>

<file path=xl/charts/_rels/chart13.xml.rels><?xml version="1.0" encoding="UTF-8" standalone="yes"?>
<Relationships xmlns="http://schemas.openxmlformats.org/package/2006/relationships"><Relationship Id="rId3" Type="http://schemas.openxmlformats.org/officeDocument/2006/relationships/chartUserShapes" Target="../drawings/drawing25.xml"/><Relationship Id="rId2" Type="http://schemas.microsoft.com/office/2011/relationships/chartColorStyle" Target="colors12.xml"/><Relationship Id="rId1" Type="http://schemas.microsoft.com/office/2011/relationships/chartStyle" Target="style12.xml"/></Relationships>
</file>

<file path=xl/charts/_rels/chart14.xml.rels><?xml version="1.0" encoding="UTF-8" standalone="yes"?>
<Relationships xmlns="http://schemas.openxmlformats.org/package/2006/relationships"><Relationship Id="rId3" Type="http://schemas.openxmlformats.org/officeDocument/2006/relationships/chartUserShapes" Target="../drawings/drawing26.xml"/><Relationship Id="rId2" Type="http://schemas.microsoft.com/office/2011/relationships/chartColorStyle" Target="colors13.xml"/><Relationship Id="rId1" Type="http://schemas.microsoft.com/office/2011/relationships/chartStyle" Target="style13.xml"/></Relationships>
</file>

<file path=xl/charts/_rels/chart15.xml.rels><?xml version="1.0" encoding="UTF-8" standalone="yes"?>
<Relationships xmlns="http://schemas.openxmlformats.org/package/2006/relationships"><Relationship Id="rId3" Type="http://schemas.openxmlformats.org/officeDocument/2006/relationships/chartUserShapes" Target="../drawings/drawing27.xml"/><Relationship Id="rId2" Type="http://schemas.microsoft.com/office/2011/relationships/chartColorStyle" Target="colors14.xml"/><Relationship Id="rId1" Type="http://schemas.microsoft.com/office/2011/relationships/chartStyle" Target="style14.xml"/></Relationships>
</file>

<file path=xl/charts/_rels/chart16.xml.rels><?xml version="1.0" encoding="UTF-8" standalone="yes"?>
<Relationships xmlns="http://schemas.openxmlformats.org/package/2006/relationships"><Relationship Id="rId3" Type="http://schemas.openxmlformats.org/officeDocument/2006/relationships/chartUserShapes" Target="../drawings/drawing28.xml"/><Relationship Id="rId2" Type="http://schemas.microsoft.com/office/2011/relationships/chartColorStyle" Target="colors15.xml"/><Relationship Id="rId1" Type="http://schemas.microsoft.com/office/2011/relationships/chartStyle" Target="style15.xml"/></Relationships>
</file>

<file path=xl/charts/_rels/chart17.xml.rels><?xml version="1.0" encoding="UTF-8" standalone="yes"?>
<Relationships xmlns="http://schemas.openxmlformats.org/package/2006/relationships"><Relationship Id="rId3" Type="http://schemas.openxmlformats.org/officeDocument/2006/relationships/chartUserShapes" Target="../drawings/drawing29.xml"/><Relationship Id="rId2" Type="http://schemas.microsoft.com/office/2011/relationships/chartColorStyle" Target="colors16.xml"/><Relationship Id="rId1" Type="http://schemas.microsoft.com/office/2011/relationships/chartStyle" Target="style16.xml"/></Relationships>
</file>

<file path=xl/charts/_rels/chart18.xml.rels><?xml version="1.0" encoding="UTF-8" standalone="yes"?>
<Relationships xmlns="http://schemas.openxmlformats.org/package/2006/relationships"><Relationship Id="rId2" Type="http://schemas.microsoft.com/office/2011/relationships/chartColorStyle" Target="colors17.xml"/><Relationship Id="rId1" Type="http://schemas.microsoft.com/office/2011/relationships/chartStyle" Target="style17.xml"/></Relationships>
</file>

<file path=xl/charts/_rels/chart19.xml.rels><?xml version="1.0" encoding="UTF-8" standalone="yes"?>
<Relationships xmlns="http://schemas.openxmlformats.org/package/2006/relationships"><Relationship Id="rId2" Type="http://schemas.microsoft.com/office/2011/relationships/chartColorStyle" Target="colors18.xml"/><Relationship Id="rId1" Type="http://schemas.microsoft.com/office/2011/relationships/chartStyle" Target="style18.xml"/></Relationships>
</file>

<file path=xl/charts/_rels/chart20.xml.rels><?xml version="1.0" encoding="UTF-8" standalone="yes"?>
<Relationships xmlns="http://schemas.openxmlformats.org/package/2006/relationships"><Relationship Id="rId3" Type="http://schemas.openxmlformats.org/officeDocument/2006/relationships/chartUserShapes" Target="../drawings/drawing30.xml"/><Relationship Id="rId2" Type="http://schemas.microsoft.com/office/2011/relationships/chartColorStyle" Target="colors19.xml"/><Relationship Id="rId1" Type="http://schemas.microsoft.com/office/2011/relationships/chartStyle" Target="style19.xml"/></Relationships>
</file>

<file path=xl/charts/_rels/chart21.xml.rels><?xml version="1.0" encoding="UTF-8" standalone="yes"?>
<Relationships xmlns="http://schemas.openxmlformats.org/package/2006/relationships"><Relationship Id="rId3" Type="http://schemas.openxmlformats.org/officeDocument/2006/relationships/chartUserShapes" Target="../drawings/drawing32.xml"/><Relationship Id="rId2" Type="http://schemas.microsoft.com/office/2011/relationships/chartColorStyle" Target="colors20.xml"/><Relationship Id="rId1" Type="http://schemas.microsoft.com/office/2011/relationships/chartStyle" Target="style20.xml"/></Relationships>
</file>

<file path=xl/charts/_rels/chart22.xml.rels><?xml version="1.0" encoding="UTF-8" standalone="yes"?>
<Relationships xmlns="http://schemas.openxmlformats.org/package/2006/relationships"><Relationship Id="rId2" Type="http://schemas.microsoft.com/office/2011/relationships/chartColorStyle" Target="colors21.xml"/><Relationship Id="rId1" Type="http://schemas.microsoft.com/office/2011/relationships/chartStyle" Target="style21.xml"/></Relationships>
</file>

<file path=xl/charts/_rels/chart23.xml.rels><?xml version="1.0" encoding="UTF-8" standalone="yes"?>
<Relationships xmlns="http://schemas.openxmlformats.org/package/2006/relationships"><Relationship Id="rId3" Type="http://schemas.openxmlformats.org/officeDocument/2006/relationships/chartUserShapes" Target="../drawings/drawing35.xml"/><Relationship Id="rId2" Type="http://schemas.microsoft.com/office/2011/relationships/chartColorStyle" Target="colors22.xml"/><Relationship Id="rId1" Type="http://schemas.microsoft.com/office/2011/relationships/chartStyle" Target="style22.xml"/></Relationships>
</file>

<file path=xl/charts/_rels/chart24.xml.rels><?xml version="1.0" encoding="UTF-8" standalone="yes"?>
<Relationships xmlns="http://schemas.openxmlformats.org/package/2006/relationships"><Relationship Id="rId3" Type="http://schemas.openxmlformats.org/officeDocument/2006/relationships/chartUserShapes" Target="../drawings/drawing37.xml"/><Relationship Id="rId2" Type="http://schemas.microsoft.com/office/2011/relationships/chartColorStyle" Target="colors23.xml"/><Relationship Id="rId1" Type="http://schemas.microsoft.com/office/2011/relationships/chartStyle" Target="style23.xml"/></Relationships>
</file>

<file path=xl/charts/_rels/chart25.xml.rels><?xml version="1.0" encoding="UTF-8" standalone="yes"?>
<Relationships xmlns="http://schemas.openxmlformats.org/package/2006/relationships"><Relationship Id="rId3" Type="http://schemas.openxmlformats.org/officeDocument/2006/relationships/chartUserShapes" Target="../drawings/drawing39.xml"/><Relationship Id="rId2" Type="http://schemas.microsoft.com/office/2011/relationships/chartColorStyle" Target="colors24.xml"/><Relationship Id="rId1" Type="http://schemas.microsoft.com/office/2011/relationships/chartStyle" Target="style24.xml"/></Relationships>
</file>

<file path=xl/charts/_rels/chart26.xml.rels><?xml version="1.0" encoding="UTF-8" standalone="yes"?>
<Relationships xmlns="http://schemas.openxmlformats.org/package/2006/relationships"><Relationship Id="rId3" Type="http://schemas.openxmlformats.org/officeDocument/2006/relationships/chartUserShapes" Target="../drawings/drawing40.xml"/><Relationship Id="rId2" Type="http://schemas.microsoft.com/office/2011/relationships/chartColorStyle" Target="colors25.xml"/><Relationship Id="rId1" Type="http://schemas.microsoft.com/office/2011/relationships/chartStyle" Target="style25.xml"/></Relationships>
</file>

<file path=xl/charts/_rels/chart27.xml.rels><?xml version="1.0" encoding="UTF-8" standalone="yes"?>
<Relationships xmlns="http://schemas.openxmlformats.org/package/2006/relationships"><Relationship Id="rId3" Type="http://schemas.openxmlformats.org/officeDocument/2006/relationships/chartUserShapes" Target="../drawings/drawing42.xml"/><Relationship Id="rId2" Type="http://schemas.microsoft.com/office/2011/relationships/chartColorStyle" Target="colors26.xml"/><Relationship Id="rId1" Type="http://schemas.microsoft.com/office/2011/relationships/chartStyle" Target="style26.xml"/></Relationships>
</file>

<file path=xl/charts/_rels/chart28.xml.rels><?xml version="1.0" encoding="UTF-8" standalone="yes"?>
<Relationships xmlns="http://schemas.openxmlformats.org/package/2006/relationships"><Relationship Id="rId3" Type="http://schemas.openxmlformats.org/officeDocument/2006/relationships/chartUserShapes" Target="../drawings/drawing46.xml"/><Relationship Id="rId2" Type="http://schemas.microsoft.com/office/2011/relationships/chartColorStyle" Target="colors27.xml"/><Relationship Id="rId1" Type="http://schemas.microsoft.com/office/2011/relationships/chartStyle" Target="style27.xml"/></Relationships>
</file>

<file path=xl/charts/_rels/chart29.xml.rels><?xml version="1.0" encoding="UTF-8" standalone="yes"?>
<Relationships xmlns="http://schemas.openxmlformats.org/package/2006/relationships"><Relationship Id="rId3" Type="http://schemas.openxmlformats.org/officeDocument/2006/relationships/chartUserShapes" Target="../drawings/drawing48.xml"/><Relationship Id="rId2" Type="http://schemas.microsoft.com/office/2011/relationships/chartColorStyle" Target="colors28.xml"/><Relationship Id="rId1" Type="http://schemas.microsoft.com/office/2011/relationships/chartStyle" Target="style28.xml"/></Relationships>
</file>

<file path=xl/charts/_rels/chart30.xml.rels><?xml version="1.0" encoding="UTF-8" standalone="yes"?>
<Relationships xmlns="http://schemas.openxmlformats.org/package/2006/relationships"><Relationship Id="rId3" Type="http://schemas.openxmlformats.org/officeDocument/2006/relationships/chartUserShapes" Target="../drawings/drawing50.xml"/><Relationship Id="rId2" Type="http://schemas.microsoft.com/office/2011/relationships/chartColorStyle" Target="colors29.xml"/><Relationship Id="rId1" Type="http://schemas.microsoft.com/office/2011/relationships/chartStyle" Target="style29.xml"/></Relationships>
</file>

<file path=xl/charts/_rels/chart31.xml.rels><?xml version="1.0" encoding="UTF-8" standalone="yes"?>
<Relationships xmlns="http://schemas.openxmlformats.org/package/2006/relationships"><Relationship Id="rId3" Type="http://schemas.openxmlformats.org/officeDocument/2006/relationships/chartUserShapes" Target="../drawings/drawing52.xml"/><Relationship Id="rId2" Type="http://schemas.microsoft.com/office/2011/relationships/chartColorStyle" Target="colors30.xml"/><Relationship Id="rId1" Type="http://schemas.microsoft.com/office/2011/relationships/chartStyle" Target="style30.xml"/></Relationships>
</file>

<file path=xl/charts/_rels/chart32.xml.rels><?xml version="1.0" encoding="UTF-8" standalone="yes"?>
<Relationships xmlns="http://schemas.openxmlformats.org/package/2006/relationships"><Relationship Id="rId3" Type="http://schemas.openxmlformats.org/officeDocument/2006/relationships/chartUserShapes" Target="../drawings/drawing53.xml"/><Relationship Id="rId2" Type="http://schemas.microsoft.com/office/2011/relationships/chartColorStyle" Target="colors31.xml"/><Relationship Id="rId1" Type="http://schemas.microsoft.com/office/2011/relationships/chartStyle" Target="style31.xml"/></Relationships>
</file>

<file path=xl/charts/_rels/chart33.xml.rels><?xml version="1.0" encoding="UTF-8" standalone="yes"?>
<Relationships xmlns="http://schemas.openxmlformats.org/package/2006/relationships"><Relationship Id="rId3" Type="http://schemas.openxmlformats.org/officeDocument/2006/relationships/chartUserShapes" Target="../drawings/drawing55.xml"/><Relationship Id="rId2" Type="http://schemas.microsoft.com/office/2011/relationships/chartColorStyle" Target="colors32.xml"/><Relationship Id="rId1" Type="http://schemas.microsoft.com/office/2011/relationships/chartStyle" Target="style32.xml"/></Relationships>
</file>

<file path=xl/charts/_rels/chart34.xml.rels><?xml version="1.0" encoding="UTF-8" standalone="yes"?>
<Relationships xmlns="http://schemas.openxmlformats.org/package/2006/relationships"><Relationship Id="rId3" Type="http://schemas.openxmlformats.org/officeDocument/2006/relationships/chartUserShapes" Target="../drawings/drawing59.xml"/><Relationship Id="rId2" Type="http://schemas.microsoft.com/office/2011/relationships/chartColorStyle" Target="colors33.xml"/><Relationship Id="rId1" Type="http://schemas.microsoft.com/office/2011/relationships/chartStyle" Target="style33.xml"/></Relationships>
</file>

<file path=xl/charts/_rels/chart35.xml.rels><?xml version="1.0" encoding="UTF-8" standalone="yes"?>
<Relationships xmlns="http://schemas.openxmlformats.org/package/2006/relationships"><Relationship Id="rId3" Type="http://schemas.openxmlformats.org/officeDocument/2006/relationships/chartUserShapes" Target="../drawings/drawing61.xml"/><Relationship Id="rId2" Type="http://schemas.microsoft.com/office/2011/relationships/chartColorStyle" Target="colors34.xml"/><Relationship Id="rId1" Type="http://schemas.microsoft.com/office/2011/relationships/chartStyle" Target="style34.xml"/></Relationships>
</file>

<file path=xl/charts/_rels/chart36.xml.rels><?xml version="1.0" encoding="UTF-8" standalone="yes"?>
<Relationships xmlns="http://schemas.openxmlformats.org/package/2006/relationships"><Relationship Id="rId3" Type="http://schemas.openxmlformats.org/officeDocument/2006/relationships/chartUserShapes" Target="../drawings/drawing63.xml"/><Relationship Id="rId2" Type="http://schemas.microsoft.com/office/2011/relationships/chartColorStyle" Target="colors35.xml"/><Relationship Id="rId1" Type="http://schemas.microsoft.com/office/2011/relationships/chartStyle" Target="style35.xml"/></Relationships>
</file>

<file path=xl/charts/_rels/chart37.xml.rels><?xml version="1.0" encoding="UTF-8" standalone="yes"?>
<Relationships xmlns="http://schemas.openxmlformats.org/package/2006/relationships"><Relationship Id="rId3" Type="http://schemas.openxmlformats.org/officeDocument/2006/relationships/chartUserShapes" Target="../drawings/drawing65.xml"/><Relationship Id="rId2" Type="http://schemas.microsoft.com/office/2011/relationships/chartColorStyle" Target="colors36.xml"/><Relationship Id="rId1" Type="http://schemas.microsoft.com/office/2011/relationships/chartStyle" Target="style36.xml"/></Relationships>
</file>

<file path=xl/charts/_rels/chart38.xml.rels><?xml version="1.0" encoding="UTF-8" standalone="yes"?>
<Relationships xmlns="http://schemas.openxmlformats.org/package/2006/relationships"><Relationship Id="rId3" Type="http://schemas.openxmlformats.org/officeDocument/2006/relationships/chartUserShapes" Target="../drawings/drawing66.xml"/><Relationship Id="rId2" Type="http://schemas.microsoft.com/office/2011/relationships/chartColorStyle" Target="colors37.xml"/><Relationship Id="rId1" Type="http://schemas.microsoft.com/office/2011/relationships/chartStyle" Target="style37.xml"/></Relationships>
</file>

<file path=xl/charts/_rels/chart39.xml.rels><?xml version="1.0" encoding="UTF-8" standalone="yes"?>
<Relationships xmlns="http://schemas.openxmlformats.org/package/2006/relationships"><Relationship Id="rId3" Type="http://schemas.openxmlformats.org/officeDocument/2006/relationships/chartUserShapes" Target="../drawings/drawing68.xml"/><Relationship Id="rId2" Type="http://schemas.microsoft.com/office/2011/relationships/chartColorStyle" Target="colors38.xml"/><Relationship Id="rId1" Type="http://schemas.microsoft.com/office/2011/relationships/chartStyle" Target="style38.xml"/></Relationships>
</file>

<file path=xl/charts/_rels/chart40.xml.rels><?xml version="1.0" encoding="UTF-8" standalone="yes"?>
<Relationships xmlns="http://schemas.openxmlformats.org/package/2006/relationships"><Relationship Id="rId2" Type="http://schemas.microsoft.com/office/2011/relationships/chartColorStyle" Target="colors39.xml"/><Relationship Id="rId1" Type="http://schemas.microsoft.com/office/2011/relationships/chartStyle" Target="style39.xml"/></Relationships>
</file>

<file path=xl/charts/_rels/chart41.xml.rels><?xml version="1.0" encoding="UTF-8" standalone="yes"?>
<Relationships xmlns="http://schemas.openxmlformats.org/package/2006/relationships"><Relationship Id="rId3" Type="http://schemas.openxmlformats.org/officeDocument/2006/relationships/chartUserShapes" Target="../drawings/drawing73.xml"/><Relationship Id="rId2" Type="http://schemas.microsoft.com/office/2011/relationships/chartColorStyle" Target="colors40.xml"/><Relationship Id="rId1" Type="http://schemas.microsoft.com/office/2011/relationships/chartStyle" Target="style40.xml"/></Relationships>
</file>

<file path=xl/charts/_rels/chart42.xml.rels><?xml version="1.0" encoding="UTF-8" standalone="yes"?>
<Relationships xmlns="http://schemas.openxmlformats.org/package/2006/relationships"><Relationship Id="rId3" Type="http://schemas.openxmlformats.org/officeDocument/2006/relationships/chartUserShapes" Target="../drawings/drawing75.xml"/><Relationship Id="rId2" Type="http://schemas.microsoft.com/office/2011/relationships/chartColorStyle" Target="colors41.xml"/><Relationship Id="rId1" Type="http://schemas.microsoft.com/office/2011/relationships/chartStyle" Target="style41.xml"/></Relationships>
</file>

<file path=xl/charts/_rels/chart43.xml.rels><?xml version="1.0" encoding="UTF-8" standalone="yes"?>
<Relationships xmlns="http://schemas.openxmlformats.org/package/2006/relationships"><Relationship Id="rId3" Type="http://schemas.openxmlformats.org/officeDocument/2006/relationships/chartUserShapes" Target="../drawings/drawing77.xml"/><Relationship Id="rId2" Type="http://schemas.microsoft.com/office/2011/relationships/chartColorStyle" Target="colors42.xml"/><Relationship Id="rId1" Type="http://schemas.microsoft.com/office/2011/relationships/chartStyle" Target="style42.xml"/></Relationships>
</file>

<file path=xl/charts/_rels/chart44.xml.rels><?xml version="1.0" encoding="UTF-8" standalone="yes"?>
<Relationships xmlns="http://schemas.openxmlformats.org/package/2006/relationships"><Relationship Id="rId3" Type="http://schemas.openxmlformats.org/officeDocument/2006/relationships/chartUserShapes" Target="../drawings/drawing82.xml"/><Relationship Id="rId2" Type="http://schemas.microsoft.com/office/2011/relationships/chartColorStyle" Target="colors43.xml"/><Relationship Id="rId1" Type="http://schemas.microsoft.com/office/2011/relationships/chartStyle" Target="style43.xml"/></Relationships>
</file>

<file path=xl/charts/_rels/chart45.xml.rels><?xml version="1.0" encoding="UTF-8" standalone="yes"?>
<Relationships xmlns="http://schemas.openxmlformats.org/package/2006/relationships"><Relationship Id="rId3" Type="http://schemas.openxmlformats.org/officeDocument/2006/relationships/chartUserShapes" Target="../drawings/drawing84.xml"/><Relationship Id="rId2" Type="http://schemas.microsoft.com/office/2011/relationships/chartColorStyle" Target="colors44.xml"/><Relationship Id="rId1" Type="http://schemas.microsoft.com/office/2011/relationships/chartStyle" Target="style44.xml"/></Relationships>
</file>

<file path=xl/charts/_rels/chart46.xml.rels><?xml version="1.0" encoding="UTF-8" standalone="yes"?>
<Relationships xmlns="http://schemas.openxmlformats.org/package/2006/relationships"><Relationship Id="rId3" Type="http://schemas.openxmlformats.org/officeDocument/2006/relationships/chartUserShapes" Target="../drawings/drawing86.xml"/><Relationship Id="rId2" Type="http://schemas.microsoft.com/office/2011/relationships/chartColorStyle" Target="colors45.xml"/><Relationship Id="rId1" Type="http://schemas.microsoft.com/office/2011/relationships/chartStyle" Target="style45.xml"/></Relationships>
</file>

<file path=xl/charts/_rels/chart47.xml.rels><?xml version="1.0" encoding="UTF-8" standalone="yes"?>
<Relationships xmlns="http://schemas.openxmlformats.org/package/2006/relationships"><Relationship Id="rId1" Type="http://schemas.openxmlformats.org/officeDocument/2006/relationships/chartUserShapes" Target="../drawings/drawing88.xml"/></Relationships>
</file>

<file path=xl/charts/_rels/chart48.xml.rels><?xml version="1.0" encoding="UTF-8" standalone="yes"?>
<Relationships xmlns="http://schemas.openxmlformats.org/package/2006/relationships"><Relationship Id="rId3" Type="http://schemas.openxmlformats.org/officeDocument/2006/relationships/chartUserShapes" Target="../drawings/drawing90.xml"/><Relationship Id="rId2" Type="http://schemas.microsoft.com/office/2011/relationships/chartColorStyle" Target="colors46.xml"/><Relationship Id="rId1" Type="http://schemas.microsoft.com/office/2011/relationships/chartStyle" Target="style46.xml"/></Relationships>
</file>

<file path=xl/charts/_rels/chart49.xml.rels><?xml version="1.0" encoding="UTF-8" standalone="yes"?>
<Relationships xmlns="http://schemas.openxmlformats.org/package/2006/relationships"><Relationship Id="rId3" Type="http://schemas.openxmlformats.org/officeDocument/2006/relationships/chartUserShapes" Target="../drawings/drawing91.xml"/><Relationship Id="rId2" Type="http://schemas.microsoft.com/office/2011/relationships/chartColorStyle" Target="colors47.xml"/><Relationship Id="rId1" Type="http://schemas.microsoft.com/office/2011/relationships/chartStyle" Target="style47.xml"/></Relationships>
</file>

<file path=xl/charts/_rels/chart50.xml.rels><?xml version="1.0" encoding="UTF-8" standalone="yes"?>
<Relationships xmlns="http://schemas.openxmlformats.org/package/2006/relationships"><Relationship Id="rId3" Type="http://schemas.openxmlformats.org/officeDocument/2006/relationships/chartUserShapes" Target="../drawings/drawing93.xml"/><Relationship Id="rId2" Type="http://schemas.microsoft.com/office/2011/relationships/chartColorStyle" Target="colors48.xml"/><Relationship Id="rId1" Type="http://schemas.microsoft.com/office/2011/relationships/chartStyle" Target="style48.xml"/></Relationships>
</file>

<file path=xl/charts/_rels/chart51.xml.rels><?xml version="1.0" encoding="UTF-8" standalone="yes"?>
<Relationships xmlns="http://schemas.openxmlformats.org/package/2006/relationships"><Relationship Id="rId2" Type="http://schemas.microsoft.com/office/2011/relationships/chartColorStyle" Target="colors49.xml"/><Relationship Id="rId1" Type="http://schemas.microsoft.com/office/2011/relationships/chartStyle" Target="style49.xml"/></Relationships>
</file>

<file path=xl/charts/_rels/chart52.xml.rels><?xml version="1.0" encoding="UTF-8" standalone="yes"?>
<Relationships xmlns="http://schemas.openxmlformats.org/package/2006/relationships"><Relationship Id="rId2" Type="http://schemas.microsoft.com/office/2011/relationships/chartColorStyle" Target="colors50.xml"/><Relationship Id="rId1" Type="http://schemas.microsoft.com/office/2011/relationships/chartStyle" Target="style50.xml"/></Relationships>
</file>

<file path=xl/charts/_rels/chart53.xml.rels><?xml version="1.0" encoding="UTF-8" standalone="yes"?>
<Relationships xmlns="http://schemas.openxmlformats.org/package/2006/relationships"><Relationship Id="rId3" Type="http://schemas.openxmlformats.org/officeDocument/2006/relationships/chartUserShapes" Target="../drawings/drawing96.xml"/><Relationship Id="rId2" Type="http://schemas.microsoft.com/office/2011/relationships/chartColorStyle" Target="colors51.xml"/><Relationship Id="rId1" Type="http://schemas.microsoft.com/office/2011/relationships/chartStyle" Target="style51.xml"/></Relationships>
</file>

<file path=xl/charts/_rels/chart54.xml.rels><?xml version="1.0" encoding="UTF-8" standalone="yes"?>
<Relationships xmlns="http://schemas.openxmlformats.org/package/2006/relationships"><Relationship Id="rId3" Type="http://schemas.openxmlformats.org/officeDocument/2006/relationships/chartUserShapes" Target="../drawings/drawing97.xml"/><Relationship Id="rId2" Type="http://schemas.microsoft.com/office/2011/relationships/chartColorStyle" Target="colors52.xml"/><Relationship Id="rId1" Type="http://schemas.microsoft.com/office/2011/relationships/chartStyle" Target="style52.xml"/></Relationships>
</file>

<file path=xl/charts/_rels/chart55.xml.rels><?xml version="1.0" encoding="UTF-8" standalone="yes"?>
<Relationships xmlns="http://schemas.openxmlformats.org/package/2006/relationships"><Relationship Id="rId3" Type="http://schemas.openxmlformats.org/officeDocument/2006/relationships/chartUserShapes" Target="../drawings/drawing99.xml"/><Relationship Id="rId2" Type="http://schemas.microsoft.com/office/2011/relationships/chartColorStyle" Target="colors53.xml"/><Relationship Id="rId1" Type="http://schemas.microsoft.com/office/2011/relationships/chartStyle" Target="style53.xml"/></Relationships>
</file>

<file path=xl/charts/_rels/chart56.xml.rels><?xml version="1.0" encoding="UTF-8" standalone="yes"?>
<Relationships xmlns="http://schemas.openxmlformats.org/package/2006/relationships"><Relationship Id="rId2" Type="http://schemas.microsoft.com/office/2011/relationships/chartColorStyle" Target="colors54.xml"/><Relationship Id="rId1" Type="http://schemas.microsoft.com/office/2011/relationships/chartStyle" Target="style54.xml"/></Relationships>
</file>

<file path=xl/charts/_rels/chart57.xml.rels><?xml version="1.0" encoding="UTF-8" standalone="yes"?>
<Relationships xmlns="http://schemas.openxmlformats.org/package/2006/relationships"><Relationship Id="rId3" Type="http://schemas.openxmlformats.org/officeDocument/2006/relationships/chartUserShapes" Target="../drawings/drawing104.xml"/><Relationship Id="rId2" Type="http://schemas.microsoft.com/office/2011/relationships/chartColorStyle" Target="colors55.xml"/><Relationship Id="rId1" Type="http://schemas.microsoft.com/office/2011/relationships/chartStyle" Target="style55.xml"/></Relationships>
</file>

<file path=xl/charts/_rels/chart58.xml.rels><?xml version="1.0" encoding="UTF-8" standalone="yes"?>
<Relationships xmlns="http://schemas.openxmlformats.org/package/2006/relationships"><Relationship Id="rId3" Type="http://schemas.openxmlformats.org/officeDocument/2006/relationships/chartUserShapes" Target="../drawings/drawing106.xml"/><Relationship Id="rId2" Type="http://schemas.microsoft.com/office/2011/relationships/chartColorStyle" Target="colors56.xml"/><Relationship Id="rId1" Type="http://schemas.microsoft.com/office/2011/relationships/chartStyle" Target="style56.xml"/></Relationships>
</file>

<file path=xl/charts/_rels/chart59.xml.rels><?xml version="1.0" encoding="UTF-8" standalone="yes"?>
<Relationships xmlns="http://schemas.openxmlformats.org/package/2006/relationships"><Relationship Id="rId2" Type="http://schemas.microsoft.com/office/2011/relationships/chartColorStyle" Target="colors57.xml"/><Relationship Id="rId1" Type="http://schemas.microsoft.com/office/2011/relationships/chartStyle" Target="style57.xml"/></Relationships>
</file>

<file path=xl/charts/_rels/chart60.xml.rels><?xml version="1.0" encoding="UTF-8" standalone="yes"?>
<Relationships xmlns="http://schemas.openxmlformats.org/package/2006/relationships"><Relationship Id="rId3" Type="http://schemas.openxmlformats.org/officeDocument/2006/relationships/chartUserShapes" Target="../drawings/drawing108.xml"/><Relationship Id="rId2" Type="http://schemas.microsoft.com/office/2011/relationships/chartColorStyle" Target="colors58.xml"/><Relationship Id="rId1" Type="http://schemas.microsoft.com/office/2011/relationships/chartStyle" Target="style58.xml"/></Relationships>
</file>

<file path=xl/charts/_rels/chart61.xml.rels><?xml version="1.0" encoding="UTF-8" standalone="yes"?>
<Relationships xmlns="http://schemas.openxmlformats.org/package/2006/relationships"><Relationship Id="rId3" Type="http://schemas.openxmlformats.org/officeDocument/2006/relationships/chartUserShapes" Target="../drawings/drawing110.xml"/><Relationship Id="rId2" Type="http://schemas.microsoft.com/office/2011/relationships/chartColorStyle" Target="colors59.xml"/><Relationship Id="rId1" Type="http://schemas.microsoft.com/office/2011/relationships/chartStyle" Target="style59.xml"/></Relationships>
</file>

<file path=xl/charts/_rels/chart62.xml.rels><?xml version="1.0" encoding="UTF-8" standalone="yes"?>
<Relationships xmlns="http://schemas.openxmlformats.org/package/2006/relationships"><Relationship Id="rId2" Type="http://schemas.microsoft.com/office/2011/relationships/chartColorStyle" Target="colors60.xml"/><Relationship Id="rId1" Type="http://schemas.microsoft.com/office/2011/relationships/chartStyle" Target="style60.xml"/></Relationships>
</file>

<file path=xl/charts/_rels/chart63.xml.rels><?xml version="1.0" encoding="UTF-8" standalone="yes"?>
<Relationships xmlns="http://schemas.openxmlformats.org/package/2006/relationships"><Relationship Id="rId3" Type="http://schemas.openxmlformats.org/officeDocument/2006/relationships/chartUserShapes" Target="../drawings/drawing117.xml"/><Relationship Id="rId2" Type="http://schemas.microsoft.com/office/2011/relationships/chartColorStyle" Target="colors61.xml"/><Relationship Id="rId1" Type="http://schemas.microsoft.com/office/2011/relationships/chartStyle" Target="style61.xml"/></Relationships>
</file>

<file path=xl/charts/_rels/chart64.xml.rels><?xml version="1.0" encoding="UTF-8" standalone="yes"?>
<Relationships xmlns="http://schemas.openxmlformats.org/package/2006/relationships"><Relationship Id="rId3" Type="http://schemas.openxmlformats.org/officeDocument/2006/relationships/chartUserShapes" Target="../drawings/drawing119.xml"/><Relationship Id="rId2" Type="http://schemas.microsoft.com/office/2011/relationships/chartColorStyle" Target="colors62.xml"/><Relationship Id="rId1" Type="http://schemas.microsoft.com/office/2011/relationships/chartStyle" Target="style62.xml"/></Relationships>
</file>

<file path=xl/charts/_rels/chart65.xml.rels><?xml version="1.0" encoding="UTF-8" standalone="yes"?>
<Relationships xmlns="http://schemas.openxmlformats.org/package/2006/relationships"><Relationship Id="rId3" Type="http://schemas.openxmlformats.org/officeDocument/2006/relationships/chartUserShapes" Target="../drawings/drawing122.xml"/><Relationship Id="rId2" Type="http://schemas.microsoft.com/office/2011/relationships/chartColorStyle" Target="colors63.xml"/><Relationship Id="rId1" Type="http://schemas.microsoft.com/office/2011/relationships/chartStyle" Target="style63.xml"/></Relationships>
</file>

<file path=xl/charts/_rels/chart66.xml.rels><?xml version="1.0" encoding="UTF-8" standalone="yes"?>
<Relationships xmlns="http://schemas.openxmlformats.org/package/2006/relationships"><Relationship Id="rId3" Type="http://schemas.openxmlformats.org/officeDocument/2006/relationships/chartUserShapes" Target="../drawings/drawing124.xml"/><Relationship Id="rId2" Type="http://schemas.microsoft.com/office/2011/relationships/chartColorStyle" Target="colors64.xml"/><Relationship Id="rId1" Type="http://schemas.microsoft.com/office/2011/relationships/chartStyle" Target="style64.xml"/></Relationships>
</file>

<file path=xl/charts/_rels/chart67.xml.rels><?xml version="1.0" encoding="UTF-8" standalone="yes"?>
<Relationships xmlns="http://schemas.openxmlformats.org/package/2006/relationships"><Relationship Id="rId2" Type="http://schemas.microsoft.com/office/2011/relationships/chartColorStyle" Target="colors65.xml"/><Relationship Id="rId1" Type="http://schemas.microsoft.com/office/2011/relationships/chartStyle" Target="style65.xml"/></Relationships>
</file>

<file path=xl/charts/_rels/chart68.xml.rels><?xml version="1.0" encoding="UTF-8" standalone="yes"?>
<Relationships xmlns="http://schemas.openxmlformats.org/package/2006/relationships"><Relationship Id="rId2" Type="http://schemas.microsoft.com/office/2011/relationships/chartColorStyle" Target="colors66.xml"/><Relationship Id="rId1" Type="http://schemas.microsoft.com/office/2011/relationships/chartStyle" Target="style66.xml"/></Relationships>
</file>

<file path=xl/charts/_rels/chart69.xml.rels><?xml version="1.0" encoding="UTF-8" standalone="yes"?>
<Relationships xmlns="http://schemas.openxmlformats.org/package/2006/relationships"><Relationship Id="rId3" Type="http://schemas.openxmlformats.org/officeDocument/2006/relationships/chartUserShapes" Target="../drawings/drawing128.xml"/><Relationship Id="rId2" Type="http://schemas.microsoft.com/office/2011/relationships/chartColorStyle" Target="colors67.xml"/><Relationship Id="rId1" Type="http://schemas.microsoft.com/office/2011/relationships/chartStyle" Target="style67.xml"/></Relationships>
</file>

<file path=xl/charts/_rels/chart70.xml.rels><?xml version="1.0" encoding="UTF-8" standalone="yes"?>
<Relationships xmlns="http://schemas.openxmlformats.org/package/2006/relationships"><Relationship Id="rId3" Type="http://schemas.openxmlformats.org/officeDocument/2006/relationships/chartUserShapes" Target="../drawings/drawing130.xml"/><Relationship Id="rId2" Type="http://schemas.microsoft.com/office/2011/relationships/chartColorStyle" Target="colors68.xml"/><Relationship Id="rId1" Type="http://schemas.microsoft.com/office/2011/relationships/chartStyle" Target="style68.xml"/></Relationships>
</file>

<file path=xl/charts/_rels/chart71.xml.rels><?xml version="1.0" encoding="UTF-8" standalone="yes"?>
<Relationships xmlns="http://schemas.openxmlformats.org/package/2006/relationships"><Relationship Id="rId3" Type="http://schemas.openxmlformats.org/officeDocument/2006/relationships/chartUserShapes" Target="../drawings/drawing133.xml"/><Relationship Id="rId2" Type="http://schemas.microsoft.com/office/2011/relationships/chartColorStyle" Target="colors69.xml"/><Relationship Id="rId1" Type="http://schemas.microsoft.com/office/2011/relationships/chartStyle" Target="style69.xml"/></Relationships>
</file>

<file path=xl/charts/_rels/chart72.xml.rels><?xml version="1.0" encoding="UTF-8" standalone="yes"?>
<Relationships xmlns="http://schemas.openxmlformats.org/package/2006/relationships"><Relationship Id="rId3" Type="http://schemas.openxmlformats.org/officeDocument/2006/relationships/chartUserShapes" Target="../drawings/drawing135.xml"/><Relationship Id="rId2" Type="http://schemas.microsoft.com/office/2011/relationships/chartColorStyle" Target="colors70.xml"/><Relationship Id="rId1" Type="http://schemas.microsoft.com/office/2011/relationships/chartStyle" Target="style70.xml"/></Relationships>
</file>

<file path=xl/charts/_rels/chart73.xml.rels><?xml version="1.0" encoding="UTF-8" standalone="yes"?>
<Relationships xmlns="http://schemas.openxmlformats.org/package/2006/relationships"><Relationship Id="rId2" Type="http://schemas.microsoft.com/office/2011/relationships/chartColorStyle" Target="colors71.xml"/><Relationship Id="rId1" Type="http://schemas.microsoft.com/office/2011/relationships/chartStyle" Target="style71.xml"/></Relationships>
</file>

<file path=xl/charts/_rels/chart74.xml.rels><?xml version="1.0" encoding="UTF-8" standalone="yes"?>
<Relationships xmlns="http://schemas.openxmlformats.org/package/2006/relationships"><Relationship Id="rId3" Type="http://schemas.openxmlformats.org/officeDocument/2006/relationships/chartUserShapes" Target="../drawings/drawing138.xml"/><Relationship Id="rId2" Type="http://schemas.microsoft.com/office/2011/relationships/chartColorStyle" Target="colors72.xml"/><Relationship Id="rId1" Type="http://schemas.microsoft.com/office/2011/relationships/chartStyle" Target="style72.xml"/></Relationships>
</file>

<file path=xl/charts/_rels/chart75.xml.rels><?xml version="1.0" encoding="UTF-8" standalone="yes"?>
<Relationships xmlns="http://schemas.openxmlformats.org/package/2006/relationships"><Relationship Id="rId3" Type="http://schemas.openxmlformats.org/officeDocument/2006/relationships/chartUserShapes" Target="../drawings/drawing140.xml"/><Relationship Id="rId2" Type="http://schemas.microsoft.com/office/2011/relationships/chartColorStyle" Target="colors73.xml"/><Relationship Id="rId1" Type="http://schemas.microsoft.com/office/2011/relationships/chartStyle" Target="style73.xml"/></Relationships>
</file>

<file path=xl/charts/_rels/chart76.xml.rels><?xml version="1.0" encoding="UTF-8" standalone="yes"?>
<Relationships xmlns="http://schemas.openxmlformats.org/package/2006/relationships"><Relationship Id="rId2" Type="http://schemas.microsoft.com/office/2011/relationships/chartColorStyle" Target="colors74.xml"/><Relationship Id="rId1" Type="http://schemas.microsoft.com/office/2011/relationships/chartStyle" Target="style74.xml"/></Relationships>
</file>

<file path=xl/charts/_rels/chart77.xml.rels><?xml version="1.0" encoding="UTF-8" standalone="yes"?>
<Relationships xmlns="http://schemas.openxmlformats.org/package/2006/relationships"><Relationship Id="rId3" Type="http://schemas.openxmlformats.org/officeDocument/2006/relationships/chartUserShapes" Target="../drawings/drawing143.xml"/><Relationship Id="rId2" Type="http://schemas.microsoft.com/office/2011/relationships/chartColorStyle" Target="colors75.xml"/><Relationship Id="rId1" Type="http://schemas.microsoft.com/office/2011/relationships/chartStyle" Target="style75.xml"/></Relationships>
</file>

<file path=xl/charts/_rels/chart78.xml.rels><?xml version="1.0" encoding="UTF-8" standalone="yes"?>
<Relationships xmlns="http://schemas.openxmlformats.org/package/2006/relationships"><Relationship Id="rId3" Type="http://schemas.openxmlformats.org/officeDocument/2006/relationships/chartUserShapes" Target="../drawings/drawing145.xml"/><Relationship Id="rId2" Type="http://schemas.microsoft.com/office/2011/relationships/chartColorStyle" Target="colors76.xml"/><Relationship Id="rId1" Type="http://schemas.microsoft.com/office/2011/relationships/chartStyle" Target="style76.xml"/></Relationships>
</file>

<file path=xl/charts/_rels/chart79.xml.rels><?xml version="1.0" encoding="UTF-8" standalone="yes"?>
<Relationships xmlns="http://schemas.openxmlformats.org/package/2006/relationships"><Relationship Id="rId3" Type="http://schemas.openxmlformats.org/officeDocument/2006/relationships/chartUserShapes" Target="../drawings/drawing148.xml"/><Relationship Id="rId2" Type="http://schemas.microsoft.com/office/2011/relationships/chartColorStyle" Target="colors77.xml"/><Relationship Id="rId1" Type="http://schemas.microsoft.com/office/2011/relationships/chartStyle" Target="style77.xml"/></Relationships>
</file>

<file path=xl/charts/_rels/chart80.xml.rels><?xml version="1.0" encoding="UTF-8" standalone="yes"?>
<Relationships xmlns="http://schemas.openxmlformats.org/package/2006/relationships"><Relationship Id="rId2" Type="http://schemas.microsoft.com/office/2011/relationships/chartColorStyle" Target="colors78.xml"/><Relationship Id="rId1" Type="http://schemas.microsoft.com/office/2011/relationships/chartStyle" Target="style78.xml"/></Relationships>
</file>

<file path=xl/charts/_rels/chart81.xml.rels><?xml version="1.0" encoding="UTF-8" standalone="yes"?>
<Relationships xmlns="http://schemas.openxmlformats.org/package/2006/relationships"><Relationship Id="rId3" Type="http://schemas.openxmlformats.org/officeDocument/2006/relationships/chartUserShapes" Target="../drawings/drawing155.xml"/><Relationship Id="rId2" Type="http://schemas.microsoft.com/office/2011/relationships/chartColorStyle" Target="colors79.xml"/><Relationship Id="rId1" Type="http://schemas.microsoft.com/office/2011/relationships/chartStyle" Target="style79.xml"/></Relationships>
</file>

<file path=xl/charts/_rels/chart82.xml.rels><?xml version="1.0" encoding="UTF-8" standalone="yes"?>
<Relationships xmlns="http://schemas.openxmlformats.org/package/2006/relationships"><Relationship Id="rId2" Type="http://schemas.microsoft.com/office/2011/relationships/chartColorStyle" Target="colors80.xml"/><Relationship Id="rId1" Type="http://schemas.microsoft.com/office/2011/relationships/chartStyle" Target="style80.xml"/></Relationships>
</file>

<file path=xl/charts/_rels/chart83.xml.rels><?xml version="1.0" encoding="UTF-8" standalone="yes"?>
<Relationships xmlns="http://schemas.openxmlformats.org/package/2006/relationships"><Relationship Id="rId3" Type="http://schemas.openxmlformats.org/officeDocument/2006/relationships/chartUserShapes" Target="../drawings/drawing160.xml"/><Relationship Id="rId2" Type="http://schemas.microsoft.com/office/2011/relationships/chartColorStyle" Target="colors81.xml"/><Relationship Id="rId1" Type="http://schemas.microsoft.com/office/2011/relationships/chartStyle" Target="style81.xml"/></Relationships>
</file>

<file path=xl/charts/_rels/chart84.xml.rels><?xml version="1.0" encoding="UTF-8" standalone="yes"?>
<Relationships xmlns="http://schemas.openxmlformats.org/package/2006/relationships"><Relationship Id="rId3" Type="http://schemas.openxmlformats.org/officeDocument/2006/relationships/chartUserShapes" Target="../drawings/drawing162.xml"/><Relationship Id="rId2" Type="http://schemas.microsoft.com/office/2011/relationships/chartColorStyle" Target="colors82.xml"/><Relationship Id="rId1" Type="http://schemas.microsoft.com/office/2011/relationships/chartStyle" Target="style82.xml"/></Relationships>
</file>

<file path=xl/charts/_rels/chart85.xml.rels><?xml version="1.0" encoding="UTF-8" standalone="yes"?>
<Relationships xmlns="http://schemas.openxmlformats.org/package/2006/relationships"><Relationship Id="rId3" Type="http://schemas.openxmlformats.org/officeDocument/2006/relationships/chartUserShapes" Target="../drawings/drawing164.xml"/><Relationship Id="rId2" Type="http://schemas.microsoft.com/office/2011/relationships/chartColorStyle" Target="colors83.xml"/><Relationship Id="rId1" Type="http://schemas.microsoft.com/office/2011/relationships/chartStyle" Target="style83.xml"/></Relationships>
</file>

<file path=xl/charts/_rels/chart86.xml.rels><?xml version="1.0" encoding="UTF-8" standalone="yes"?>
<Relationships xmlns="http://schemas.openxmlformats.org/package/2006/relationships"><Relationship Id="rId2" Type="http://schemas.microsoft.com/office/2011/relationships/chartColorStyle" Target="colors84.xml"/><Relationship Id="rId1" Type="http://schemas.microsoft.com/office/2011/relationships/chartStyle" Target="style84.xml"/></Relationships>
</file>

<file path=xl/charts/_rels/chart87.xml.rels><?xml version="1.0" encoding="UTF-8" standalone="yes"?>
<Relationships xmlns="http://schemas.openxmlformats.org/package/2006/relationships"><Relationship Id="rId1" Type="http://schemas.openxmlformats.org/officeDocument/2006/relationships/chartUserShapes" Target="../drawings/drawing169.xml"/></Relationships>
</file>

<file path=xl/charts/_rels/chart88.xml.rels><?xml version="1.0" encoding="UTF-8" standalone="yes"?>
<Relationships xmlns="http://schemas.openxmlformats.org/package/2006/relationships"><Relationship Id="rId3" Type="http://schemas.openxmlformats.org/officeDocument/2006/relationships/chartUserShapes" Target="../drawings/drawing171.xml"/><Relationship Id="rId2" Type="http://schemas.microsoft.com/office/2011/relationships/chartColorStyle" Target="colors85.xml"/><Relationship Id="rId1" Type="http://schemas.microsoft.com/office/2011/relationships/chartStyle" Target="style85.xml"/></Relationships>
</file>

<file path=xl/charts/_rels/chart89.xml.rels><?xml version="1.0" encoding="UTF-8" standalone="yes"?>
<Relationships xmlns="http://schemas.openxmlformats.org/package/2006/relationships"><Relationship Id="rId3" Type="http://schemas.openxmlformats.org/officeDocument/2006/relationships/chartUserShapes" Target="../drawings/drawing173.xml"/><Relationship Id="rId2" Type="http://schemas.microsoft.com/office/2011/relationships/chartColorStyle" Target="colors86.xml"/><Relationship Id="rId1" Type="http://schemas.microsoft.com/office/2011/relationships/chartStyle" Target="style86.xml"/></Relationships>
</file>

<file path=xl/charts/_rels/chart90.xml.rels><?xml version="1.0" encoding="UTF-8" standalone="yes"?>
<Relationships xmlns="http://schemas.openxmlformats.org/package/2006/relationships"><Relationship Id="rId1" Type="http://schemas.openxmlformats.org/officeDocument/2006/relationships/chartUserShapes" Target="../drawings/drawing175.xml"/></Relationships>
</file>

<file path=xl/charts/_rels/chart91.xml.rels><?xml version="1.0" encoding="UTF-8" standalone="yes"?>
<Relationships xmlns="http://schemas.openxmlformats.org/package/2006/relationships"><Relationship Id="rId3" Type="http://schemas.openxmlformats.org/officeDocument/2006/relationships/chartUserShapes" Target="../drawings/drawing177.xml"/><Relationship Id="rId2" Type="http://schemas.microsoft.com/office/2011/relationships/chartColorStyle" Target="colors87.xml"/><Relationship Id="rId1" Type="http://schemas.microsoft.com/office/2011/relationships/chartStyle" Target="style87.xml"/></Relationships>
</file>

<file path=xl/charts/_rels/chart92.xml.rels><?xml version="1.0" encoding="UTF-8" standalone="yes"?>
<Relationships xmlns="http://schemas.openxmlformats.org/package/2006/relationships"><Relationship Id="rId3" Type="http://schemas.openxmlformats.org/officeDocument/2006/relationships/chartUserShapes" Target="../drawings/drawing181.xml"/><Relationship Id="rId2" Type="http://schemas.microsoft.com/office/2011/relationships/chartColorStyle" Target="colors88.xml"/><Relationship Id="rId1" Type="http://schemas.microsoft.com/office/2011/relationships/chartStyle" Target="style88.xml"/></Relationships>
</file>

<file path=xl/charts/_rels/chart93.xml.rels><?xml version="1.0" encoding="UTF-8" standalone="yes"?>
<Relationships xmlns="http://schemas.openxmlformats.org/package/2006/relationships"><Relationship Id="rId2" Type="http://schemas.microsoft.com/office/2011/relationships/chartColorStyle" Target="colors89.xml"/><Relationship Id="rId1" Type="http://schemas.microsoft.com/office/2011/relationships/chartStyle" Target="style89.xml"/></Relationships>
</file>

<file path=xl/charts/_rels/chart94.xml.rels><?xml version="1.0" encoding="UTF-8" standalone="yes"?>
<Relationships xmlns="http://schemas.openxmlformats.org/package/2006/relationships"><Relationship Id="rId2" Type="http://schemas.microsoft.com/office/2011/relationships/chartColorStyle" Target="colors90.xml"/><Relationship Id="rId1" Type="http://schemas.microsoft.com/office/2011/relationships/chartStyle" Target="style90.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4000" b="1"/>
              <a:t>Índice de Dependencia por Régimen de Financiamiento al SFS</a:t>
            </a:r>
          </a:p>
        </c:rich>
      </c:tx>
      <c:layout>
        <c:manualLayout>
          <c:xMode val="edge"/>
          <c:yMode val="edge"/>
          <c:x val="0.17492492086557851"/>
          <c:y val="2.5215486540018928E-2"/>
        </c:manualLayout>
      </c:layout>
      <c:overlay val="0"/>
      <c:spPr>
        <a:noFill/>
        <a:ln>
          <a:noFill/>
        </a:ln>
        <a:effectLst/>
      </c:spPr>
      <c:txPr>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4.0537771563601277E-2"/>
          <c:y val="0.34655371048915912"/>
          <c:w val="0.9269444648858145"/>
          <c:h val="0.31653179491177458"/>
        </c:manualLayout>
      </c:layout>
      <c:lineChart>
        <c:grouping val="stacked"/>
        <c:varyColors val="0"/>
        <c:ser>
          <c:idx val="3"/>
          <c:order val="1"/>
          <c:tx>
            <c:strRef>
              <c:f>'2. SFS-RS.'!$H$9</c:f>
              <c:strCache>
                <c:ptCount val="1"/>
                <c:pt idx="0">
                  <c:v> Índice de dependencia RS </c:v>
                </c:pt>
              </c:strCache>
            </c:strRef>
          </c:tx>
          <c:spPr>
            <a:ln w="28575" cap="rnd">
              <a:solidFill>
                <a:schemeClr val="accent1">
                  <a:lumMod val="60000"/>
                </a:schemeClr>
              </a:solidFill>
              <a:round/>
            </a:ln>
            <a:effectLst/>
          </c:spPr>
          <c:marker>
            <c:symbol val="circle"/>
            <c:size val="48"/>
            <c:spPr>
              <a:solidFill>
                <a:srgbClr val="00539B"/>
              </a:solidFill>
              <a:ln w="9525">
                <a:solidFill>
                  <a:schemeClr val="accent1">
                    <a:lumMod val="60000"/>
                  </a:schemeClr>
                </a:solidFill>
              </a:ln>
              <a:effectLst/>
            </c:spPr>
          </c:marker>
          <c:dLbls>
            <c:dLbl>
              <c:idx val="0"/>
              <c:layout>
                <c:manualLayout>
                  <c:x val="-4.4351425411446217E-2"/>
                  <c:y val="-7.45815227453415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CF3-41B9-BA94-28294E346338}"/>
                </c:ext>
              </c:extLst>
            </c:dLbl>
            <c:dLbl>
              <c:idx val="1"/>
              <c:layout>
                <c:manualLayout>
                  <c:x val="-2.7724087555093348E-2"/>
                  <c:y val="-7.826063754478818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CF3-41B9-BA94-28294E346338}"/>
                </c:ext>
              </c:extLst>
            </c:dLbl>
            <c:dLbl>
              <c:idx val="5"/>
              <c:layout>
                <c:manualLayout>
                  <c:x val="-2.6759811463585168E-2"/>
                  <c:y val="-6.613864095326579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8DD-4383-A96A-9882DAA14D32}"/>
                </c:ext>
              </c:extLst>
            </c:dLbl>
            <c:spPr>
              <a:noFill/>
              <a:ln>
                <a:noFill/>
              </a:ln>
              <a:effectLst/>
            </c:spPr>
            <c:txPr>
              <a:bodyPr rot="-5400000" spcFirstLastPara="1" vertOverflow="ellipsis" wrap="square" anchor="ctr" anchorCtr="1"/>
              <a:lstStyle/>
              <a:p>
                <a:pPr>
                  <a:defRPr sz="4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'2. SFS-RC'!$A$6:$A$23</c15:sqref>
                  </c15:fullRef>
                </c:ext>
              </c:extLst>
              <c:f>'2. SFS-RC'!$A$13:$A$23</c:f>
              <c:strCache>
                <c:ptCount val="11"/>
                <c:pt idx="0">
                  <c:v>Dic.2015</c:v>
                </c:pt>
                <c:pt idx="1">
                  <c:v>Dic.2016</c:v>
                </c:pt>
                <c:pt idx="2">
                  <c:v>Dic.2017</c:v>
                </c:pt>
                <c:pt idx="3">
                  <c:v>Dic.2018</c:v>
                </c:pt>
                <c:pt idx="4">
                  <c:v>Dic.2019</c:v>
                </c:pt>
                <c:pt idx="5">
                  <c:v>Dic. 2020</c:v>
                </c:pt>
                <c:pt idx="6">
                  <c:v>Dic.2021</c:v>
                </c:pt>
                <c:pt idx="7">
                  <c:v>Dic.2022</c:v>
                </c:pt>
                <c:pt idx="8">
                  <c:v>Dic.2023</c:v>
                </c:pt>
                <c:pt idx="9">
                  <c:v>Dic. 2024</c:v>
                </c:pt>
                <c:pt idx="10">
                  <c:v>Ago. 2025</c:v>
                </c:pt>
              </c:strCache>
            </c:strRef>
          </c:cat>
          <c:val>
            <c:numRef>
              <c:extLst>
                <c:ext xmlns:c15="http://schemas.microsoft.com/office/drawing/2012/chart" uri="{02D57815-91ED-43cb-92C2-25804820EDAC}">
                  <c15:fullRef>
                    <c15:sqref>'2. SFS-RS.'!$H$11:$H$28</c15:sqref>
                  </c15:fullRef>
                </c:ext>
              </c:extLst>
              <c:f>'2. SFS-RS.'!$H$18:$H$28</c:f>
              <c:numCache>
                <c:formatCode>_(* #,##0.00_);_(* \(#,##0.00\);_(* "-"??_);_(@_)</c:formatCode>
                <c:ptCount val="11"/>
                <c:pt idx="0">
                  <c:v>0.54316936665872118</c:v>
                </c:pt>
                <c:pt idx="1">
                  <c:v>0.46061711250912196</c:v>
                </c:pt>
                <c:pt idx="2">
                  <c:v>0.41944512189862132</c:v>
                </c:pt>
                <c:pt idx="3">
                  <c:v>0.36666173979284389</c:v>
                </c:pt>
                <c:pt idx="4">
                  <c:v>0.23425226529328005</c:v>
                </c:pt>
                <c:pt idx="5">
                  <c:v>0.20951513322567028</c:v>
                </c:pt>
                <c:pt idx="6">
                  <c:v>0.19446223540064014</c:v>
                </c:pt>
                <c:pt idx="7">
                  <c:v>0.19309395213396435</c:v>
                </c:pt>
                <c:pt idx="8">
                  <c:v>0.18204006837978673</c:v>
                </c:pt>
                <c:pt idx="9">
                  <c:v>0.17888894022842133</c:v>
                </c:pt>
              </c:numCache>
            </c:numRef>
          </c:val>
          <c:smooth val="0"/>
          <c:extLst>
            <c:ext xmlns:c16="http://schemas.microsoft.com/office/drawing/2014/chart" uri="{C3380CC4-5D6E-409C-BE32-E72D297353CC}">
              <c16:uniqueId val="{00000001-68DD-4383-A96A-9882DAA14D32}"/>
            </c:ext>
          </c:extLst>
        </c:ser>
        <c:dLbls>
          <c:dLblPos val="ctr"/>
          <c:showLegendKey val="0"/>
          <c:showVal val="1"/>
          <c:showCatName val="0"/>
          <c:showSerName val="0"/>
          <c:showPercent val="0"/>
          <c:showBubbleSize val="0"/>
        </c:dLbls>
        <c:marker val="1"/>
        <c:smooth val="0"/>
        <c:axId val="463852352"/>
        <c:axId val="463854848"/>
      </c:lineChart>
      <c:lineChart>
        <c:grouping val="stacked"/>
        <c:varyColors val="0"/>
        <c:ser>
          <c:idx val="2"/>
          <c:order val="0"/>
          <c:tx>
            <c:strRef>
              <c:f>'2. SFS-RC'!$I$5</c:f>
              <c:strCache>
                <c:ptCount val="1"/>
                <c:pt idx="0">
                  <c:v>Indice de dependencia RC</c:v>
                </c:pt>
              </c:strCache>
            </c:strRef>
          </c:tx>
          <c:spPr>
            <a:ln w="28575" cap="rnd">
              <a:solidFill>
                <a:schemeClr val="accent5"/>
              </a:solidFill>
              <a:round/>
            </a:ln>
            <a:effectLst/>
          </c:spPr>
          <c:marker>
            <c:symbol val="circle"/>
            <c:size val="48"/>
            <c:spPr>
              <a:solidFill>
                <a:srgbClr val="00A94F"/>
              </a:solidFill>
              <a:ln w="9525">
                <a:solidFill>
                  <a:schemeClr val="bg1"/>
                </a:solidFill>
              </a:ln>
              <a:effectLst/>
            </c:spPr>
          </c:marker>
          <c:dLbls>
            <c:spPr>
              <a:noFill/>
              <a:ln>
                <a:noFill/>
              </a:ln>
              <a:effectLst/>
            </c:spPr>
            <c:txPr>
              <a:bodyPr rot="-5400000" spcFirstLastPara="1" vertOverflow="ellipsis" wrap="square" anchor="ctr" anchorCtr="1"/>
              <a:lstStyle/>
              <a:p>
                <a:pPr>
                  <a:defRPr sz="4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'2. SFS-RC'!$A$6:$A$23</c15:sqref>
                  </c15:fullRef>
                </c:ext>
              </c:extLst>
              <c:f>'2. SFS-RC'!$A$13:$A$23</c:f>
              <c:strCache>
                <c:ptCount val="11"/>
                <c:pt idx="0">
                  <c:v>Dic.2015</c:v>
                </c:pt>
                <c:pt idx="1">
                  <c:v>Dic.2016</c:v>
                </c:pt>
                <c:pt idx="2">
                  <c:v>Dic.2017</c:v>
                </c:pt>
                <c:pt idx="3">
                  <c:v>Dic.2018</c:v>
                </c:pt>
                <c:pt idx="4">
                  <c:v>Dic.2019</c:v>
                </c:pt>
                <c:pt idx="5">
                  <c:v>Dic. 2020</c:v>
                </c:pt>
                <c:pt idx="6">
                  <c:v>Dic.2021</c:v>
                </c:pt>
                <c:pt idx="7">
                  <c:v>Dic.2022</c:v>
                </c:pt>
                <c:pt idx="8">
                  <c:v>Dic.2023</c:v>
                </c:pt>
                <c:pt idx="9">
                  <c:v>Dic. 2024</c:v>
                </c:pt>
                <c:pt idx="10">
                  <c:v>Ago. 2025</c:v>
                </c:pt>
              </c:strCache>
            </c:strRef>
          </c:cat>
          <c:val>
            <c:numRef>
              <c:extLst>
                <c:ext xmlns:c15="http://schemas.microsoft.com/office/drawing/2012/chart" uri="{02D57815-91ED-43cb-92C2-25804820EDAC}">
                  <c15:fullRef>
                    <c15:sqref>'2. SFS-RC'!$I$6:$I$23</c15:sqref>
                  </c15:fullRef>
                </c:ext>
              </c:extLst>
              <c:f>'2. SFS-RC'!$I$13:$I$23</c:f>
              <c:numCache>
                <c:formatCode>_(* #,##0.00_);_(* \(#,##0.00\);_(* "-"??_);_(@_)</c:formatCode>
                <c:ptCount val="11"/>
                <c:pt idx="0">
                  <c:v>1.2065030251698892</c:v>
                </c:pt>
                <c:pt idx="1">
                  <c:v>1.2172961158754561</c:v>
                </c:pt>
                <c:pt idx="2">
                  <c:v>1.2097518964348666</c:v>
                </c:pt>
                <c:pt idx="3">
                  <c:v>1.2340962665090496</c:v>
                </c:pt>
                <c:pt idx="4">
                  <c:v>1.2357235834083216</c:v>
                </c:pt>
                <c:pt idx="5">
                  <c:v>1.2808027744723864</c:v>
                </c:pt>
                <c:pt idx="6">
                  <c:v>1.2223934183251974</c:v>
                </c:pt>
                <c:pt idx="7">
                  <c:v>1.1957499938725402</c:v>
                </c:pt>
                <c:pt idx="8">
                  <c:v>1.1818512902381599</c:v>
                </c:pt>
                <c:pt idx="9">
                  <c:v>1.1804657732046777</c:v>
                </c:pt>
                <c:pt idx="10">
                  <c:v>1.1650421162670881</c:v>
                </c:pt>
              </c:numCache>
            </c:numRef>
          </c:val>
          <c:smooth val="0"/>
          <c:extLst>
            <c:ext xmlns:c16="http://schemas.microsoft.com/office/drawing/2014/chart" uri="{C3380CC4-5D6E-409C-BE32-E72D297353CC}">
              <c16:uniqueId val="{00000002-68DD-4383-A96A-9882DAA14D32}"/>
            </c:ext>
          </c:extLst>
        </c:ser>
        <c:dLbls>
          <c:showLegendKey val="0"/>
          <c:showVal val="0"/>
          <c:showCatName val="0"/>
          <c:showSerName val="0"/>
          <c:showPercent val="0"/>
          <c:showBubbleSize val="0"/>
        </c:dLbls>
        <c:marker val="1"/>
        <c:smooth val="0"/>
        <c:axId val="1648486239"/>
        <c:axId val="1960319839"/>
      </c:lineChart>
      <c:catAx>
        <c:axId val="46385235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63854848"/>
        <c:crosses val="autoZero"/>
        <c:auto val="1"/>
        <c:lblAlgn val="ctr"/>
        <c:lblOffset val="100"/>
        <c:noMultiLvlLbl val="0"/>
      </c:catAx>
      <c:valAx>
        <c:axId val="463854848"/>
        <c:scaling>
          <c:orientation val="minMax"/>
        </c:scaling>
        <c:delete val="1"/>
        <c:axPos val="l"/>
        <c:numFmt formatCode="_(* #,##0.00_);_(* \(#,##0.00\);_(* &quot;-&quot;??_);_(@_)" sourceLinked="1"/>
        <c:majorTickMark val="none"/>
        <c:minorTickMark val="none"/>
        <c:tickLblPos val="nextTo"/>
        <c:crossAx val="463852352"/>
        <c:crosses val="autoZero"/>
        <c:crossBetween val="between"/>
      </c:valAx>
      <c:valAx>
        <c:axId val="1960319839"/>
        <c:scaling>
          <c:orientation val="minMax"/>
        </c:scaling>
        <c:delete val="1"/>
        <c:axPos val="r"/>
        <c:numFmt formatCode="_(* #,##0.00_);_(* \(#,##0.00\);_(* &quot;-&quot;??_);_(@_)" sourceLinked="1"/>
        <c:majorTickMark val="out"/>
        <c:minorTickMark val="none"/>
        <c:tickLblPos val="nextTo"/>
        <c:crossAx val="1648486239"/>
        <c:crosses val="max"/>
        <c:crossBetween val="between"/>
      </c:valAx>
      <c:catAx>
        <c:axId val="1648486239"/>
        <c:scaling>
          <c:orientation val="minMax"/>
        </c:scaling>
        <c:delete val="1"/>
        <c:axPos val="b"/>
        <c:numFmt formatCode="General" sourceLinked="1"/>
        <c:majorTickMark val="out"/>
        <c:minorTickMark val="none"/>
        <c:tickLblPos val="nextTo"/>
        <c:crossAx val="1960319839"/>
        <c:crosses val="autoZero"/>
        <c:auto val="1"/>
        <c:lblAlgn val="ctr"/>
        <c:lblOffset val="100"/>
        <c:noMultiLvlLbl val="0"/>
      </c:catAx>
      <c:spPr>
        <a:noFill/>
        <a:ln>
          <a:noFill/>
        </a:ln>
        <a:effectLst/>
      </c:spPr>
    </c:plotArea>
    <c:legend>
      <c:legendPos val="b"/>
      <c:layout>
        <c:manualLayout>
          <c:xMode val="edge"/>
          <c:yMode val="edge"/>
          <c:x val="1.7435969062625487E-2"/>
          <c:y val="0.15238745892057609"/>
          <c:w val="0.93608689929408173"/>
          <c:h val="6.0763848442338328E-2"/>
        </c:manualLayout>
      </c:layout>
      <c:overlay val="0"/>
      <c:spPr>
        <a:noFill/>
        <a:ln>
          <a:noFill/>
        </a:ln>
        <a:effectLst/>
      </c:spPr>
      <c:txPr>
        <a:bodyPr rot="0" spcFirstLastPara="1" vertOverflow="ellipsis" vert="horz" wrap="square" anchor="ctr" anchorCtr="1"/>
        <a:lstStyle/>
        <a:p>
          <a:pPr>
            <a:defRPr sz="3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noFill/>
    <a:ln w="9525" cap="flat" cmpd="sng" algn="ctr">
      <a:noFill/>
      <a:round/>
    </a:ln>
    <a:effectLst/>
  </c:spPr>
  <c:txPr>
    <a:bodyPr/>
    <a:lstStyle/>
    <a:p>
      <a:pPr>
        <a:defRPr sz="35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4000" b="1">
                <a:solidFill>
                  <a:sysClr val="windowText" lastClr="000000"/>
                </a:solidFill>
              </a:rPr>
              <a:t>Población Afiliada del SFS por Tipo de Afiliación</a:t>
            </a:r>
          </a:p>
        </c:rich>
      </c:tx>
      <c:layout>
        <c:manualLayout>
          <c:xMode val="edge"/>
          <c:yMode val="edge"/>
          <c:x val="0.15519950975291083"/>
          <c:y val="3.6112412372504073E-2"/>
        </c:manualLayout>
      </c:layout>
      <c:overlay val="0"/>
      <c:spPr>
        <a:noFill/>
        <a:ln>
          <a:noFill/>
        </a:ln>
        <a:effectLst/>
      </c:spPr>
      <c:txPr>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6721163290106708"/>
          <c:y val="0.18860477036330053"/>
          <c:w val="0.78973175628687431"/>
          <c:h val="0.6829421953568936"/>
        </c:manualLayout>
      </c:layout>
      <c:barChart>
        <c:barDir val="bar"/>
        <c:grouping val="clustered"/>
        <c:varyColors val="0"/>
        <c:ser>
          <c:idx val="0"/>
          <c:order val="0"/>
          <c:tx>
            <c:strRef>
              <c:f>'2. SFS-RC'!#REF!</c:f>
              <c:strCache>
                <c:ptCount val="1"/>
                <c:pt idx="0">
                  <c:v>#¡REF!</c:v>
                </c:pt>
              </c:strCache>
            </c:strRef>
          </c:tx>
          <c:spPr>
            <a:solidFill>
              <a:schemeClr val="accent1"/>
            </a:solidFill>
            <a:ln>
              <a:noFill/>
            </a:ln>
            <a:effectLst/>
          </c:spPr>
          <c:invertIfNegative val="0"/>
          <c:val>
            <c:numRef>
              <c:f>'2. SFS-RC'!#REF!</c:f>
              <c:numCache>
                <c:formatCode>General</c:formatCode>
                <c:ptCount val="1"/>
                <c:pt idx="0">
                  <c:v>1</c:v>
                </c:pt>
              </c:numCache>
            </c:numRef>
          </c:val>
          <c:extLst>
            <c:ext xmlns:c15="http://schemas.microsoft.com/office/drawing/2012/chart" uri="{02D57815-91ED-43cb-92C2-25804820EDAC}">
              <c15:filteredCategoryTitle>
                <c15:cat>
                  <c:strRef>
                    <c:extLst>
                      <c:ext uri="{02D57815-91ED-43cb-92C2-25804820EDAC}">
                        <c15:formulaRef>
                          <c15:sqref>'2. SFS-RC'!#REF!</c15:sqref>
                        </c15:formulaRef>
                      </c:ext>
                    </c:extLst>
                    <c:strCache>
                      <c:ptCount val="1"/>
                      <c:pt idx="0">
                        <c:v>#¡REF!</c:v>
                      </c:pt>
                    </c:strCache>
                  </c:strRef>
                </c15:cat>
              </c15:filteredCategoryTitle>
            </c:ext>
            <c:ext xmlns:c16="http://schemas.microsoft.com/office/drawing/2014/chart" uri="{C3380CC4-5D6E-409C-BE32-E72D297353CC}">
              <c16:uniqueId val="{00000003-D916-4845-A1BE-9AAD84085BFD}"/>
            </c:ext>
          </c:extLst>
        </c:ser>
        <c:ser>
          <c:idx val="1"/>
          <c:order val="1"/>
          <c:tx>
            <c:strRef>
              <c:f>'2. SFS-RC'!#REF!</c:f>
              <c:strCache>
                <c:ptCount val="1"/>
                <c:pt idx="0">
                  <c:v>#¡REF!</c:v>
                </c:pt>
              </c:strCache>
            </c:strRef>
          </c:tx>
          <c:spPr>
            <a:solidFill>
              <a:schemeClr val="accent3"/>
            </a:solidFill>
            <a:ln>
              <a:noFill/>
            </a:ln>
            <a:effectLst/>
          </c:spPr>
          <c:invertIfNegative val="0"/>
          <c:val>
            <c:numRef>
              <c:f>'2. SFS-RC'!#REF!</c:f>
              <c:numCache>
                <c:formatCode>General</c:formatCode>
                <c:ptCount val="1"/>
                <c:pt idx="0">
                  <c:v>1</c:v>
                </c:pt>
              </c:numCache>
            </c:numRef>
          </c:val>
          <c:extLst>
            <c:ext xmlns:c15="http://schemas.microsoft.com/office/drawing/2012/chart" uri="{02D57815-91ED-43cb-92C2-25804820EDAC}">
              <c15:filteredCategoryTitle>
                <c15:cat>
                  <c:strRef>
                    <c:extLst>
                      <c:ext uri="{02D57815-91ED-43cb-92C2-25804820EDAC}">
                        <c15:formulaRef>
                          <c15:sqref>'2. SFS-RC'!#REF!</c15:sqref>
                        </c15:formulaRef>
                      </c:ext>
                    </c:extLst>
                    <c:strCache>
                      <c:ptCount val="1"/>
                      <c:pt idx="0">
                        <c:v>#¡REF!</c:v>
                      </c:pt>
                    </c:strCache>
                  </c:strRef>
                </c15:cat>
              </c15:filteredCategoryTitle>
            </c:ext>
            <c:ext xmlns:c16="http://schemas.microsoft.com/office/drawing/2014/chart" uri="{C3380CC4-5D6E-409C-BE32-E72D297353CC}">
              <c16:uniqueId val="{00000007-D916-4845-A1BE-9AAD84085BFD}"/>
            </c:ext>
          </c:extLst>
        </c:ser>
        <c:ser>
          <c:idx val="2"/>
          <c:order val="2"/>
          <c:tx>
            <c:strRef>
              <c:f>'2. SFS-RC'!#REF!</c:f>
              <c:strCache>
                <c:ptCount val="1"/>
                <c:pt idx="0">
                  <c:v>#¡REF!</c:v>
                </c:pt>
              </c:strCache>
            </c:strRef>
          </c:tx>
          <c:spPr>
            <a:solidFill>
              <a:schemeClr val="accent5"/>
            </a:solidFill>
            <a:ln>
              <a:noFill/>
            </a:ln>
            <a:effectLst/>
          </c:spPr>
          <c:invertIfNegative val="0"/>
          <c:val>
            <c:numRef>
              <c:f>'2. SFS-RC'!#REF!</c:f>
              <c:numCache>
                <c:formatCode>General</c:formatCode>
                <c:ptCount val="1"/>
                <c:pt idx="0">
                  <c:v>1</c:v>
                </c:pt>
              </c:numCache>
            </c:numRef>
          </c:val>
          <c:extLst>
            <c:ext xmlns:c15="http://schemas.microsoft.com/office/drawing/2012/chart" uri="{02D57815-91ED-43cb-92C2-25804820EDAC}">
              <c15:filteredCategoryTitle>
                <c15:cat>
                  <c:strRef>
                    <c:extLst>
                      <c:ext uri="{02D57815-91ED-43cb-92C2-25804820EDAC}">
                        <c15:formulaRef>
                          <c15:sqref>'2. SFS-RC'!#REF!</c15:sqref>
                        </c15:formulaRef>
                      </c:ext>
                    </c:extLst>
                    <c:strCache>
                      <c:ptCount val="1"/>
                      <c:pt idx="0">
                        <c:v>#¡REF!</c:v>
                      </c:pt>
                    </c:strCache>
                  </c:strRef>
                </c15:cat>
              </c15:filteredCategoryTitle>
            </c:ext>
            <c:ext xmlns:c16="http://schemas.microsoft.com/office/drawing/2014/chart" uri="{C3380CC4-5D6E-409C-BE32-E72D297353CC}">
              <c16:uniqueId val="{00000008-D916-4845-A1BE-9AAD84085BFD}"/>
            </c:ext>
          </c:extLst>
        </c:ser>
        <c:dLbls>
          <c:showLegendKey val="0"/>
          <c:showVal val="0"/>
          <c:showCatName val="0"/>
          <c:showSerName val="0"/>
          <c:showPercent val="0"/>
          <c:showBubbleSize val="0"/>
        </c:dLbls>
        <c:gapWidth val="59"/>
        <c:axId val="832307791"/>
        <c:axId val="832327759"/>
        <c:extLst>
          <c:ext xmlns:c15="http://schemas.microsoft.com/office/drawing/2012/chart" uri="{02D57815-91ED-43cb-92C2-25804820EDAC}">
            <c15:filteredBarSeries>
              <c15:ser>
                <c:idx val="3"/>
                <c:order val="3"/>
                <c:tx>
                  <c:v>Pensionados</c:v>
                </c:tx>
                <c:spPr>
                  <a:solidFill>
                    <a:schemeClr val="accent1">
                      <a:lumMod val="60000"/>
                    </a:schemeClr>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val>
                  <c:numLit>
                    <c:formatCode>General</c:formatCode>
                    <c:ptCount val="1"/>
                    <c:pt idx="0">
                      <c:v>111952</c:v>
                    </c:pt>
                  </c:numLit>
                </c:val>
                <c:extLst>
                  <c:ext xmlns:c16="http://schemas.microsoft.com/office/drawing/2014/chart" uri="{C3380CC4-5D6E-409C-BE32-E72D297353CC}">
                    <c16:uniqueId val="{00000009-D916-4845-A1BE-9AAD84085BFD}"/>
                  </c:ext>
                </c:extLst>
              </c15:ser>
            </c15:filteredBarSeries>
          </c:ext>
        </c:extLst>
      </c:barChart>
      <c:catAx>
        <c:axId val="832307791"/>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3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832327759"/>
        <c:crosses val="autoZero"/>
        <c:auto val="1"/>
        <c:lblAlgn val="ctr"/>
        <c:lblOffset val="100"/>
        <c:noMultiLvlLbl val="0"/>
      </c:catAx>
      <c:valAx>
        <c:axId val="832327759"/>
        <c:scaling>
          <c:orientation val="minMax"/>
        </c:scaling>
        <c:delete val="1"/>
        <c:axPos val="b"/>
        <c:numFmt formatCode="General" sourceLinked="1"/>
        <c:majorTickMark val="none"/>
        <c:minorTickMark val="none"/>
        <c:tickLblPos val="nextTo"/>
        <c:crossAx val="832307791"/>
        <c:crosses val="autoZero"/>
        <c:crossBetween val="between"/>
      </c:valAx>
      <c:spPr>
        <a:noFill/>
        <a:ln>
          <a:noFill/>
        </a:ln>
        <a:effectLst/>
      </c:spPr>
    </c:plotArea>
    <c:legend>
      <c:legendPos val="b"/>
      <c:layout>
        <c:manualLayout>
          <c:xMode val="edge"/>
          <c:yMode val="edge"/>
          <c:x val="7.4739280740013209E-2"/>
          <c:y val="0.11275656167979002"/>
          <c:w val="0.85268232591433457"/>
          <c:h val="5.7319200484554814E-2"/>
        </c:manualLayout>
      </c:layout>
      <c:overlay val="0"/>
      <c:spPr>
        <a:noFill/>
        <a:ln>
          <a:noFill/>
        </a:ln>
        <a:effectLst/>
      </c:spPr>
      <c:txPr>
        <a:bodyPr rot="0" spcFirstLastPara="1" vertOverflow="ellipsis" vert="horz" wrap="square" anchor="ctr" anchorCtr="1"/>
        <a:lstStyle/>
        <a:p>
          <a:pPr>
            <a:defRPr sz="3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solidFill>
        <a:schemeClr val="bg1"/>
      </a:solidFill>
      <a:round/>
    </a:ln>
    <a:effectLst/>
  </c:spPr>
  <c:txPr>
    <a:bodyPr/>
    <a:lstStyle/>
    <a:p>
      <a:pPr>
        <a:defRPr sz="35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4000" b="1" i="0" u="none" strike="noStrike" kern="1200" cap="all" baseline="0">
                <a:solidFill>
                  <a:sysClr val="windowText" lastClr="000000"/>
                </a:solidFill>
                <a:latin typeface="Arial" panose="020B0604020202020204" pitchFamily="34" charset="0"/>
                <a:ea typeface="+mn-ea"/>
                <a:cs typeface="Arial" panose="020B0604020202020204" pitchFamily="34" charset="0"/>
              </a:defRPr>
            </a:pPr>
            <a:r>
              <a:rPr lang="es-DO" sz="4000" cap="none" baseline="0"/>
              <a:t>Total de Empresas Registradas al SDSS  por Tipos</a:t>
            </a:r>
          </a:p>
        </c:rich>
      </c:tx>
      <c:layout>
        <c:manualLayout>
          <c:xMode val="edge"/>
          <c:yMode val="edge"/>
          <c:x val="0.1846961550515141"/>
          <c:y val="3.8839240623377361E-2"/>
        </c:manualLayout>
      </c:layout>
      <c:overlay val="0"/>
      <c:spPr>
        <a:noFill/>
        <a:ln>
          <a:noFill/>
        </a:ln>
        <a:effectLst/>
      </c:spPr>
      <c:txPr>
        <a:bodyPr rot="0" spcFirstLastPara="1" vertOverflow="ellipsis" vert="horz" wrap="square" anchor="ctr" anchorCtr="1"/>
        <a:lstStyle/>
        <a:p>
          <a:pPr>
            <a:defRPr sz="4000" b="1" i="0" u="none" strike="noStrike" kern="1200" cap="all"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4.080431189295531E-2"/>
          <c:y val="0.19593219037748252"/>
          <c:w val="0.92943355387868187"/>
          <c:h val="0.61813058102654905"/>
        </c:manualLayout>
      </c:layout>
      <c:barChart>
        <c:barDir val="col"/>
        <c:grouping val="clustered"/>
        <c:varyColors val="0"/>
        <c:ser>
          <c:idx val="0"/>
          <c:order val="0"/>
          <c:spPr>
            <a:solidFill>
              <a:srgbClr val="00A94F"/>
            </a:solidFill>
            <a:ln>
              <a:noFill/>
            </a:ln>
            <a:effectLst>
              <a:outerShdw blurRad="63500" sx="102000" sy="102000" algn="ctr" rotWithShape="0">
                <a:prstClr val="black">
                  <a:alpha val="20000"/>
                </a:prstClr>
              </a:outerShdw>
            </a:effectLst>
          </c:spPr>
          <c:invertIfNegative val="0"/>
          <c:dPt>
            <c:idx val="0"/>
            <c:invertIfNegative val="0"/>
            <c:bubble3D val="0"/>
            <c:explosion val="6"/>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165D-4182-83FA-368176048665}"/>
              </c:ext>
            </c:extLst>
          </c:dPt>
          <c:dPt>
            <c:idx val="1"/>
            <c:invertIfNegative val="0"/>
            <c:bubble3D val="0"/>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165D-4182-83FA-368176048665}"/>
              </c:ext>
            </c:extLst>
          </c:dPt>
          <c:dPt>
            <c:idx val="2"/>
            <c:invertIfNegative val="0"/>
            <c:bubble3D val="0"/>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165D-4182-83FA-368176048665}"/>
              </c:ext>
            </c:extLst>
          </c:dPt>
          <c:dLbls>
            <c:spPr>
              <a:noFill/>
              <a:ln>
                <a:noFill/>
              </a:ln>
              <a:effectLst/>
            </c:spPr>
            <c:txPr>
              <a:bodyPr rot="0" spcFirstLastPara="1" vertOverflow="ellipsis" vert="horz" wrap="square" lIns="38100" tIns="19050" rIns="38100" bIns="19050" anchor="ctr" anchorCtr="1">
                <a:spAutoFit/>
              </a:bodyPr>
              <a:lstStyle/>
              <a:p>
                <a:pPr>
                  <a:defRPr sz="35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'3.SRL'!$B$6:$D$6</c:f>
              <c:strCache>
                <c:ptCount val="3"/>
                <c:pt idx="0">
                  <c:v> Empresas Privadas </c:v>
                </c:pt>
                <c:pt idx="1">
                  <c:v>  Empresas Públicas  </c:v>
                </c:pt>
                <c:pt idx="2">
                  <c:v> Empresas Públicas Centralizadas </c:v>
                </c:pt>
              </c:strCache>
            </c:strRef>
          </c:cat>
          <c:val>
            <c:numRef>
              <c:f>'3.SRL'!$B$24:$D$24</c:f>
              <c:numCache>
                <c:formatCode>_(* #,##0_);_(* \(#,##0\);_(* "-"??_);_(@_)</c:formatCode>
                <c:ptCount val="3"/>
                <c:pt idx="0">
                  <c:v>114611</c:v>
                </c:pt>
                <c:pt idx="1">
                  <c:v>578</c:v>
                </c:pt>
                <c:pt idx="2">
                  <c:v>68</c:v>
                </c:pt>
              </c:numCache>
            </c:numRef>
          </c:val>
          <c:extLst>
            <c:ext xmlns:c16="http://schemas.microsoft.com/office/drawing/2014/chart" uri="{C3380CC4-5D6E-409C-BE32-E72D297353CC}">
              <c16:uniqueId val="{00000006-165D-4182-83FA-368176048665}"/>
            </c:ext>
          </c:extLst>
        </c:ser>
        <c:dLbls>
          <c:showLegendKey val="0"/>
          <c:showVal val="0"/>
          <c:showCatName val="0"/>
          <c:showSerName val="0"/>
          <c:showPercent val="0"/>
          <c:showBubbleSize val="0"/>
        </c:dLbls>
        <c:gapWidth val="100"/>
        <c:axId val="804096992"/>
        <c:axId val="804094912"/>
      </c:barChart>
      <c:catAx>
        <c:axId val="804096992"/>
        <c:scaling>
          <c:orientation val="minMax"/>
        </c:scaling>
        <c:delete val="0"/>
        <c:axPos val="b"/>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3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804094912"/>
        <c:crosses val="autoZero"/>
        <c:auto val="1"/>
        <c:lblAlgn val="ctr"/>
        <c:lblOffset val="100"/>
        <c:noMultiLvlLbl val="0"/>
      </c:catAx>
      <c:valAx>
        <c:axId val="804094912"/>
        <c:scaling>
          <c:orientation val="minMax"/>
        </c:scaling>
        <c:delete val="1"/>
        <c:axPos val="l"/>
        <c:numFmt formatCode="_(* #,##0_);_(* \(#,##0\);_(* &quot;-&quot;??_);_(@_)" sourceLinked="1"/>
        <c:majorTickMark val="out"/>
        <c:minorTickMark val="none"/>
        <c:tickLblPos val="nextTo"/>
        <c:crossAx val="80409699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35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15748031496062992" l="0.19684930008748908" r="7.874015748031496E-2" t="0.23622047244094488" header="0" footer="0"/>
    <c:pageSetup orientation="portrait"/>
  </c:printSettings>
  <c:userShapes r:id="rId3"/>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4000" b="1" i="0" u="none" strike="noStrike" kern="1200" baseline="0">
                <a:solidFill>
                  <a:schemeClr val="tx1"/>
                </a:solidFill>
                <a:latin typeface="Arial" panose="020B0604020202020204" pitchFamily="34" charset="0"/>
                <a:ea typeface="+mn-ea"/>
                <a:cs typeface="Arial" panose="020B0604020202020204" pitchFamily="34" charset="0"/>
              </a:defRPr>
            </a:pPr>
            <a:r>
              <a:rPr lang="es-DO" sz="4000"/>
              <a:t>Dispersión a las Administradora de Riesgos de Salud (ARS) </a:t>
            </a:r>
          </a:p>
        </c:rich>
      </c:tx>
      <c:layout>
        <c:manualLayout>
          <c:xMode val="edge"/>
          <c:yMode val="edge"/>
          <c:x val="0.26725731741802378"/>
          <c:y val="3.0042918454935622E-2"/>
        </c:manualLayout>
      </c:layout>
      <c:overlay val="0"/>
      <c:spPr>
        <a:noFill/>
        <a:ln>
          <a:noFill/>
        </a:ln>
        <a:effectLst/>
      </c:spPr>
      <c:txPr>
        <a:bodyPr rot="0" spcFirstLastPara="1" vertOverflow="ellipsis" vert="horz" wrap="square" anchor="ctr" anchorCtr="1"/>
        <a:lstStyle/>
        <a:p>
          <a:pPr>
            <a:defRPr sz="4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1634425873146224"/>
          <c:y val="0.10761905619921079"/>
          <c:w val="0.85919734151329241"/>
          <c:h val="0.33381712583409906"/>
        </c:manualLayout>
      </c:layout>
      <c:lineChart>
        <c:grouping val="standard"/>
        <c:varyColors val="0"/>
        <c:ser>
          <c:idx val="0"/>
          <c:order val="0"/>
          <c:tx>
            <c:strRef>
              <c:f>'6.Pagos x ARS'!$C$4</c:f>
              <c:strCache>
                <c:ptCount val="1"/>
                <c:pt idx="0">
                  <c:v>Total General
2022- Ago.25</c:v>
                </c:pt>
              </c:strCache>
            </c:strRef>
          </c:tx>
          <c:spPr>
            <a:ln w="66675" cap="rnd" cmpd="sng" algn="ctr">
              <a:solidFill>
                <a:schemeClr val="accent1">
                  <a:shade val="95000"/>
                  <a:satMod val="105000"/>
                </a:schemeClr>
              </a:solidFill>
              <a:prstDash val="solid"/>
              <a:round/>
            </a:ln>
            <a:effectLst/>
          </c:spPr>
          <c:marker>
            <c:symbol val="circle"/>
            <c:size val="24"/>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w="9525" cap="flat" cmpd="sng" algn="ctr">
                <a:solidFill>
                  <a:schemeClr val="accent1">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Pt>
            <c:idx val="0"/>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01-1BF3-4C51-B702-2405F1EC1A1B}"/>
              </c:ext>
            </c:extLst>
          </c:dPt>
          <c:dPt>
            <c:idx val="1"/>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03-1BF3-4C51-B702-2405F1EC1A1B}"/>
              </c:ext>
            </c:extLst>
          </c:dPt>
          <c:dPt>
            <c:idx val="2"/>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05-1BF3-4C51-B702-2405F1EC1A1B}"/>
              </c:ext>
            </c:extLst>
          </c:dPt>
          <c:dPt>
            <c:idx val="3"/>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07-1BF3-4C51-B702-2405F1EC1A1B}"/>
              </c:ext>
            </c:extLst>
          </c:dPt>
          <c:dPt>
            <c:idx val="4"/>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09-1BF3-4C51-B702-2405F1EC1A1B}"/>
              </c:ext>
            </c:extLst>
          </c:dPt>
          <c:dPt>
            <c:idx val="5"/>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0B-1BF3-4C51-B702-2405F1EC1A1B}"/>
              </c:ext>
            </c:extLst>
          </c:dPt>
          <c:dPt>
            <c:idx val="6"/>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0D-1BF3-4C51-B702-2405F1EC1A1B}"/>
              </c:ext>
            </c:extLst>
          </c:dPt>
          <c:dPt>
            <c:idx val="7"/>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0F-1BF3-4C51-B702-2405F1EC1A1B}"/>
              </c:ext>
            </c:extLst>
          </c:dPt>
          <c:dPt>
            <c:idx val="8"/>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11-1BF3-4C51-B702-2405F1EC1A1B}"/>
              </c:ext>
            </c:extLst>
          </c:dPt>
          <c:dPt>
            <c:idx val="9"/>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13-1BF3-4C51-B702-2405F1EC1A1B}"/>
              </c:ext>
            </c:extLst>
          </c:dPt>
          <c:dPt>
            <c:idx val="10"/>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15-1BF3-4C51-B702-2405F1EC1A1B}"/>
              </c:ext>
            </c:extLst>
          </c:dPt>
          <c:dPt>
            <c:idx val="11"/>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17-1BF3-4C51-B702-2405F1EC1A1B}"/>
              </c:ext>
            </c:extLst>
          </c:dPt>
          <c:dPt>
            <c:idx val="12"/>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19-1BF3-4C51-B702-2405F1EC1A1B}"/>
              </c:ext>
            </c:extLst>
          </c:dPt>
          <c:dPt>
            <c:idx val="13"/>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1B-1BF3-4C51-B702-2405F1EC1A1B}"/>
              </c:ext>
            </c:extLst>
          </c:dPt>
          <c:dPt>
            <c:idx val="14"/>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1D-1BF3-4C51-B702-2405F1EC1A1B}"/>
              </c:ext>
            </c:extLst>
          </c:dPt>
          <c:dPt>
            <c:idx val="15"/>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1F-1BF3-4C51-B702-2405F1EC1A1B}"/>
              </c:ext>
            </c:extLst>
          </c:dPt>
          <c:dPt>
            <c:idx val="16"/>
            <c:bubble3D val="0"/>
            <c:spPr>
              <a:ln w="66675" cap="rnd" cmpd="sng" algn="ctr">
                <a:solidFill>
                  <a:schemeClr val="accent1">
                    <a:shade val="95000"/>
                    <a:satMod val="105000"/>
                  </a:schemeClr>
                </a:solidFill>
                <a:prstDash val="solid"/>
                <a:round/>
              </a:ln>
              <a:effectLst>
                <a:outerShdw blurRad="40000" dist="23000" dir="5400000" rotWithShape="0">
                  <a:srgbClr val="000000">
                    <a:alpha val="35000"/>
                  </a:srgbClr>
                </a:outerShdw>
              </a:effectLst>
            </c:spPr>
            <c:extLst>
              <c:ext xmlns:c16="http://schemas.microsoft.com/office/drawing/2014/chart" uri="{C3380CC4-5D6E-409C-BE32-E72D297353CC}">
                <c16:uniqueId val="{00000021-1BF3-4C51-B702-2405F1EC1A1B}"/>
              </c:ext>
            </c:extLst>
          </c:dPt>
          <c:dLbls>
            <c:dLbl>
              <c:idx val="0"/>
              <c:layout>
                <c:manualLayout>
                  <c:x val="-2.7949649313562662E-2"/>
                  <c:y val="-0.1235059760956175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BF3-4C51-B702-2405F1EC1A1B}"/>
                </c:ext>
              </c:extLst>
            </c:dLbl>
            <c:spPr>
              <a:noFill/>
              <a:ln>
                <a:noFill/>
              </a:ln>
              <a:effectLst/>
            </c:spPr>
            <c:txPr>
              <a:bodyPr rot="-5400000" spcFirstLastPara="1" vertOverflow="ellipsis" wrap="square" anchor="ctr" anchorCtr="1"/>
              <a:lstStyle/>
              <a:p>
                <a:pPr>
                  <a:defRPr sz="3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'6.Pagos x ARS'!$B$5:$B$29</c:f>
              <c:strCache>
                <c:ptCount val="17"/>
                <c:pt idx="0">
                  <c:v>Primera ARS de Humano</c:v>
                </c:pt>
                <c:pt idx="1">
                  <c:v>SENASA RC</c:v>
                </c:pt>
                <c:pt idx="2">
                  <c:v>MAPFRE Salud ARS</c:v>
                </c:pt>
                <c:pt idx="3">
                  <c:v>Universal</c:v>
                </c:pt>
                <c:pt idx="4">
                  <c:v>SEMMA</c:v>
                </c:pt>
                <c:pt idx="5">
                  <c:v>Futuro</c:v>
                </c:pt>
                <c:pt idx="6">
                  <c:v>Serv. de Igualas Méd. Dr. Abel G.</c:v>
                </c:pt>
                <c:pt idx="7">
                  <c:v>Dr. Yunen</c:v>
                </c:pt>
                <c:pt idx="8">
                  <c:v>Renacer</c:v>
                </c:pt>
                <c:pt idx="9">
                  <c:v>Monumental </c:v>
                </c:pt>
                <c:pt idx="10">
                  <c:v>Asoc. de Profesionales de la Salud</c:v>
                </c:pt>
                <c:pt idx="11">
                  <c:v>Grupo Med. Asociado</c:v>
                </c:pt>
                <c:pt idx="12">
                  <c:v>Adm. Serv. Médicos Amor y Paz</c:v>
                </c:pt>
                <c:pt idx="13">
                  <c:v>Reservas</c:v>
                </c:pt>
                <c:pt idx="14">
                  <c:v>METASALUD</c:v>
                </c:pt>
                <c:pt idx="15">
                  <c:v>CMD</c:v>
                </c:pt>
                <c:pt idx="16">
                  <c:v>Plan Salud </c:v>
                </c:pt>
              </c:strCache>
            </c:strRef>
          </c:cat>
          <c:val>
            <c:numRef>
              <c:f>'6.Pagos x ARS'!$C$5:$C$29</c:f>
              <c:numCache>
                <c:formatCode>_(* #,##0.00_);_(* \(#,##0.00\);_(* "-"??_);_(@_)</c:formatCode>
                <c:ptCount val="17"/>
                <c:pt idx="0">
                  <c:v>86742916828.610001</c:v>
                </c:pt>
                <c:pt idx="1">
                  <c:v>113400925263.63</c:v>
                </c:pt>
                <c:pt idx="2">
                  <c:v>37371258677.639999</c:v>
                </c:pt>
                <c:pt idx="3">
                  <c:v>19886808164.709999</c:v>
                </c:pt>
                <c:pt idx="4">
                  <c:v>10220230463.43</c:v>
                </c:pt>
                <c:pt idx="5">
                  <c:v>19497396721.919998</c:v>
                </c:pt>
                <c:pt idx="6">
                  <c:v>5939380866.3600006</c:v>
                </c:pt>
                <c:pt idx="7">
                  <c:v>5726474265.21</c:v>
                </c:pt>
                <c:pt idx="8">
                  <c:v>6959852709</c:v>
                </c:pt>
                <c:pt idx="9">
                  <c:v>7294789463.4899998</c:v>
                </c:pt>
                <c:pt idx="10">
                  <c:v>4314303911.2700005</c:v>
                </c:pt>
                <c:pt idx="11">
                  <c:v>1875856823.0599999</c:v>
                </c:pt>
                <c:pt idx="12">
                  <c:v>1792559832.8</c:v>
                </c:pt>
                <c:pt idx="13">
                  <c:v>2917462042.3199997</c:v>
                </c:pt>
                <c:pt idx="14">
                  <c:v>2613351026.0599999</c:v>
                </c:pt>
                <c:pt idx="15">
                  <c:v>3269285967.5999999</c:v>
                </c:pt>
                <c:pt idx="16">
                  <c:v>537908707.83999991</c:v>
                </c:pt>
              </c:numCache>
            </c:numRef>
          </c:val>
          <c:smooth val="0"/>
          <c:extLst>
            <c:ext xmlns:c16="http://schemas.microsoft.com/office/drawing/2014/chart" uri="{C3380CC4-5D6E-409C-BE32-E72D297353CC}">
              <c16:uniqueId val="{0000003A-1BF3-4C51-B702-2405F1EC1A1B}"/>
            </c:ext>
          </c:extLst>
        </c:ser>
        <c:dLbls>
          <c:showLegendKey val="0"/>
          <c:showVal val="0"/>
          <c:showCatName val="0"/>
          <c:showSerName val="0"/>
          <c:showPercent val="0"/>
          <c:showBubbleSize val="0"/>
        </c:dLbls>
        <c:marker val="1"/>
        <c:smooth val="0"/>
        <c:axId val="432547600"/>
        <c:axId val="432547992"/>
      </c:lineChart>
      <c:catAx>
        <c:axId val="432547600"/>
        <c:scaling>
          <c:orientation val="minMax"/>
        </c:scaling>
        <c:delete val="0"/>
        <c:axPos val="b"/>
        <c:numFmt formatCode="General"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2940000" spcFirstLastPara="1" vertOverflow="ellipsis"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2547992"/>
        <c:crosses val="autoZero"/>
        <c:auto val="1"/>
        <c:lblAlgn val="ctr"/>
        <c:lblOffset val="100"/>
        <c:noMultiLvlLbl val="0"/>
      </c:catAx>
      <c:valAx>
        <c:axId val="432547992"/>
        <c:scaling>
          <c:orientation val="minMax"/>
        </c:scaling>
        <c:delete val="1"/>
        <c:axPos val="l"/>
        <c:numFmt formatCode="_(* #,##0.00_);_(* \(#,##0.00\);_(* &quot;-&quot;??_);_(@_)" sourceLinked="1"/>
        <c:majorTickMark val="out"/>
        <c:minorTickMark val="none"/>
        <c:tickLblPos val="nextTo"/>
        <c:crossAx val="432547600"/>
        <c:crosses val="autoZero"/>
        <c:crossBetween val="between"/>
        <c:dispUnits>
          <c:builtInUnit val="millions"/>
          <c:dispUnitsLbl>
            <c:spPr>
              <a:noFill/>
              <a:ln>
                <a:noFill/>
              </a:ln>
              <a:effectLst/>
            </c:spPr>
            <c:txPr>
              <a:bodyPr rot="-5400000" spcFirstLastPara="1" vertOverflow="ellipsis" vert="horz" wrap="square" anchor="ctr" anchorCtr="1"/>
              <a:lstStyle/>
              <a:p>
                <a:pPr>
                  <a:defRPr sz="28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spPr>
        <a:solidFill>
          <a:schemeClr val="bg1"/>
        </a:solidFill>
        <a:ln>
          <a:noFill/>
        </a:ln>
        <a:effectLst/>
      </c:spPr>
    </c:plotArea>
    <c:plotVisOnly val="1"/>
    <c:dispBlanksAs val="gap"/>
    <c:showDLblsOverMax val="0"/>
  </c:chart>
  <c:spPr>
    <a:noFill/>
    <a:ln w="9525" cap="flat" cmpd="sng" algn="ctr">
      <a:noFill/>
      <a:prstDash val="solid"/>
      <a:round/>
    </a:ln>
    <a:effectLst/>
  </c:spPr>
  <c:txPr>
    <a:bodyPr/>
    <a:lstStyle/>
    <a:p>
      <a:pPr>
        <a:defRPr sz="28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chartSpace>
</file>

<file path=xl/charts/chart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4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b="1">
                <a:solidFill>
                  <a:sysClr val="windowText" lastClr="000000"/>
                </a:solidFill>
              </a:rPr>
              <a:t>Evolución del Patrimonio de los Fondos de pensiones por año (Millones RD$)</a:t>
            </a:r>
          </a:p>
        </c:rich>
      </c:tx>
      <c:layout>
        <c:manualLayout>
          <c:xMode val="edge"/>
          <c:yMode val="edge"/>
          <c:x val="0.12066666666666667"/>
          <c:y val="3.246753246753247E-3"/>
        </c:manualLayout>
      </c:layout>
      <c:overlay val="0"/>
      <c:spPr>
        <a:noFill/>
        <a:ln>
          <a:noFill/>
        </a:ln>
        <a:effectLst/>
      </c:spPr>
      <c:txPr>
        <a:bodyPr rot="0" spcFirstLastPara="1" vertOverflow="ellipsis" vert="horz" wrap="square" anchor="ctr" anchorCtr="1"/>
        <a:lstStyle/>
        <a:p>
          <a:pPr>
            <a:defRPr sz="4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1851355380577428"/>
          <c:y val="0.17310783097450438"/>
          <c:w val="0.68761488147314909"/>
          <c:h val="0.77743271640884115"/>
        </c:manualLayout>
      </c:layout>
      <c:barChart>
        <c:barDir val="bar"/>
        <c:grouping val="clustered"/>
        <c:varyColors val="0"/>
        <c:ser>
          <c:idx val="0"/>
          <c:order val="0"/>
          <c:tx>
            <c:strRef>
              <c:f>'5.Patrim. fp anual'!$B$6</c:f>
              <c:strCache>
                <c:ptCount val="1"/>
                <c:pt idx="0">
                  <c:v>Patrimonio Fondos de Pensiones 
(RD$ Millones)</c:v>
                </c:pt>
              </c:strCache>
            </c:strRef>
          </c:tx>
          <c:spPr>
            <a:solidFill>
              <a:srgbClr val="00539B"/>
            </a:solidFill>
            <a:ln>
              <a:noFill/>
            </a:ln>
            <a:effectLst/>
          </c:spPr>
          <c:invertIfNegative val="0"/>
          <c:dLbls>
            <c:spPr>
              <a:noFill/>
              <a:ln>
                <a:noFill/>
              </a:ln>
              <a:effectLst/>
            </c:spPr>
            <c:txPr>
              <a:bodyPr rot="0" spcFirstLastPara="1" vertOverflow="ellipsis" vert="horz"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'5.Patrim. fp anual'!$A$7:$A$14</c:f>
              <c:strCache>
                <c:ptCount val="8"/>
                <c:pt idx="0">
                  <c:v>2018</c:v>
                </c:pt>
                <c:pt idx="1">
                  <c:v>2019</c:v>
                </c:pt>
                <c:pt idx="2">
                  <c:v>2020</c:v>
                </c:pt>
                <c:pt idx="3">
                  <c:v>2021</c:v>
                </c:pt>
                <c:pt idx="4">
                  <c:v>2022</c:v>
                </c:pt>
                <c:pt idx="5">
                  <c:v>2023</c:v>
                </c:pt>
                <c:pt idx="6">
                  <c:v>2024</c:v>
                </c:pt>
                <c:pt idx="7">
                  <c:v>Ago. 2025</c:v>
                </c:pt>
              </c:strCache>
            </c:strRef>
          </c:cat>
          <c:val>
            <c:numRef>
              <c:f>'5.Patrim. fp anual'!$B$7:$B$14</c:f>
              <c:numCache>
                <c:formatCode>_(* #,##0.00_);_(* \(#,##0.00\);_(* "-"??_);_(@_)</c:formatCode>
                <c:ptCount val="8"/>
                <c:pt idx="0">
                  <c:v>599976.12957899994</c:v>
                </c:pt>
                <c:pt idx="1">
                  <c:v>707666.437209</c:v>
                </c:pt>
                <c:pt idx="2">
                  <c:v>820942.24981800001</c:v>
                </c:pt>
                <c:pt idx="3">
                  <c:v>960567.11641200003</c:v>
                </c:pt>
                <c:pt idx="4">
                  <c:v>1062302.305562</c:v>
                </c:pt>
                <c:pt idx="5">
                  <c:v>1213344.006122</c:v>
                </c:pt>
                <c:pt idx="6">
                  <c:v>1397051.0850722701</c:v>
                </c:pt>
                <c:pt idx="7">
                  <c:v>1512062.0826177553</c:v>
                </c:pt>
              </c:numCache>
            </c:numRef>
          </c:val>
          <c:extLst>
            <c:ext xmlns:c16="http://schemas.microsoft.com/office/drawing/2014/chart" uri="{C3380CC4-5D6E-409C-BE32-E72D297353CC}">
              <c16:uniqueId val="{00000000-DE31-41C7-884A-1F16C53FC5E3}"/>
            </c:ext>
          </c:extLst>
        </c:ser>
        <c:dLbls>
          <c:showLegendKey val="0"/>
          <c:showVal val="0"/>
          <c:showCatName val="0"/>
          <c:showSerName val="0"/>
          <c:showPercent val="0"/>
          <c:showBubbleSize val="0"/>
        </c:dLbls>
        <c:gapWidth val="60"/>
        <c:axId val="690728480"/>
        <c:axId val="690730560"/>
      </c:barChart>
      <c:catAx>
        <c:axId val="690728480"/>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690730560"/>
        <c:crosses val="autoZero"/>
        <c:auto val="1"/>
        <c:lblAlgn val="ctr"/>
        <c:lblOffset val="100"/>
        <c:noMultiLvlLbl val="0"/>
      </c:catAx>
      <c:valAx>
        <c:axId val="690730560"/>
        <c:scaling>
          <c:orientation val="minMax"/>
        </c:scaling>
        <c:delete val="1"/>
        <c:axPos val="b"/>
        <c:numFmt formatCode="_(* #,##0.00_);_(* \(#,##0.00\);_(* &quot;-&quot;??_);_(@_)" sourceLinked="1"/>
        <c:majorTickMark val="none"/>
        <c:minorTickMark val="none"/>
        <c:tickLblPos val="nextTo"/>
        <c:crossAx val="690728480"/>
        <c:crosses val="autoZero"/>
        <c:crossBetween val="between"/>
      </c:valAx>
      <c:spPr>
        <a:noFill/>
        <a:ln>
          <a:solidFill>
            <a:schemeClr val="bg1"/>
          </a:solidFill>
        </a:ln>
        <a:effectLst/>
      </c:spPr>
    </c:plotArea>
    <c:plotVisOnly val="1"/>
    <c:dispBlanksAs val="gap"/>
    <c:showDLblsOverMax val="0"/>
  </c:chart>
  <c:spPr>
    <a:solidFill>
      <a:schemeClr val="bg1"/>
    </a:solidFill>
    <a:ln w="9525" cap="flat" cmpd="sng" algn="ctr">
      <a:noFill/>
      <a:round/>
    </a:ln>
    <a:effectLst/>
  </c:spPr>
  <c:txPr>
    <a:bodyPr/>
    <a:lstStyle/>
    <a:p>
      <a:pPr>
        <a:defRPr sz="40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4000" b="1"/>
              <a:t>Total de Afiliados Registrados al Seguro de Riesgos Laborales</a:t>
            </a:r>
          </a:p>
        </c:rich>
      </c:tx>
      <c:layout>
        <c:manualLayout>
          <c:xMode val="edge"/>
          <c:yMode val="edge"/>
          <c:x val="0.20225422408136484"/>
          <c:y val="6.1299424265515198E-2"/>
        </c:manualLayout>
      </c:layout>
      <c:overlay val="0"/>
      <c:spPr>
        <a:noFill/>
        <a:ln>
          <a:noFill/>
        </a:ln>
        <a:effectLst/>
      </c:spPr>
      <c:txPr>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1924704724409449E-2"/>
          <c:y val="0.39067273307254496"/>
          <c:w val="0.96086502396979556"/>
          <c:h val="0.43733380342382572"/>
        </c:manualLayout>
      </c:layout>
      <c:barChart>
        <c:barDir val="col"/>
        <c:grouping val="stacked"/>
        <c:varyColors val="0"/>
        <c:ser>
          <c:idx val="0"/>
          <c:order val="0"/>
          <c:tx>
            <c:strRef>
              <c:f>'3.SRL'!$J$6</c:f>
              <c:strCache>
                <c:ptCount val="1"/>
                <c:pt idx="0">
                  <c:v> Total  Empleados </c:v>
                </c:pt>
              </c:strCache>
            </c:strRef>
          </c:tx>
          <c:spPr>
            <a:solidFill>
              <a:srgbClr val="00539B"/>
            </a:solidFill>
            <a:ln w="82550">
              <a:solidFill>
                <a:srgbClr val="00539B"/>
              </a:solidFill>
            </a:ln>
            <a:effectLst/>
          </c:spPr>
          <c:invertIfNegative val="0"/>
          <c:dLbls>
            <c:dLbl>
              <c:idx val="0"/>
              <c:layout>
                <c:manualLayout>
                  <c:x val="0"/>
                  <c:y val="-0.23076923076923078"/>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6014-4C04-A081-3EDACC766612}"/>
                </c:ext>
              </c:extLst>
            </c:dLbl>
            <c:dLbl>
              <c:idx val="1"/>
              <c:layout>
                <c:manualLayout>
                  <c:x val="-1.5625000000000192E-3"/>
                  <c:y val="-0.25"/>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6014-4C04-A081-3EDACC766612}"/>
                </c:ext>
              </c:extLst>
            </c:dLbl>
            <c:dLbl>
              <c:idx val="2"/>
              <c:layout>
                <c:manualLayout>
                  <c:x val="1.5625000000000001E-3"/>
                  <c:y val="-0.2637362637362637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6014-4C04-A081-3EDACC766612}"/>
                </c:ext>
              </c:extLst>
            </c:dLbl>
            <c:dLbl>
              <c:idx val="3"/>
              <c:layout>
                <c:manualLayout>
                  <c:x val="0"/>
                  <c:y val="-0.2637362637362637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6014-4C04-A081-3EDACC766612}"/>
                </c:ext>
              </c:extLst>
            </c:dLbl>
            <c:dLbl>
              <c:idx val="4"/>
              <c:layout>
                <c:manualLayout>
                  <c:x val="-1.5625000000000001E-3"/>
                  <c:y val="-0.27472527472527475"/>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6014-4C04-A081-3EDACC766612}"/>
                </c:ext>
              </c:extLst>
            </c:dLbl>
            <c:dLbl>
              <c:idx val="5"/>
              <c:layout>
                <c:manualLayout>
                  <c:x val="0"/>
                  <c:y val="-0.2554945054945054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014-4C04-A081-3EDACC766612}"/>
                </c:ext>
              </c:extLst>
            </c:dLbl>
            <c:dLbl>
              <c:idx val="6"/>
              <c:layout>
                <c:manualLayout>
                  <c:x val="0"/>
                  <c:y val="-0.28296703296703296"/>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014-4C04-A081-3EDACC766612}"/>
                </c:ext>
              </c:extLst>
            </c:dLbl>
            <c:dLbl>
              <c:idx val="7"/>
              <c:layout>
                <c:manualLayout>
                  <c:x val="-1.5625000000000001E-3"/>
                  <c:y val="-0.2912087912087912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014-4C04-A081-3EDACC766612}"/>
                </c:ext>
              </c:extLst>
            </c:dLbl>
            <c:dLbl>
              <c:idx val="8"/>
              <c:layout>
                <c:manualLayout>
                  <c:x val="0"/>
                  <c:y val="-0.2912087912087912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014-4C04-A081-3EDACC766612}"/>
                </c:ext>
              </c:extLst>
            </c:dLbl>
            <c:dLbl>
              <c:idx val="9"/>
              <c:layout>
                <c:manualLayout>
                  <c:x val="4.6874999999999998E-3"/>
                  <c:y val="-0.296703296703296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014-4C04-A081-3EDACC766612}"/>
                </c:ext>
              </c:extLst>
            </c:dLbl>
            <c:dLbl>
              <c:idx val="10"/>
              <c:layout>
                <c:manualLayout>
                  <c:x val="-6.2500000000000003E-3"/>
                  <c:y val="-0.31182795698924731"/>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3A7-4828-AE12-511C29FEDFA2}"/>
                </c:ext>
              </c:extLst>
            </c:dLbl>
            <c:spPr>
              <a:noFill/>
              <a:ln>
                <a:noFill/>
              </a:ln>
              <a:effectLst/>
            </c:spPr>
            <c:txPr>
              <a:bodyPr rot="-5400000" spcFirstLastPara="1" vertOverflow="ellipsis" wrap="square" anchor="ctr" anchorCtr="1"/>
              <a:lstStyle/>
              <a:p>
                <a:pPr>
                  <a:defRPr sz="3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'3.SRL'!$A$7:$A$24</c15:sqref>
                  </c15:fullRef>
                </c:ext>
              </c:extLst>
              <c:f>'3.SRL'!$A$14:$A$24</c:f>
              <c:strCache>
                <c:ptCount val="11"/>
                <c:pt idx="0">
                  <c:v> Dic.15 </c:v>
                </c:pt>
                <c:pt idx="1">
                  <c:v> Dic.16 </c:v>
                </c:pt>
                <c:pt idx="2">
                  <c:v> Dic.17 </c:v>
                </c:pt>
                <c:pt idx="3">
                  <c:v> Dic.18 </c:v>
                </c:pt>
                <c:pt idx="4">
                  <c:v> Dic.19 </c:v>
                </c:pt>
                <c:pt idx="5">
                  <c:v> Dic.20 </c:v>
                </c:pt>
                <c:pt idx="6">
                  <c:v> Dic.21 </c:v>
                </c:pt>
                <c:pt idx="7">
                  <c:v> Dic.22 </c:v>
                </c:pt>
                <c:pt idx="8">
                  <c:v> Dic.23 </c:v>
                </c:pt>
                <c:pt idx="9">
                  <c:v> Dic.24 </c:v>
                </c:pt>
                <c:pt idx="10">
                  <c:v> Ago.25 </c:v>
                </c:pt>
              </c:strCache>
            </c:strRef>
          </c:cat>
          <c:val>
            <c:numRef>
              <c:extLst>
                <c:ext xmlns:c15="http://schemas.microsoft.com/office/drawing/2012/chart" uri="{02D57815-91ED-43cb-92C2-25804820EDAC}">
                  <c15:fullRef>
                    <c15:sqref>'3.SRL'!$J$7:$J$24</c15:sqref>
                  </c15:fullRef>
                </c:ext>
              </c:extLst>
              <c:f>'3.SRL'!$J$14:$J$24</c:f>
              <c:numCache>
                <c:formatCode>_(* #,##0_);_(* \(#,##0\);_(* "-"??_);_(@_)</c:formatCode>
                <c:ptCount val="11"/>
                <c:pt idx="0">
                  <c:v>1759458</c:v>
                </c:pt>
                <c:pt idx="1">
                  <c:v>1888238</c:v>
                </c:pt>
                <c:pt idx="2">
                  <c:v>2050322</c:v>
                </c:pt>
                <c:pt idx="3">
                  <c:v>2173990</c:v>
                </c:pt>
                <c:pt idx="4">
                  <c:v>2255713</c:v>
                </c:pt>
                <c:pt idx="5">
                  <c:v>2117050</c:v>
                </c:pt>
                <c:pt idx="6">
                  <c:v>2352043</c:v>
                </c:pt>
                <c:pt idx="7">
                  <c:v>2405039</c:v>
                </c:pt>
                <c:pt idx="8">
                  <c:v>2445968</c:v>
                </c:pt>
                <c:pt idx="9">
                  <c:v>2515541</c:v>
                </c:pt>
                <c:pt idx="10">
                  <c:v>2573179</c:v>
                </c:pt>
              </c:numCache>
            </c:numRef>
          </c:val>
          <c:extLst>
            <c:ext xmlns:c16="http://schemas.microsoft.com/office/drawing/2014/chart" uri="{C3380CC4-5D6E-409C-BE32-E72D297353CC}">
              <c16:uniqueId val="{00000000-D2B2-4ABF-BD32-3AC0235B22DA}"/>
            </c:ext>
          </c:extLst>
        </c:ser>
        <c:dLbls>
          <c:showLegendKey val="0"/>
          <c:showVal val="0"/>
          <c:showCatName val="0"/>
          <c:showSerName val="0"/>
          <c:showPercent val="0"/>
          <c:showBubbleSize val="0"/>
        </c:dLbls>
        <c:gapWidth val="35"/>
        <c:overlap val="100"/>
        <c:axId val="1553035167"/>
        <c:axId val="1553037247"/>
      </c:barChart>
      <c:catAx>
        <c:axId val="155303516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53037247"/>
        <c:crosses val="autoZero"/>
        <c:auto val="1"/>
        <c:lblAlgn val="ctr"/>
        <c:lblOffset val="100"/>
        <c:noMultiLvlLbl val="0"/>
      </c:catAx>
      <c:valAx>
        <c:axId val="1553037247"/>
        <c:scaling>
          <c:orientation val="minMax"/>
        </c:scaling>
        <c:delete val="1"/>
        <c:axPos val="l"/>
        <c:numFmt formatCode="_(* #,##0_);_(* \(#,##0\);_(* &quot;-&quot;??_);_(@_)" sourceLinked="1"/>
        <c:majorTickMark val="none"/>
        <c:minorTickMark val="none"/>
        <c:tickLblPos val="nextTo"/>
        <c:crossAx val="1553035167"/>
        <c:crosses val="autoZero"/>
        <c:crossBetween val="between"/>
      </c:valAx>
      <c:spPr>
        <a:solidFill>
          <a:schemeClr val="bg1"/>
        </a:solidFill>
        <a:ln>
          <a:noFill/>
        </a:ln>
        <a:effectLst/>
      </c:spPr>
    </c:plotArea>
    <c:plotVisOnly val="1"/>
    <c:dispBlanksAs val="gap"/>
    <c:showDLblsOverMax val="0"/>
  </c:chart>
  <c:spPr>
    <a:solidFill>
      <a:schemeClr val="bg1"/>
    </a:solidFill>
    <a:ln w="9525" cap="flat" cmpd="sng" algn="ctr">
      <a:noFill/>
      <a:round/>
    </a:ln>
    <a:effectLst/>
  </c:spPr>
  <c:txPr>
    <a:bodyPr/>
    <a:lstStyle/>
    <a:p>
      <a:pPr>
        <a:defRPr sz="35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000" b="1" i="0" u="none" strike="noStrike" kern="1200" cap="none" spc="0" baseline="0">
                <a:ln w="0"/>
                <a:solidFill>
                  <a:schemeClr val="tx1"/>
                </a:solidFill>
                <a:effectLst>
                  <a:outerShdw blurRad="38100" dist="19050" dir="2700000" algn="tl" rotWithShape="0">
                    <a:schemeClr val="dk1">
                      <a:alpha val="40000"/>
                    </a:schemeClr>
                  </a:outerShdw>
                </a:effectLst>
                <a:latin typeface="Arial" panose="020B0604020202020204" pitchFamily="34" charset="0"/>
                <a:ea typeface="+mn-ea"/>
                <a:cs typeface="Arial" panose="020B0604020202020204" pitchFamily="34" charset="0"/>
              </a:defRPr>
            </a:pPr>
            <a:r>
              <a:rPr lang="es-DO" sz="4000" b="1"/>
              <a:t>Afiliación del SFS por Régimen de Financiamiento</a:t>
            </a:r>
          </a:p>
        </c:rich>
      </c:tx>
      <c:layout>
        <c:manualLayout>
          <c:xMode val="edge"/>
          <c:yMode val="edge"/>
          <c:x val="0.11045509236718544"/>
          <c:y val="1.8595149010628993E-2"/>
        </c:manualLayout>
      </c:layout>
      <c:overlay val="0"/>
      <c:spPr>
        <a:noFill/>
        <a:ln>
          <a:noFill/>
        </a:ln>
        <a:effectLst/>
      </c:spPr>
      <c:txPr>
        <a:bodyPr rot="0" spcFirstLastPara="1" vertOverflow="ellipsis" vert="horz" wrap="square" anchor="ctr" anchorCtr="1"/>
        <a:lstStyle/>
        <a:p>
          <a:pPr>
            <a:defRPr sz="4000" b="1" i="0" u="none" strike="noStrike" kern="1200" cap="none" spc="0" baseline="0">
              <a:ln w="0"/>
              <a:solidFill>
                <a:schemeClr val="tx1"/>
              </a:solidFill>
              <a:effectLst>
                <a:outerShdw blurRad="38100" dist="19050" dir="2700000" algn="tl" rotWithShape="0">
                  <a:schemeClr val="dk1">
                    <a:alpha val="40000"/>
                  </a:schemeClr>
                </a:outerShdw>
              </a:effectLst>
              <a:latin typeface="Arial" panose="020B0604020202020204" pitchFamily="34" charset="0"/>
              <a:ea typeface="+mn-ea"/>
              <a:cs typeface="Arial" panose="020B0604020202020204" pitchFamily="34" charset="0"/>
            </a:defRPr>
          </a:pPr>
          <a:endParaRPr lang="es-DO"/>
        </a:p>
      </c:txPr>
    </c:title>
    <c:autoTitleDeleted val="0"/>
    <c:view3D>
      <c:rotX val="80"/>
      <c:rotY val="3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3046913911880418E-2"/>
          <c:y val="0.2090839708866179"/>
          <c:w val="0.85986613613596818"/>
          <c:h val="0.74571499041343225"/>
        </c:manualLayout>
      </c:layout>
      <c:pie3DChart>
        <c:varyColors val="1"/>
        <c:ser>
          <c:idx val="0"/>
          <c:order val="0"/>
          <c:spPr>
            <a:solidFill>
              <a:srgbClr val="00B0F0"/>
            </a:solidFill>
          </c:spPr>
          <c:explosion val="13"/>
          <c:dPt>
            <c:idx val="0"/>
            <c:bubble3D val="0"/>
            <c:explosion val="7"/>
            <c:spPr>
              <a:solidFill>
                <a:srgbClr val="00539B"/>
              </a:solidFill>
              <a:ln w="25400">
                <a:solidFill>
                  <a:schemeClr val="lt1"/>
                </a:solidFill>
              </a:ln>
              <a:effectLst/>
              <a:sp3d contourW="25400">
                <a:contourClr>
                  <a:schemeClr val="lt1"/>
                </a:contourClr>
              </a:sp3d>
            </c:spPr>
            <c:extLst>
              <c:ext xmlns:c16="http://schemas.microsoft.com/office/drawing/2014/chart" uri="{C3380CC4-5D6E-409C-BE32-E72D297353CC}">
                <c16:uniqueId val="{00000001-A1AA-49B9-98E5-60DCD9EEDD2D}"/>
              </c:ext>
            </c:extLst>
          </c:dPt>
          <c:dPt>
            <c:idx val="1"/>
            <c:bubble3D val="0"/>
            <c:explosion val="4"/>
            <c:spPr>
              <a:solidFill>
                <a:srgbClr val="00A94F"/>
              </a:solidFill>
              <a:ln w="25400">
                <a:solidFill>
                  <a:schemeClr val="lt1"/>
                </a:solidFill>
              </a:ln>
              <a:effectLst/>
              <a:sp3d contourW="25400">
                <a:contourClr>
                  <a:schemeClr val="lt1"/>
                </a:contourClr>
              </a:sp3d>
            </c:spPr>
            <c:extLst>
              <c:ext xmlns:c16="http://schemas.microsoft.com/office/drawing/2014/chart" uri="{C3380CC4-5D6E-409C-BE32-E72D297353CC}">
                <c16:uniqueId val="{00000003-A1AA-49B9-98E5-60DCD9EEDD2D}"/>
              </c:ext>
            </c:extLst>
          </c:dPt>
          <c:dPt>
            <c:idx val="2"/>
            <c:bubble3D val="0"/>
            <c:spPr>
              <a:solidFill>
                <a:schemeClr val="accent3">
                  <a:lumMod val="50000"/>
                </a:schemeClr>
              </a:solidFill>
              <a:ln w="25400">
                <a:solidFill>
                  <a:schemeClr val="lt1"/>
                </a:solidFill>
              </a:ln>
              <a:effectLst/>
              <a:sp3d contourW="25400">
                <a:contourClr>
                  <a:schemeClr val="lt1"/>
                </a:contourClr>
              </a:sp3d>
            </c:spPr>
            <c:extLst>
              <c:ext xmlns:c16="http://schemas.microsoft.com/office/drawing/2014/chart" uri="{C3380CC4-5D6E-409C-BE32-E72D297353CC}">
                <c16:uniqueId val="{00000005-A1AA-49B9-98E5-60DCD9EEDD2D}"/>
              </c:ext>
            </c:extLst>
          </c:dPt>
          <c:dLbls>
            <c:dLbl>
              <c:idx val="0"/>
              <c:layout>
                <c:manualLayout>
                  <c:x val="1.6208348321941991E-2"/>
                  <c:y val="-5.1123765108760544E-2"/>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1-A1AA-49B9-98E5-60DCD9EEDD2D}"/>
                </c:ext>
              </c:extLst>
            </c:dLbl>
            <c:dLbl>
              <c:idx val="2"/>
              <c:layout>
                <c:manualLayout>
                  <c:x val="-2.3294718138108843E-2"/>
                  <c:y val="1.1116834694728579E-2"/>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5-A1AA-49B9-98E5-60DCD9EEDD2D}"/>
                </c:ext>
              </c:extLst>
            </c:dLbl>
            <c:spPr>
              <a:noFill/>
              <a:ln>
                <a:noFill/>
              </a:ln>
              <a:effectLst/>
            </c:spPr>
            <c:txPr>
              <a:bodyPr rot="0" spcFirstLastPara="1" vertOverflow="ellipsis" vert="horz" wrap="square" anchor="ctr" anchorCtr="1"/>
              <a:lstStyle/>
              <a:p>
                <a:pPr>
                  <a:defRPr sz="4000" b="0" i="0" u="none" strike="noStrike" kern="1200" cap="none" spc="0" baseline="0">
                    <a:ln w="0"/>
                    <a:solidFill>
                      <a:sysClr val="windowText" lastClr="000000"/>
                    </a:solidFill>
                    <a:effectLst>
                      <a:outerShdw blurRad="38100" dist="19050" dir="2700000" algn="tl" rotWithShape="0">
                        <a:schemeClr val="dk1">
                          <a:alpha val="40000"/>
                        </a:schemeClr>
                      </a:outerShdw>
                    </a:effectLst>
                    <a:latin typeface="Arial" panose="020B0604020202020204" pitchFamily="34" charset="0"/>
                    <a:ea typeface="+mn-ea"/>
                    <a:cs typeface="Arial" panose="020B0604020202020204" pitchFamily="34" charset="0"/>
                  </a:defRPr>
                </a:pPr>
                <a:endParaRPr lang="es-DO"/>
              </a:p>
            </c:txPr>
            <c:dLblPos val="outEnd"/>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'2. SFS'!$B$5:$D$5</c:f>
              <c:strCache>
                <c:ptCount val="3"/>
                <c:pt idx="0">
                  <c:v> Afiliación  RC </c:v>
                </c:pt>
                <c:pt idx="1">
                  <c:v> Afiliación RS </c:v>
                </c:pt>
                <c:pt idx="2">
                  <c:v> Pensionados </c:v>
                </c:pt>
              </c:strCache>
            </c:strRef>
          </c:cat>
          <c:val>
            <c:numRef>
              <c:f>'2. SFS'!$B$23:$D$23</c:f>
              <c:numCache>
                <c:formatCode>_(* #,##0_);_(* \(#,##0\);_(* "-"??_);_(@_)</c:formatCode>
                <c:ptCount val="3"/>
                <c:pt idx="0">
                  <c:v>4777960</c:v>
                </c:pt>
                <c:pt idx="1">
                  <c:v>5689621</c:v>
                </c:pt>
                <c:pt idx="2">
                  <c:v>119983</c:v>
                </c:pt>
              </c:numCache>
            </c:numRef>
          </c:val>
          <c:extLst>
            <c:ext xmlns:c16="http://schemas.microsoft.com/office/drawing/2014/chart" uri="{C3380CC4-5D6E-409C-BE32-E72D297353CC}">
              <c16:uniqueId val="{00000006-A1AA-49B9-98E5-60DCD9EEDD2D}"/>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3500" b="0" cap="none" spc="0">
          <a:ln w="0"/>
          <a:solidFill>
            <a:schemeClr val="tx1"/>
          </a:solidFill>
          <a:effectLst>
            <a:outerShdw blurRad="38100" dist="19050" dir="2700000" algn="tl" rotWithShape="0">
              <a:schemeClr val="dk1">
                <a:alpha val="40000"/>
              </a:schemeClr>
            </a:outerShdw>
          </a:effectLst>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4000" b="1">
                <a:solidFill>
                  <a:sysClr val="windowText" lastClr="000000"/>
                </a:solidFill>
              </a:rPr>
              <a:t>Total de Afiliados del SFS por Sexo y Tipo de Afiliación</a:t>
            </a:r>
          </a:p>
        </c:rich>
      </c:tx>
      <c:overlay val="0"/>
      <c:spPr>
        <a:noFill/>
        <a:ln>
          <a:noFill/>
        </a:ln>
        <a:effectLst/>
      </c:spPr>
      <c:txPr>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846938099321743"/>
          <c:y val="0.19571391076115482"/>
          <c:w val="0.52736460850809486"/>
          <c:h val="0.73077078433377651"/>
        </c:manualLayout>
      </c:layout>
      <c:barChart>
        <c:barDir val="bar"/>
        <c:grouping val="clustered"/>
        <c:varyColors val="0"/>
        <c:ser>
          <c:idx val="0"/>
          <c:order val="0"/>
          <c:tx>
            <c:strRef>
              <c:f>'INFOGRAFIA V3'!$O$31</c:f>
              <c:strCache>
                <c:ptCount val="1"/>
                <c:pt idx="0">
                  <c:v>Masculino</c:v>
                </c:pt>
              </c:strCache>
            </c:strRef>
          </c:tx>
          <c:spPr>
            <a:solidFill>
              <a:schemeClr val="accent1"/>
            </a:solidFill>
            <a:ln>
              <a:noFill/>
            </a:ln>
            <a:effectLst/>
          </c:spPr>
          <c:invertIfNegative val="0"/>
          <c:dPt>
            <c:idx val="0"/>
            <c:invertIfNegative val="0"/>
            <c:bubble3D val="0"/>
            <c:spPr>
              <a:solidFill>
                <a:schemeClr val="accent1">
                  <a:lumMod val="75000"/>
                </a:schemeClr>
              </a:solidFill>
              <a:ln>
                <a:noFill/>
              </a:ln>
              <a:effectLst/>
            </c:spPr>
            <c:extLst>
              <c:ext xmlns:c16="http://schemas.microsoft.com/office/drawing/2014/chart" uri="{C3380CC4-5D6E-409C-BE32-E72D297353CC}">
                <c16:uniqueId val="{00000001-9919-49B5-8C7A-D5499EB3AB8F}"/>
              </c:ext>
            </c:extLst>
          </c:dPt>
          <c:dPt>
            <c:idx val="1"/>
            <c:invertIfNegative val="0"/>
            <c:bubble3D val="0"/>
            <c:spPr>
              <a:solidFill>
                <a:schemeClr val="tx2">
                  <a:lumMod val="60000"/>
                  <a:lumOff val="40000"/>
                </a:schemeClr>
              </a:solidFill>
              <a:ln>
                <a:noFill/>
              </a:ln>
              <a:effectLst/>
            </c:spPr>
            <c:extLst>
              <c:ext xmlns:c16="http://schemas.microsoft.com/office/drawing/2014/chart" uri="{C3380CC4-5D6E-409C-BE32-E72D297353CC}">
                <c16:uniqueId val="{00000003-9919-49B5-8C7A-D5499EB3AB8F}"/>
              </c:ext>
            </c:extLst>
          </c:dPt>
          <c:dPt>
            <c:idx val="2"/>
            <c:invertIfNegative val="0"/>
            <c:bubble3D val="0"/>
            <c:spPr>
              <a:solidFill>
                <a:schemeClr val="tx2">
                  <a:lumMod val="40000"/>
                  <a:lumOff val="60000"/>
                </a:schemeClr>
              </a:solidFill>
              <a:ln>
                <a:noFill/>
              </a:ln>
              <a:effectLst/>
            </c:spPr>
            <c:extLst>
              <c:ext xmlns:c16="http://schemas.microsoft.com/office/drawing/2014/chart" uri="{C3380CC4-5D6E-409C-BE32-E72D297353CC}">
                <c16:uniqueId val="{00000005-9919-49B5-8C7A-D5499EB3AB8F}"/>
              </c:ext>
            </c:extLst>
          </c:dPt>
          <c:dLbls>
            <c:dLbl>
              <c:idx val="2"/>
              <c:layout>
                <c:manualLayout>
                  <c:x val="0"/>
                  <c:y val="1.315789473684210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9919-49B5-8C7A-D5499EB3AB8F}"/>
                </c:ext>
              </c:extLst>
            </c:dLbl>
            <c:spPr>
              <a:noFill/>
              <a:ln>
                <a:noFill/>
              </a:ln>
              <a:effectLst/>
            </c:spPr>
            <c:txPr>
              <a:bodyPr rot="0" spcFirstLastPara="1" vertOverflow="ellipsis" vert="horz" wrap="square" anchor="ctr" anchorCtr="1"/>
              <a:lstStyle/>
              <a:p>
                <a:pPr>
                  <a:defRPr sz="35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'INFOGRAFIA V3'!$P$30:$R$30</c:f>
              <c:strCache>
                <c:ptCount val="3"/>
                <c:pt idx="0">
                  <c:v> Titulares RC</c:v>
                </c:pt>
                <c:pt idx="1">
                  <c:v>Dependientes   </c:v>
                </c:pt>
                <c:pt idx="2">
                  <c:v>Depend.  Directos  </c:v>
                </c:pt>
              </c:strCache>
            </c:strRef>
          </c:cat>
          <c:val>
            <c:numRef>
              <c:f>'INFOGRAFIA V3'!$P$31:$R$31</c:f>
              <c:numCache>
                <c:formatCode>#,##0</c:formatCode>
                <c:ptCount val="3"/>
                <c:pt idx="0">
                  <c:v>3597939</c:v>
                </c:pt>
                <c:pt idx="1">
                  <c:v>1506803</c:v>
                </c:pt>
                <c:pt idx="2">
                  <c:v>82266</c:v>
                </c:pt>
              </c:numCache>
            </c:numRef>
          </c:val>
          <c:extLst>
            <c:ext xmlns:c16="http://schemas.microsoft.com/office/drawing/2014/chart" uri="{C3380CC4-5D6E-409C-BE32-E72D297353CC}">
              <c16:uniqueId val="{00000006-9919-49B5-8C7A-D5499EB3AB8F}"/>
            </c:ext>
          </c:extLst>
        </c:ser>
        <c:ser>
          <c:idx val="1"/>
          <c:order val="1"/>
          <c:tx>
            <c:strRef>
              <c:f>'INFOGRAFIA V3'!$O$32</c:f>
              <c:strCache>
                <c:ptCount val="1"/>
                <c:pt idx="0">
                  <c:v>Femenino</c:v>
                </c:pt>
              </c:strCache>
            </c:strRef>
          </c:tx>
          <c:spPr>
            <a:solidFill>
              <a:schemeClr val="accent3">
                <a:lumMod val="75000"/>
              </a:schemeClr>
            </a:solidFill>
            <a:ln>
              <a:noFill/>
            </a:ln>
            <a:effectLst/>
          </c:spPr>
          <c:invertIfNegative val="0"/>
          <c:dPt>
            <c:idx val="1"/>
            <c:invertIfNegative val="0"/>
            <c:bubble3D val="0"/>
            <c:spPr>
              <a:solidFill>
                <a:schemeClr val="accent3">
                  <a:lumMod val="60000"/>
                  <a:lumOff val="40000"/>
                </a:schemeClr>
              </a:solidFill>
              <a:ln>
                <a:noFill/>
              </a:ln>
              <a:effectLst/>
            </c:spPr>
            <c:extLst>
              <c:ext xmlns:c16="http://schemas.microsoft.com/office/drawing/2014/chart" uri="{C3380CC4-5D6E-409C-BE32-E72D297353CC}">
                <c16:uniqueId val="{00000008-9919-49B5-8C7A-D5499EB3AB8F}"/>
              </c:ext>
            </c:extLst>
          </c:dPt>
          <c:dPt>
            <c:idx val="2"/>
            <c:invertIfNegative val="0"/>
            <c:bubble3D val="0"/>
            <c:spPr>
              <a:solidFill>
                <a:schemeClr val="accent3">
                  <a:lumMod val="60000"/>
                  <a:lumOff val="40000"/>
                </a:schemeClr>
              </a:solidFill>
              <a:ln>
                <a:noFill/>
              </a:ln>
              <a:effectLst/>
            </c:spPr>
            <c:extLst>
              <c:ext xmlns:c16="http://schemas.microsoft.com/office/drawing/2014/chart" uri="{C3380CC4-5D6E-409C-BE32-E72D297353CC}">
                <c16:uniqueId val="{0000000A-9919-49B5-8C7A-D5499EB3AB8F}"/>
              </c:ext>
            </c:extLst>
          </c:dPt>
          <c:dLbls>
            <c:dLbl>
              <c:idx val="0"/>
              <c:layout>
                <c:manualLayout>
                  <c:x val="5.6432053956501993E-3"/>
                  <c:y val="-1.5350877192982455E-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9919-49B5-8C7A-D5499EB3AB8F}"/>
                </c:ext>
              </c:extLst>
            </c:dLbl>
            <c:dLbl>
              <c:idx val="1"/>
              <c:layout>
                <c:manualLayout>
                  <c:x val="1.1768779668238255E-2"/>
                  <c:y val="-1.0721123712016836E-16"/>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9919-49B5-8C7A-D5499EB3AB8F}"/>
                </c:ext>
              </c:extLst>
            </c:dLbl>
            <c:dLbl>
              <c:idx val="2"/>
              <c:layout>
                <c:manualLayout>
                  <c:x val="2.2424666288842531E-3"/>
                  <c:y val="2.1929824561403508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919-49B5-8C7A-D5499EB3AB8F}"/>
                </c:ext>
              </c:extLst>
            </c:dLbl>
            <c:spPr>
              <a:noFill/>
              <a:ln>
                <a:noFill/>
              </a:ln>
              <a:effectLst/>
            </c:spPr>
            <c:txPr>
              <a:bodyPr rot="0" spcFirstLastPara="1" vertOverflow="ellipsis" vert="horz" wrap="square" anchor="ctr" anchorCtr="1"/>
              <a:lstStyle/>
              <a:p>
                <a:pPr>
                  <a:defRPr sz="35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'INFOGRAFIA V3'!$P$30:$R$30</c:f>
              <c:strCache>
                <c:ptCount val="3"/>
                <c:pt idx="0">
                  <c:v> Titulares RC</c:v>
                </c:pt>
                <c:pt idx="1">
                  <c:v>Dependientes   </c:v>
                </c:pt>
                <c:pt idx="2">
                  <c:v>Depend.  Directos  </c:v>
                </c:pt>
              </c:strCache>
            </c:strRef>
          </c:cat>
          <c:val>
            <c:numRef>
              <c:f>'INFOGRAFIA V3'!$P$32:$R$32</c:f>
              <c:numCache>
                <c:formatCode>#,##0</c:formatCode>
                <c:ptCount val="3"/>
                <c:pt idx="0">
                  <c:v>3398814</c:v>
                </c:pt>
                <c:pt idx="1">
                  <c:v>1662505</c:v>
                </c:pt>
                <c:pt idx="2">
                  <c:v>179275</c:v>
                </c:pt>
              </c:numCache>
            </c:numRef>
          </c:val>
          <c:extLst>
            <c:ext xmlns:c16="http://schemas.microsoft.com/office/drawing/2014/chart" uri="{C3380CC4-5D6E-409C-BE32-E72D297353CC}">
              <c16:uniqueId val="{0000000C-9919-49B5-8C7A-D5499EB3AB8F}"/>
            </c:ext>
          </c:extLst>
        </c:ser>
        <c:dLbls>
          <c:showLegendKey val="0"/>
          <c:showVal val="0"/>
          <c:showCatName val="0"/>
          <c:showSerName val="0"/>
          <c:showPercent val="0"/>
          <c:showBubbleSize val="0"/>
        </c:dLbls>
        <c:gapWidth val="75"/>
        <c:overlap val="40"/>
        <c:axId val="1540506944"/>
        <c:axId val="1540504448"/>
      </c:barChart>
      <c:catAx>
        <c:axId val="1540506944"/>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3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40504448"/>
        <c:crosses val="autoZero"/>
        <c:auto val="1"/>
        <c:lblAlgn val="ctr"/>
        <c:lblOffset val="100"/>
        <c:noMultiLvlLbl val="0"/>
      </c:catAx>
      <c:valAx>
        <c:axId val="1540504448"/>
        <c:scaling>
          <c:orientation val="minMax"/>
        </c:scaling>
        <c:delete val="1"/>
        <c:axPos val="b"/>
        <c:numFmt formatCode="#,##0" sourceLinked="1"/>
        <c:majorTickMark val="none"/>
        <c:minorTickMark val="none"/>
        <c:tickLblPos val="nextTo"/>
        <c:crossAx val="1540506944"/>
        <c:crosses val="autoZero"/>
        <c:crossBetween val="between"/>
      </c:valAx>
      <c:spPr>
        <a:noFill/>
        <a:ln>
          <a:noFill/>
        </a:ln>
        <a:effectLst/>
      </c:spPr>
    </c:plotArea>
    <c:legend>
      <c:legendPos val="r"/>
      <c:layout>
        <c:manualLayout>
          <c:xMode val="edge"/>
          <c:yMode val="edge"/>
          <c:x val="0.23693149391748375"/>
          <c:y val="0.13416240583563419"/>
          <c:w val="0.58558068184256262"/>
          <c:h val="6.8935381971058932E-2"/>
        </c:manualLayout>
      </c:layout>
      <c:overlay val="0"/>
      <c:spPr>
        <a:noFill/>
        <a:ln>
          <a:noFill/>
        </a:ln>
        <a:effectLst/>
      </c:spPr>
      <c:txPr>
        <a:bodyPr rot="0" spcFirstLastPara="1" vertOverflow="ellipsis" vert="horz" wrap="square" anchor="ctr" anchorCtr="1"/>
        <a:lstStyle/>
        <a:p>
          <a:pPr>
            <a:defRPr sz="35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35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b="1">
                <a:solidFill>
                  <a:sysClr val="windowText" lastClr="000000"/>
                </a:solidFill>
              </a:rPr>
              <a:t>% de la Composición del Patrimonio de Fondos de Pensiones SVDS</a:t>
            </a:r>
          </a:p>
        </c:rich>
      </c:tx>
      <c:layout>
        <c:manualLayout>
          <c:xMode val="edge"/>
          <c:yMode val="edge"/>
          <c:x val="0.13784063098531601"/>
          <c:y val="4.9634052541015453E-2"/>
        </c:manualLayout>
      </c:layout>
      <c:overlay val="0"/>
      <c:spPr>
        <a:noFill/>
        <a:ln>
          <a:noFill/>
        </a:ln>
        <a:effectLst/>
      </c:spPr>
      <c:txPr>
        <a:bodyPr rot="0" spcFirstLastPara="1" vertOverflow="ellipsis" vert="horz" wrap="square" anchor="ctr" anchorCtr="1"/>
        <a:lstStyle/>
        <a:p>
          <a:pPr>
            <a:defRPr sz="4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6123679222772966E-2"/>
          <c:y val="0.23126038770376256"/>
          <c:w val="0.9444271417187774"/>
          <c:h val="0.54423249764402593"/>
        </c:manualLayout>
      </c:layout>
      <c:lineChart>
        <c:grouping val="standard"/>
        <c:varyColors val="0"/>
        <c:ser>
          <c:idx val="1"/>
          <c:order val="0"/>
          <c:tx>
            <c:strRef>
              <c:f>'7. Cartera Comp.'!$C$6</c:f>
              <c:strCache>
                <c:ptCount val="1"/>
                <c:pt idx="0">
                  <c:v>%</c:v>
                </c:pt>
              </c:strCache>
            </c:strRef>
          </c:tx>
          <c:spPr>
            <a:ln w="85725" cap="rnd">
              <a:solidFill>
                <a:srgbClr val="00A94F"/>
              </a:solidFill>
              <a:round/>
            </a:ln>
            <a:effectLst/>
          </c:spPr>
          <c:marker>
            <c:symbol val="circle"/>
            <c:size val="40"/>
            <c:spPr>
              <a:solidFill>
                <a:srgbClr val="00A94F"/>
              </a:solidFill>
              <a:ln w="9525">
                <a:solidFill>
                  <a:srgbClr val="00539B"/>
                </a:solidFill>
              </a:ln>
              <a:effectLst/>
            </c:spPr>
          </c:marker>
          <c:dLbls>
            <c:dLbl>
              <c:idx val="1"/>
              <c:layout>
                <c:manualLayout>
                  <c:x val="-1.5299869750164287E-2"/>
                  <c:y val="-4.61775232641375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2E1-423E-8A11-4FEECA707C53}"/>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'7. Cartera Comp.'!$A$7:$A$11</c:f>
              <c:strCache>
                <c:ptCount val="5"/>
                <c:pt idx="0">
                  <c:v>Cuentas de Capitalización Individual</c:v>
                </c:pt>
                <c:pt idx="1">
                  <c:v>Fondo de 
Solidaridad Social</c:v>
                </c:pt>
                <c:pt idx="2">
                  <c:v>Fondos de Reparto Individualizado*</c:v>
                </c:pt>
                <c:pt idx="3">
                  <c:v>Fondos Complementarios</c:v>
                </c:pt>
                <c:pt idx="4">
                  <c:v>INABIMA</c:v>
                </c:pt>
              </c:strCache>
            </c:strRef>
          </c:cat>
          <c:val>
            <c:numRef>
              <c:f>'7. Cartera Comp.'!$C$7:$C$11</c:f>
              <c:numCache>
                <c:formatCode>0.00%</c:formatCode>
                <c:ptCount val="5"/>
                <c:pt idx="0">
                  <c:v>0.79430978036619981</c:v>
                </c:pt>
                <c:pt idx="1">
                  <c:v>5.8932008625890736E-2</c:v>
                </c:pt>
                <c:pt idx="2">
                  <c:v>3.4145291810390423E-2</c:v>
                </c:pt>
                <c:pt idx="3">
                  <c:v>3.9624286002965257E-4</c:v>
                </c:pt>
                <c:pt idx="4">
                  <c:v>0.1122166763374892</c:v>
                </c:pt>
              </c:numCache>
            </c:numRef>
          </c:val>
          <c:smooth val="0"/>
          <c:extLst>
            <c:ext xmlns:c16="http://schemas.microsoft.com/office/drawing/2014/chart" uri="{C3380CC4-5D6E-409C-BE32-E72D297353CC}">
              <c16:uniqueId val="{00000001-72E1-423E-8A11-4FEECA707C53}"/>
            </c:ext>
          </c:extLst>
        </c:ser>
        <c:dLbls>
          <c:showLegendKey val="0"/>
          <c:showVal val="0"/>
          <c:showCatName val="0"/>
          <c:showSerName val="0"/>
          <c:showPercent val="0"/>
          <c:showBubbleSize val="0"/>
        </c:dLbls>
        <c:marker val="1"/>
        <c:smooth val="0"/>
        <c:axId val="1219577168"/>
        <c:axId val="1219567600"/>
      </c:lineChart>
      <c:catAx>
        <c:axId val="12195771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3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219567600"/>
        <c:crosses val="autoZero"/>
        <c:auto val="1"/>
        <c:lblAlgn val="ctr"/>
        <c:lblOffset val="100"/>
        <c:noMultiLvlLbl val="0"/>
      </c:catAx>
      <c:valAx>
        <c:axId val="1219567600"/>
        <c:scaling>
          <c:orientation val="minMax"/>
        </c:scaling>
        <c:delete val="0"/>
        <c:axPos val="l"/>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121957716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4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800" b="1" i="0" u="none" strike="noStrike" kern="1200" baseline="0">
                <a:solidFill>
                  <a:schemeClr val="tx1"/>
                </a:solidFill>
                <a:latin typeface="Arial" panose="020B0604020202020204" pitchFamily="34" charset="0"/>
                <a:ea typeface="+mn-ea"/>
                <a:cs typeface="Arial" panose="020B0604020202020204" pitchFamily="34" charset="0"/>
              </a:defRPr>
            </a:pPr>
            <a:r>
              <a:rPr lang="es-DO"/>
              <a:t>Reporte de Accidentes Laborales y Enfermedades Profesionales</a:t>
            </a:r>
          </a:p>
        </c:rich>
      </c:tx>
      <c:layout>
        <c:manualLayout>
          <c:xMode val="edge"/>
          <c:yMode val="edge"/>
          <c:x val="8.536405643469322E-2"/>
          <c:y val="2.155903750286248E-2"/>
        </c:manualLayout>
      </c:layout>
      <c:overlay val="0"/>
      <c:spPr>
        <a:noFill/>
        <a:ln>
          <a:noFill/>
        </a:ln>
        <a:effectLst/>
      </c:spPr>
      <c:txPr>
        <a:bodyPr rot="0" spcFirstLastPara="1" vertOverflow="ellipsis" vert="horz" wrap="square" anchor="ctr" anchorCtr="1"/>
        <a:lstStyle/>
        <a:p>
          <a:pPr>
            <a:defRPr sz="48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5.5405229042502285E-3"/>
          <c:y val="0.40166308756859936"/>
          <c:w val="0.97702678160490597"/>
          <c:h val="0.40448141562949791"/>
        </c:manualLayout>
      </c:layout>
      <c:lineChart>
        <c:grouping val="standard"/>
        <c:varyColors val="0"/>
        <c:ser>
          <c:idx val="0"/>
          <c:order val="0"/>
          <c:tx>
            <c:strRef>
              <c:f>'2.Reportes ARL'!$E$6</c:f>
              <c:strCache>
                <c:ptCount val="1"/>
                <c:pt idx="0">
                  <c:v>% Accidentes Laborales</c:v>
                </c:pt>
              </c:strCache>
            </c:strRef>
          </c:tx>
          <c:spPr>
            <a:ln w="82550" cap="rnd" cmpd="sng" algn="ctr">
              <a:solidFill>
                <a:schemeClr val="accent1">
                  <a:shade val="95000"/>
                  <a:satMod val="105000"/>
                </a:schemeClr>
              </a:solidFill>
              <a:prstDash val="solid"/>
              <a:round/>
            </a:ln>
            <a:effectLst/>
          </c:spPr>
          <c:marker>
            <c:symbol val="circle"/>
            <c:size val="30"/>
            <c:spPr>
              <a:solidFill>
                <a:srgbClr val="00539B"/>
              </a:solidFill>
              <a:ln w="38100" cap="flat" cmpd="sng" algn="ctr">
                <a:solidFill>
                  <a:schemeClr val="accent1">
                    <a:shade val="95000"/>
                    <a:satMod val="105000"/>
                  </a:schemeClr>
                </a:solidFill>
                <a:prstDash val="solid"/>
                <a:round/>
              </a:ln>
              <a:effectLst/>
            </c:spPr>
          </c:marker>
          <c:dLbls>
            <c:spPr>
              <a:noFill/>
              <a:ln>
                <a:noFill/>
              </a:ln>
              <a:effectLst/>
            </c:spPr>
            <c:txPr>
              <a:bodyPr rot="-5400000" spcFirstLastPara="1" vertOverflow="ellipsis" wrap="square" anchor="ctr" anchorCtr="1"/>
              <a:lstStyle/>
              <a:p>
                <a:pPr>
                  <a:defRPr sz="4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'2.Reportes ARL'!$A$7:$A$25</c15:sqref>
                  </c15:fullRef>
                </c:ext>
              </c:extLst>
              <c:f>'2.Reportes ARL'!$A$15:$A$25</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extLst>
                <c:ext xmlns:c15="http://schemas.microsoft.com/office/drawing/2012/chart" uri="{02D57815-91ED-43cb-92C2-25804820EDAC}">
                  <c15:fullRef>
                    <c15:sqref>'2.Reportes ARL'!$E$7:$E$25</c15:sqref>
                  </c15:fullRef>
                </c:ext>
              </c:extLst>
              <c:f>'2.Reportes ARL'!$E$15:$E$25</c:f>
              <c:numCache>
                <c:formatCode>0.0%</c:formatCode>
                <c:ptCount val="11"/>
                <c:pt idx="0">
                  <c:v>0.98662768821094682</c:v>
                </c:pt>
                <c:pt idx="1">
                  <c:v>0.98780111179740582</c:v>
                </c:pt>
                <c:pt idx="2">
                  <c:v>0.98884041553182767</c:v>
                </c:pt>
                <c:pt idx="3">
                  <c:v>0.98585880800527825</c:v>
                </c:pt>
                <c:pt idx="4">
                  <c:v>0.98467892894929598</c:v>
                </c:pt>
                <c:pt idx="5">
                  <c:v>0.79437040727363306</c:v>
                </c:pt>
                <c:pt idx="6">
                  <c:v>0.8135511064278188</c:v>
                </c:pt>
                <c:pt idx="7">
                  <c:v>0.90277245690089725</c:v>
                </c:pt>
                <c:pt idx="8">
                  <c:v>0.98705045195204821</c:v>
                </c:pt>
                <c:pt idx="9">
                  <c:v>0.98924988055422836</c:v>
                </c:pt>
                <c:pt idx="10">
                  <c:v>0.99202644321377831</c:v>
                </c:pt>
              </c:numCache>
            </c:numRef>
          </c:val>
          <c:smooth val="0"/>
          <c:extLst>
            <c:ext xmlns:c16="http://schemas.microsoft.com/office/drawing/2014/chart" uri="{C3380CC4-5D6E-409C-BE32-E72D297353CC}">
              <c16:uniqueId val="{00000000-F4AA-4254-9034-3C334585D77B}"/>
            </c:ext>
          </c:extLst>
        </c:ser>
        <c:ser>
          <c:idx val="1"/>
          <c:order val="1"/>
          <c:tx>
            <c:strRef>
              <c:f>'2.Reportes ARL'!$F$6</c:f>
              <c:strCache>
                <c:ptCount val="1"/>
                <c:pt idx="0">
                  <c:v>% Enfermedades Profesionales</c:v>
                </c:pt>
              </c:strCache>
            </c:strRef>
          </c:tx>
          <c:spPr>
            <a:ln w="82550" cap="rnd" cmpd="sng" algn="ctr">
              <a:solidFill>
                <a:srgbClr val="00A94F"/>
              </a:solidFill>
              <a:prstDash val="solid"/>
              <a:round/>
            </a:ln>
            <a:effectLst/>
          </c:spPr>
          <c:marker>
            <c:symbol val="circle"/>
            <c:size val="30"/>
            <c:spPr>
              <a:solidFill>
                <a:srgbClr val="00A94F"/>
              </a:solidFill>
              <a:ln w="38100" cap="flat" cmpd="sng" algn="ctr">
                <a:solidFill>
                  <a:srgbClr val="00A94F"/>
                </a:solidFill>
                <a:prstDash val="solid"/>
                <a:round/>
              </a:ln>
              <a:effectLst/>
            </c:spPr>
          </c:marker>
          <c:dLbls>
            <c:spPr>
              <a:noFill/>
              <a:ln>
                <a:noFill/>
              </a:ln>
              <a:effectLst/>
            </c:spPr>
            <c:txPr>
              <a:bodyPr rot="-5400000" spcFirstLastPara="1" vertOverflow="ellipsis" wrap="square" anchor="ctr" anchorCtr="1"/>
              <a:lstStyle/>
              <a:p>
                <a:pPr>
                  <a:defRPr sz="4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'2.Reportes ARL'!$A$7:$A$25</c15:sqref>
                  </c15:fullRef>
                </c:ext>
              </c:extLst>
              <c:f>'2.Reportes ARL'!$A$15:$A$25</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extLst>
                <c:ext xmlns:c15="http://schemas.microsoft.com/office/drawing/2012/chart" uri="{02D57815-91ED-43cb-92C2-25804820EDAC}">
                  <c15:fullRef>
                    <c15:sqref>'2.Reportes ARL'!$F$7:$F$25</c15:sqref>
                  </c15:fullRef>
                </c:ext>
              </c:extLst>
              <c:f>'2.Reportes ARL'!$F$15:$F$25</c:f>
              <c:numCache>
                <c:formatCode>0.0%</c:formatCode>
                <c:ptCount val="11"/>
                <c:pt idx="0">
                  <c:v>1.3372311789053229E-2</c:v>
                </c:pt>
                <c:pt idx="1">
                  <c:v>1.2198888202594195E-2</c:v>
                </c:pt>
                <c:pt idx="2">
                  <c:v>1.1159584468172286E-2</c:v>
                </c:pt>
                <c:pt idx="3">
                  <c:v>1.4141191994721795E-2</c:v>
                </c:pt>
                <c:pt idx="4">
                  <c:v>1.5321071050703997E-2</c:v>
                </c:pt>
                <c:pt idx="5">
                  <c:v>0.20562959272636691</c:v>
                </c:pt>
                <c:pt idx="6">
                  <c:v>0.18644889357218125</c:v>
                </c:pt>
                <c:pt idx="7">
                  <c:v>9.7227543099102726E-2</c:v>
                </c:pt>
                <c:pt idx="8">
                  <c:v>1.2949548047951792E-2</c:v>
                </c:pt>
                <c:pt idx="9">
                  <c:v>1.075011944577162E-2</c:v>
                </c:pt>
                <c:pt idx="10">
                  <c:v>7.9735567862216934E-3</c:v>
                </c:pt>
              </c:numCache>
            </c:numRef>
          </c:val>
          <c:smooth val="0"/>
          <c:extLst>
            <c:ext xmlns:c16="http://schemas.microsoft.com/office/drawing/2014/chart" uri="{C3380CC4-5D6E-409C-BE32-E72D297353CC}">
              <c16:uniqueId val="{00000001-F4AA-4254-9034-3C334585D77B}"/>
            </c:ext>
          </c:extLst>
        </c:ser>
        <c:dLbls>
          <c:showLegendKey val="0"/>
          <c:showVal val="0"/>
          <c:showCatName val="0"/>
          <c:showSerName val="0"/>
          <c:showPercent val="0"/>
          <c:showBubbleSize val="0"/>
        </c:dLbls>
        <c:marker val="1"/>
        <c:smooth val="0"/>
        <c:axId val="433165440"/>
        <c:axId val="433165832"/>
      </c:lineChart>
      <c:catAx>
        <c:axId val="43316544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3165832"/>
        <c:crosses val="autoZero"/>
        <c:auto val="1"/>
        <c:lblAlgn val="ctr"/>
        <c:lblOffset val="100"/>
        <c:noMultiLvlLbl val="0"/>
      </c:catAx>
      <c:valAx>
        <c:axId val="433165832"/>
        <c:scaling>
          <c:orientation val="minMax"/>
        </c:scaling>
        <c:delete val="1"/>
        <c:axPos val="l"/>
        <c:numFmt formatCode="0.0%" sourceLinked="1"/>
        <c:majorTickMark val="out"/>
        <c:minorTickMark val="none"/>
        <c:tickLblPos val="nextTo"/>
        <c:crossAx val="433165440"/>
        <c:crosses val="autoZero"/>
        <c:crossBetween val="between"/>
      </c:valAx>
      <c:spPr>
        <a:solidFill>
          <a:schemeClr val="bg1"/>
        </a:solidFill>
        <a:ln>
          <a:noFill/>
        </a:ln>
        <a:effectLst/>
      </c:spPr>
    </c:plotArea>
    <c:legend>
      <c:legendPos val="t"/>
      <c:layout>
        <c:manualLayout>
          <c:xMode val="edge"/>
          <c:yMode val="edge"/>
          <c:x val="5.0741951281247068E-2"/>
          <c:y val="0.16327745617163711"/>
          <c:w val="0.94716161266005272"/>
          <c:h val="4.6856928968643713E-2"/>
        </c:manualLayout>
      </c:layout>
      <c:overlay val="0"/>
      <c:spPr>
        <a:noFill/>
        <a:ln>
          <a:noFill/>
        </a:ln>
        <a:effectLst/>
      </c:spPr>
      <c:txPr>
        <a:bodyPr rot="0" spcFirstLastPara="1" vertOverflow="ellipsis" vert="horz" wrap="square" anchor="ctr" anchorCtr="1"/>
        <a:lstStyle/>
        <a:p>
          <a:pPr>
            <a:defRPr sz="4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4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4000" b="1" i="0" u="none" strike="noStrike" kern="1200" baseline="0">
                <a:solidFill>
                  <a:schemeClr val="tx1"/>
                </a:solidFill>
                <a:latin typeface="Arial" panose="020B0604020202020204" pitchFamily="34" charset="0"/>
                <a:ea typeface="+mn-ea"/>
                <a:cs typeface="Arial" panose="020B0604020202020204" pitchFamily="34" charset="0"/>
              </a:defRPr>
            </a:pPr>
            <a:r>
              <a:rPr lang="es-DO" sz="4000"/>
              <a:t>Reporte de Accidentes Laborales y Enfermedades Profesionales por Empresas</a:t>
            </a:r>
          </a:p>
        </c:rich>
      </c:tx>
      <c:layout>
        <c:manualLayout>
          <c:xMode val="edge"/>
          <c:yMode val="edge"/>
          <c:x val="0.13622862229800892"/>
          <c:y val="3.146853802365613E-2"/>
        </c:manualLayout>
      </c:layout>
      <c:overlay val="0"/>
      <c:spPr>
        <a:noFill/>
        <a:ln>
          <a:noFill/>
        </a:ln>
        <a:effectLst/>
      </c:spPr>
      <c:txPr>
        <a:bodyPr rot="0" spcFirstLastPara="1" vertOverflow="ellipsis" vert="horz" wrap="square" anchor="ctr" anchorCtr="1"/>
        <a:lstStyle/>
        <a:p>
          <a:pPr>
            <a:defRPr sz="4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1767910955574999E-2"/>
          <c:y val="0.34519438710937833"/>
          <c:w val="0.97083819498865964"/>
          <c:h val="0.45217634957792441"/>
        </c:manualLayout>
      </c:layout>
      <c:barChart>
        <c:barDir val="col"/>
        <c:grouping val="clustered"/>
        <c:varyColors val="0"/>
        <c:ser>
          <c:idx val="0"/>
          <c:order val="0"/>
          <c:tx>
            <c:strRef>
              <c:f>'5. Reporte Empre.'!$B$6</c:f>
              <c:strCache>
                <c:ptCount val="1"/>
                <c:pt idx="0">
                  <c:v>Sector Público</c:v>
                </c:pt>
              </c:strCache>
            </c:strRef>
          </c:tx>
          <c:spPr>
            <a:solidFill>
              <a:srgbClr val="00A94F"/>
            </a:solidFill>
            <a:ln>
              <a:noFill/>
            </a:ln>
            <a:effectLst/>
          </c:spPr>
          <c:invertIfNegative val="0"/>
          <c:dLbls>
            <c:spPr>
              <a:noFill/>
              <a:ln>
                <a:noFill/>
              </a:ln>
              <a:effectLst/>
            </c:spPr>
            <c:txPr>
              <a:bodyPr rot="-5400000" spcFirstLastPara="1" vertOverflow="ellipsis" wrap="square" anchor="ctr" anchorCtr="1"/>
              <a:lstStyle/>
              <a:p>
                <a:pPr>
                  <a:defRPr sz="4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'5. Reporte Empre.'!$A$7:$A$25</c15:sqref>
                  </c15:fullRef>
                </c:ext>
              </c:extLst>
              <c:f>'5. Reporte Empre.'!$A$15:$A$25</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extLst>
                <c:ext xmlns:c15="http://schemas.microsoft.com/office/drawing/2012/chart" uri="{02D57815-91ED-43cb-92C2-25804820EDAC}">
                  <c15:fullRef>
                    <c15:sqref>'5. Reporte Empre.'!$B$7:$B$25</c15:sqref>
                  </c15:fullRef>
                </c:ext>
              </c:extLst>
              <c:f>'5. Reporte Empre.'!$B$15:$B$25</c:f>
              <c:numCache>
                <c:formatCode>_(* #,##0_);_(* \(#,##0\);_(* "-"??_);_(@_)</c:formatCode>
                <c:ptCount val="11"/>
                <c:pt idx="0">
                  <c:v>5396</c:v>
                </c:pt>
                <c:pt idx="1">
                  <c:v>6565</c:v>
                </c:pt>
                <c:pt idx="2">
                  <c:v>8616</c:v>
                </c:pt>
                <c:pt idx="3">
                  <c:v>10106</c:v>
                </c:pt>
                <c:pt idx="4">
                  <c:v>10920</c:v>
                </c:pt>
                <c:pt idx="5">
                  <c:v>11630</c:v>
                </c:pt>
                <c:pt idx="6">
                  <c:v>14102</c:v>
                </c:pt>
                <c:pt idx="7">
                  <c:v>12146</c:v>
                </c:pt>
                <c:pt idx="8">
                  <c:v>9115</c:v>
                </c:pt>
                <c:pt idx="9">
                  <c:v>9641</c:v>
                </c:pt>
                <c:pt idx="10">
                  <c:v>27741</c:v>
                </c:pt>
              </c:numCache>
            </c:numRef>
          </c:val>
          <c:extLst>
            <c:ext xmlns:c16="http://schemas.microsoft.com/office/drawing/2014/chart" uri="{C3380CC4-5D6E-409C-BE32-E72D297353CC}">
              <c16:uniqueId val="{00000000-EED8-44EF-8F4E-5D7D4DCF2A46}"/>
            </c:ext>
          </c:extLst>
        </c:ser>
        <c:ser>
          <c:idx val="1"/>
          <c:order val="1"/>
          <c:tx>
            <c:strRef>
              <c:f>'5. Reporte Empre.'!$C$6</c:f>
              <c:strCache>
                <c:ptCount val="1"/>
                <c:pt idx="0">
                  <c:v>Sector Privado</c:v>
                </c:pt>
              </c:strCache>
            </c:strRef>
          </c:tx>
          <c:spPr>
            <a:solidFill>
              <a:srgbClr val="00539B"/>
            </a:solidFill>
            <a:ln>
              <a:noFill/>
            </a:ln>
            <a:effectLst/>
          </c:spPr>
          <c:invertIfNegative val="0"/>
          <c:dLbls>
            <c:spPr>
              <a:noFill/>
              <a:ln>
                <a:noFill/>
              </a:ln>
              <a:effectLst/>
            </c:spPr>
            <c:txPr>
              <a:bodyPr rot="-5400000" spcFirstLastPara="1" vertOverflow="ellipsis" wrap="square" anchor="ctr" anchorCtr="1"/>
              <a:lstStyle/>
              <a:p>
                <a:pPr>
                  <a:defRPr sz="4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'5. Reporte Empre.'!$A$7:$A$25</c15:sqref>
                  </c15:fullRef>
                </c:ext>
              </c:extLst>
              <c:f>'5. Reporte Empre.'!$A$15:$A$25</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extLst>
                <c:ext xmlns:c15="http://schemas.microsoft.com/office/drawing/2012/chart" uri="{02D57815-91ED-43cb-92C2-25804820EDAC}">
                  <c15:fullRef>
                    <c15:sqref>'5. Reporte Empre.'!$C$7:$C$25</c15:sqref>
                  </c15:fullRef>
                </c:ext>
              </c:extLst>
              <c:f>'5. Reporte Empre.'!$C$15:$C$25</c:f>
              <c:numCache>
                <c:formatCode>_(* #,##0_);_(* \(#,##0\);_(* "-"??_);_(@_)</c:formatCode>
                <c:ptCount val="11"/>
                <c:pt idx="0">
                  <c:v>29153</c:v>
                </c:pt>
                <c:pt idx="1">
                  <c:v>32291</c:v>
                </c:pt>
                <c:pt idx="2">
                  <c:v>32873</c:v>
                </c:pt>
                <c:pt idx="3">
                  <c:v>35364</c:v>
                </c:pt>
                <c:pt idx="4">
                  <c:v>38228</c:v>
                </c:pt>
                <c:pt idx="5">
                  <c:v>28515</c:v>
                </c:pt>
                <c:pt idx="6">
                  <c:v>33348</c:v>
                </c:pt>
                <c:pt idx="7">
                  <c:v>37449</c:v>
                </c:pt>
                <c:pt idx="8">
                  <c:v>37682</c:v>
                </c:pt>
                <c:pt idx="9">
                  <c:v>40591</c:v>
                </c:pt>
                <c:pt idx="10">
                  <c:v>6748</c:v>
                </c:pt>
              </c:numCache>
            </c:numRef>
          </c:val>
          <c:extLst>
            <c:ext xmlns:c16="http://schemas.microsoft.com/office/drawing/2014/chart" uri="{C3380CC4-5D6E-409C-BE32-E72D297353CC}">
              <c16:uniqueId val="{00000001-EED8-44EF-8F4E-5D7D4DCF2A46}"/>
            </c:ext>
          </c:extLst>
        </c:ser>
        <c:dLbls>
          <c:showLegendKey val="0"/>
          <c:showVal val="0"/>
          <c:showCatName val="0"/>
          <c:showSerName val="0"/>
          <c:showPercent val="0"/>
          <c:showBubbleSize val="0"/>
        </c:dLbls>
        <c:gapWidth val="37"/>
        <c:axId val="436871480"/>
        <c:axId val="436871872"/>
      </c:barChart>
      <c:catAx>
        <c:axId val="43687148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6871872"/>
        <c:crosses val="autoZero"/>
        <c:auto val="1"/>
        <c:lblAlgn val="ctr"/>
        <c:lblOffset val="100"/>
        <c:noMultiLvlLbl val="0"/>
      </c:catAx>
      <c:valAx>
        <c:axId val="436871872"/>
        <c:scaling>
          <c:orientation val="minMax"/>
        </c:scaling>
        <c:delete val="1"/>
        <c:axPos val="l"/>
        <c:numFmt formatCode="_(* #,##0_);_(* \(#,##0\);_(* &quot;-&quot;??_);_(@_)" sourceLinked="1"/>
        <c:majorTickMark val="out"/>
        <c:minorTickMark val="none"/>
        <c:tickLblPos val="nextTo"/>
        <c:crossAx val="436871480"/>
        <c:crosses val="autoZero"/>
        <c:crossBetween val="between"/>
      </c:valAx>
      <c:spPr>
        <a:solidFill>
          <a:schemeClr val="bg1"/>
        </a:solidFill>
        <a:ln>
          <a:noFill/>
        </a:ln>
        <a:effectLst/>
      </c:spPr>
    </c:plotArea>
    <c:legend>
      <c:legendPos val="t"/>
      <c:layout>
        <c:manualLayout>
          <c:xMode val="edge"/>
          <c:yMode val="edge"/>
          <c:x val="0.1834209882532456"/>
          <c:y val="0.1273223912889267"/>
          <c:w val="0.59951394964518312"/>
          <c:h val="4.8680415674784837E-2"/>
        </c:manualLayout>
      </c:layout>
      <c:overlay val="0"/>
      <c:spPr>
        <a:noFill/>
        <a:ln>
          <a:noFill/>
        </a:ln>
        <a:effectLst/>
      </c:spPr>
      <c:txPr>
        <a:bodyPr rot="0" spcFirstLastPara="1" vertOverflow="ellipsis" vert="horz" wrap="square" anchor="ctr" anchorCtr="1"/>
        <a:lstStyle/>
        <a:p>
          <a:pPr>
            <a:defRPr sz="4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4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4000"/>
            </a:pPr>
            <a:r>
              <a:rPr lang="es-DO" sz="4000"/>
              <a:t>Reporte de Accidentes Laborales y Enfermedades Profesionales por Sexo</a:t>
            </a:r>
          </a:p>
        </c:rich>
      </c:tx>
      <c:layout>
        <c:manualLayout>
          <c:xMode val="edge"/>
          <c:yMode val="edge"/>
          <c:x val="0.16147194751582794"/>
          <c:y val="3.6425398748233329E-3"/>
        </c:manualLayout>
      </c:layout>
      <c:overlay val="0"/>
    </c:title>
    <c:autoTitleDeleted val="0"/>
    <c:plotArea>
      <c:layout>
        <c:manualLayout>
          <c:layoutTarget val="inner"/>
          <c:xMode val="edge"/>
          <c:yMode val="edge"/>
          <c:x val="1.4548646936374332E-2"/>
          <c:y val="0.42877289532356844"/>
          <c:w val="0.96167577635269819"/>
          <c:h val="0.29192319381129989"/>
        </c:manualLayout>
      </c:layout>
      <c:lineChart>
        <c:grouping val="stacked"/>
        <c:varyColors val="0"/>
        <c:ser>
          <c:idx val="0"/>
          <c:order val="0"/>
          <c:tx>
            <c:strRef>
              <c:f>'6. Reporte Sexo'!$E$6</c:f>
              <c:strCache>
                <c:ptCount val="1"/>
                <c:pt idx="0">
                  <c:v>% Femenino</c:v>
                </c:pt>
              </c:strCache>
            </c:strRef>
          </c:tx>
          <c:spPr>
            <a:ln w="38100">
              <a:solidFill>
                <a:srgbClr val="00539B"/>
              </a:solidFill>
            </a:ln>
          </c:spPr>
          <c:marker>
            <c:symbol val="circle"/>
            <c:size val="30"/>
            <c:spPr>
              <a:solidFill>
                <a:srgbClr val="00539B"/>
              </a:solidFill>
              <a:ln w="38100">
                <a:solidFill>
                  <a:srgbClr val="00539B"/>
                </a:solidFill>
              </a:ln>
            </c:spPr>
          </c:marker>
          <c:dLbls>
            <c:spPr>
              <a:noFill/>
              <a:ln>
                <a:noFill/>
              </a:ln>
              <a:effectLst/>
            </c:spPr>
            <c:txPr>
              <a:bodyPr rot="-5400000" vert="horz"/>
              <a:lstStyle/>
              <a:p>
                <a:pPr>
                  <a:defRPr sz="3200"/>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'6. Reporte Sexo'!$A$7:$A$25</c15:sqref>
                  </c15:fullRef>
                </c:ext>
              </c:extLst>
              <c:f>'6. Reporte Sexo'!$A$15:$A$25</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extLst>
                <c:ext xmlns:c15="http://schemas.microsoft.com/office/drawing/2012/chart" uri="{02D57815-91ED-43cb-92C2-25804820EDAC}">
                  <c15:fullRef>
                    <c15:sqref>'6. Reporte Sexo'!$E$7:$E$25</c15:sqref>
                  </c15:fullRef>
                </c:ext>
              </c:extLst>
              <c:f>'6. Reporte Sexo'!$E$15:$E$25</c:f>
              <c:numCache>
                <c:formatCode>0.0%</c:formatCode>
                <c:ptCount val="11"/>
                <c:pt idx="0">
                  <c:v>0.29278392309028783</c:v>
                </c:pt>
                <c:pt idx="1">
                  <c:v>0.31095206220071059</c:v>
                </c:pt>
                <c:pt idx="2">
                  <c:v>0.29924735851787526</c:v>
                </c:pt>
                <c:pt idx="3">
                  <c:v>0.32300719456117577</c:v>
                </c:pt>
                <c:pt idx="4">
                  <c:v>0.34301130001018021</c:v>
                </c:pt>
                <c:pt idx="5">
                  <c:v>0.38507908830489473</c:v>
                </c:pt>
                <c:pt idx="6">
                  <c:v>0.39679662802950472</c:v>
                </c:pt>
                <c:pt idx="7">
                  <c:v>0.39417279967738683</c:v>
                </c:pt>
                <c:pt idx="8">
                  <c:v>0.35386883774600936</c:v>
                </c:pt>
                <c:pt idx="9">
                  <c:v>0.373367574454531</c:v>
                </c:pt>
                <c:pt idx="10">
                  <c:v>0.39032735074951436</c:v>
                </c:pt>
              </c:numCache>
            </c:numRef>
          </c:val>
          <c:smooth val="0"/>
          <c:extLst>
            <c:ext xmlns:c16="http://schemas.microsoft.com/office/drawing/2014/chart" uri="{C3380CC4-5D6E-409C-BE32-E72D297353CC}">
              <c16:uniqueId val="{00000000-C7F8-4507-B6D3-678C1555F9AE}"/>
            </c:ext>
          </c:extLst>
        </c:ser>
        <c:ser>
          <c:idx val="1"/>
          <c:order val="1"/>
          <c:tx>
            <c:strRef>
              <c:f>'6. Reporte Sexo'!$F$6</c:f>
              <c:strCache>
                <c:ptCount val="1"/>
                <c:pt idx="0">
                  <c:v>% Masculino</c:v>
                </c:pt>
              </c:strCache>
            </c:strRef>
          </c:tx>
          <c:spPr>
            <a:ln w="38100">
              <a:solidFill>
                <a:srgbClr val="00A94F"/>
              </a:solidFill>
            </a:ln>
          </c:spPr>
          <c:marker>
            <c:symbol val="circle"/>
            <c:size val="30"/>
            <c:spPr>
              <a:solidFill>
                <a:srgbClr val="00A94F"/>
              </a:solidFill>
              <a:ln w="38100">
                <a:solidFill>
                  <a:srgbClr val="00A94F"/>
                </a:solidFill>
              </a:ln>
            </c:spPr>
          </c:marker>
          <c:dLbls>
            <c:spPr>
              <a:noFill/>
              <a:ln>
                <a:noFill/>
              </a:ln>
              <a:effectLst/>
            </c:spPr>
            <c:txPr>
              <a:bodyPr rot="-5400000" vert="horz"/>
              <a:lstStyle/>
              <a:p>
                <a:pPr>
                  <a:defRPr sz="3600"/>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'6. Reporte Sexo'!$A$7:$A$25</c15:sqref>
                  </c15:fullRef>
                </c:ext>
              </c:extLst>
              <c:f>'6. Reporte Sexo'!$A$15:$A$25</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extLst>
                <c:ext xmlns:c15="http://schemas.microsoft.com/office/drawing/2012/chart" uri="{02D57815-91ED-43cb-92C2-25804820EDAC}">
                  <c15:fullRef>
                    <c15:sqref>'6. Reporte Sexo'!$F$7:$F$25</c15:sqref>
                  </c15:fullRef>
                </c:ext>
              </c:extLst>
              <c:f>'6. Reporte Sexo'!$F$15:$F$25</c:f>
              <c:numCache>
                <c:formatCode>0.0%</c:formatCode>
                <c:ptCount val="11"/>
                <c:pt idx="0">
                  <c:v>0.70721607690971222</c:v>
                </c:pt>
                <c:pt idx="1">
                  <c:v>0.68904793779928941</c:v>
                </c:pt>
                <c:pt idx="2">
                  <c:v>0.70075264148212479</c:v>
                </c:pt>
                <c:pt idx="3">
                  <c:v>0.67699280543882423</c:v>
                </c:pt>
                <c:pt idx="4">
                  <c:v>0.65698869998981979</c:v>
                </c:pt>
                <c:pt idx="5">
                  <c:v>0.61492091169510521</c:v>
                </c:pt>
                <c:pt idx="6">
                  <c:v>0.60320337197049523</c:v>
                </c:pt>
                <c:pt idx="7">
                  <c:v>0.60582720032261317</c:v>
                </c:pt>
                <c:pt idx="8">
                  <c:v>0.64613116225399059</c:v>
                </c:pt>
                <c:pt idx="9">
                  <c:v>0.62663242554546905</c:v>
                </c:pt>
                <c:pt idx="10">
                  <c:v>0.6096726492504857</c:v>
                </c:pt>
              </c:numCache>
            </c:numRef>
          </c:val>
          <c:smooth val="0"/>
          <c:extLst>
            <c:ext xmlns:c16="http://schemas.microsoft.com/office/drawing/2014/chart" uri="{C3380CC4-5D6E-409C-BE32-E72D297353CC}">
              <c16:uniqueId val="{00000001-C7F8-4507-B6D3-678C1555F9AE}"/>
            </c:ext>
          </c:extLst>
        </c:ser>
        <c:dLbls>
          <c:showLegendKey val="0"/>
          <c:showVal val="0"/>
          <c:showCatName val="0"/>
          <c:showSerName val="0"/>
          <c:showPercent val="0"/>
          <c:showBubbleSize val="0"/>
        </c:dLbls>
        <c:marker val="1"/>
        <c:smooth val="0"/>
        <c:axId val="436872656"/>
        <c:axId val="436873048"/>
      </c:lineChart>
      <c:catAx>
        <c:axId val="436872656"/>
        <c:scaling>
          <c:orientation val="minMax"/>
        </c:scaling>
        <c:delete val="0"/>
        <c:axPos val="b"/>
        <c:numFmt formatCode="General" sourceLinked="1"/>
        <c:majorTickMark val="none"/>
        <c:minorTickMark val="none"/>
        <c:tickLblPos val="nextTo"/>
        <c:txPr>
          <a:bodyPr/>
          <a:lstStyle/>
          <a:p>
            <a:pPr>
              <a:defRPr sz="3600">
                <a:solidFill>
                  <a:sysClr val="windowText" lastClr="000000"/>
                </a:solidFill>
              </a:defRPr>
            </a:pPr>
            <a:endParaRPr lang="es-DO"/>
          </a:p>
        </c:txPr>
        <c:crossAx val="436873048"/>
        <c:crosses val="autoZero"/>
        <c:auto val="1"/>
        <c:lblAlgn val="ctr"/>
        <c:lblOffset val="100"/>
        <c:noMultiLvlLbl val="0"/>
      </c:catAx>
      <c:valAx>
        <c:axId val="436873048"/>
        <c:scaling>
          <c:orientation val="minMax"/>
        </c:scaling>
        <c:delete val="1"/>
        <c:axPos val="l"/>
        <c:numFmt formatCode="0.0%" sourceLinked="1"/>
        <c:majorTickMark val="out"/>
        <c:minorTickMark val="none"/>
        <c:tickLblPos val="nextTo"/>
        <c:crossAx val="436872656"/>
        <c:crosses val="autoZero"/>
        <c:crossBetween val="between"/>
      </c:valAx>
    </c:plotArea>
    <c:legend>
      <c:legendPos val="t"/>
      <c:layout>
        <c:manualLayout>
          <c:xMode val="edge"/>
          <c:yMode val="edge"/>
          <c:x val="0.23642365824961534"/>
          <c:y val="0.1616268732537465"/>
          <c:w val="0.52620582854950604"/>
          <c:h val="9.2603364095617077E-2"/>
        </c:manualLayout>
      </c:layout>
      <c:overlay val="0"/>
    </c:legend>
    <c:plotVisOnly val="1"/>
    <c:dispBlanksAs val="gap"/>
    <c:showDLblsOverMax val="0"/>
  </c:chart>
  <c:spPr>
    <a:solidFill>
      <a:schemeClr val="bg1"/>
    </a:solidFill>
    <a:ln>
      <a:noFill/>
    </a:ln>
  </c:spPr>
  <c:txPr>
    <a:bodyPr/>
    <a:lstStyle/>
    <a:p>
      <a:pPr>
        <a:defRPr sz="40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1"/>
</c:chartSpace>
</file>

<file path=xl/charts/chart1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44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r>
              <a:rPr lang="en-US" sz="4800" b="1" i="0" u="none" strike="noStrike" kern="1200" baseline="0">
                <a:solidFill>
                  <a:sysClr val="windowText" lastClr="000000"/>
                </a:solidFill>
                <a:latin typeface="Arial" panose="020B0604020202020204" pitchFamily="34" charset="0"/>
                <a:ea typeface="+mn-ea"/>
                <a:cs typeface="Arial" panose="020B0604020202020204" pitchFamily="34" charset="0"/>
              </a:rPr>
              <a:t>Monto de Pensión Promedio  del Sistema SVDS por Tipo de Beneficio </a:t>
            </a:r>
          </a:p>
        </c:rich>
      </c:tx>
      <c:layout>
        <c:manualLayout>
          <c:xMode val="edge"/>
          <c:yMode val="edge"/>
          <c:x val="0.1213247686144495"/>
          <c:y val="3.0176402368308614E-2"/>
        </c:manualLayout>
      </c:layout>
      <c:overlay val="0"/>
      <c:spPr>
        <a:noFill/>
        <a:ln>
          <a:noFill/>
        </a:ln>
        <a:effectLst/>
      </c:spPr>
      <c:txPr>
        <a:bodyPr rot="0" spcFirstLastPara="1" vertOverflow="ellipsis" vert="horz" wrap="square" anchor="ctr" anchorCtr="1"/>
        <a:lstStyle/>
        <a:p>
          <a:pPr>
            <a:defRPr sz="44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8773311230832989E-2"/>
          <c:y val="0.21732499089171928"/>
          <c:w val="0.94188829027950449"/>
          <c:h val="0.43984038332417752"/>
        </c:manualLayout>
      </c:layout>
      <c:barChart>
        <c:barDir val="col"/>
        <c:grouping val="clustered"/>
        <c:varyColors val="0"/>
        <c:ser>
          <c:idx val="0"/>
          <c:order val="0"/>
          <c:tx>
            <c:strRef>
              <c:f>'3.Pens.Disc. AFP'!$B$6</c:f>
              <c:strCache>
                <c:ptCount val="1"/>
                <c:pt idx="0">
                  <c:v>RD$</c:v>
                </c:pt>
              </c:strCache>
            </c:strRef>
          </c:tx>
          <c:spPr>
            <a:solidFill>
              <a:srgbClr val="00539B"/>
            </a:solidFill>
            <a:ln>
              <a:solidFill>
                <a:srgbClr val="00539B">
                  <a:alpha val="20000"/>
                </a:srgbClr>
              </a:solidFill>
            </a:ln>
            <a:effectLst/>
          </c:spPr>
          <c:invertIfNegative val="0"/>
          <c:dLbls>
            <c:dLbl>
              <c:idx val="0"/>
              <c:tx>
                <c:rich>
                  <a:bodyPr/>
                  <a:lstStyle/>
                  <a:p>
                    <a:r>
                      <a:rPr lang="en-US"/>
                      <a:t>13,361.00</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0-5024-445C-828E-1435D43B459E}"/>
                </c:ext>
              </c:extLst>
            </c:dLbl>
            <c:dLbl>
              <c:idx val="1"/>
              <c:tx>
                <c:rich>
                  <a:bodyPr/>
                  <a:lstStyle/>
                  <a:p>
                    <a:r>
                      <a:rPr lang="en-US"/>
                      <a:t>4,846.00</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1-5024-445C-828E-1435D43B459E}"/>
                </c:ext>
              </c:extLst>
            </c:dLbl>
            <c:dLbl>
              <c:idx val="2"/>
              <c:tx>
                <c:rich>
                  <a:bodyPr/>
                  <a:lstStyle/>
                  <a:p>
                    <a:r>
                      <a:rPr lang="en-US"/>
                      <a:t>16,019.00</a:t>
                    </a:r>
                  </a:p>
                </c:rich>
              </c:tx>
              <c:showLegendKey val="0"/>
              <c:showVal val="1"/>
              <c:showCatName val="0"/>
              <c:showSerName val="0"/>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02-5024-445C-828E-1435D43B459E}"/>
                </c:ext>
              </c:extLst>
            </c:dLbl>
            <c:spPr>
              <a:noFill/>
              <a:ln>
                <a:noFill/>
              </a:ln>
              <a:effectLst/>
            </c:spPr>
            <c:txPr>
              <a:bodyPr rot="0" spcFirstLastPara="1" vertOverflow="ellipsis" vert="horz" wrap="square" lIns="38100" tIns="19050" rIns="38100" bIns="19050" anchor="ctr" anchorCtr="1">
                <a:spAutoFit/>
              </a:bodyPr>
              <a:lstStyle/>
              <a:p>
                <a:pPr>
                  <a:defRPr sz="4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'3.Pens.Disc. AFP'!$A$7:$A$10</c:f>
              <c:strCache>
                <c:ptCount val="4"/>
                <c:pt idx="0">
                  <c:v>Sobreviviencia</c:v>
                </c:pt>
                <c:pt idx="1">
                  <c:v>Discapacidad Parcial</c:v>
                </c:pt>
                <c:pt idx="2">
                  <c:v>Discapacidad  Total</c:v>
                </c:pt>
                <c:pt idx="3">
                  <c:v>Retiro programado**</c:v>
                </c:pt>
              </c:strCache>
            </c:strRef>
          </c:cat>
          <c:val>
            <c:numRef>
              <c:f>'3.Pens.Disc. AFP'!$B$7:$B$10</c:f>
              <c:numCache>
                <c:formatCode>_(* #,##0.00_);_(* \(#,##0.00\);_(* "-"??_);_(@_)</c:formatCode>
                <c:ptCount val="4"/>
                <c:pt idx="0">
                  <c:v>13478</c:v>
                </c:pt>
                <c:pt idx="1">
                  <c:v>4864</c:v>
                </c:pt>
                <c:pt idx="2">
                  <c:v>16136</c:v>
                </c:pt>
                <c:pt idx="3">
                  <c:v>39362.04</c:v>
                </c:pt>
              </c:numCache>
            </c:numRef>
          </c:val>
          <c:extLst>
            <c:ext xmlns:c16="http://schemas.microsoft.com/office/drawing/2014/chart" uri="{C3380CC4-5D6E-409C-BE32-E72D297353CC}">
              <c16:uniqueId val="{00000000-59A7-4CCF-9B79-8268F8DE3A00}"/>
            </c:ext>
          </c:extLst>
        </c:ser>
        <c:dLbls>
          <c:showLegendKey val="0"/>
          <c:showVal val="0"/>
          <c:showCatName val="0"/>
          <c:showSerName val="0"/>
          <c:showPercent val="0"/>
          <c:showBubbleSize val="0"/>
        </c:dLbls>
        <c:gapWidth val="42"/>
        <c:axId val="1576025104"/>
        <c:axId val="1576022192"/>
      </c:barChart>
      <c:catAx>
        <c:axId val="1576025104"/>
        <c:scaling>
          <c:orientation val="minMax"/>
        </c:scaling>
        <c:delete val="0"/>
        <c:axPos val="b"/>
        <c:numFmt formatCode="General" sourceLinked="1"/>
        <c:majorTickMark val="none"/>
        <c:minorTickMark val="none"/>
        <c:tickLblPos val="nextTo"/>
        <c:spPr>
          <a:noFill/>
          <a:ln w="19050" cap="flat" cmpd="sng" algn="ctr">
            <a:solidFill>
              <a:schemeClr val="tx1">
                <a:lumMod val="15000"/>
                <a:lumOff val="85000"/>
              </a:schemeClr>
            </a:solidFill>
            <a:round/>
            <a:headEnd type="none" w="sm" len="sm"/>
            <a:tailEnd type="none" w="sm" len="sm"/>
          </a:ln>
          <a:effectLst/>
        </c:spPr>
        <c:txPr>
          <a:bodyPr rot="-2700000" spcFirstLastPara="1" vertOverflow="ellipsis" wrap="square" anchor="ctr" anchorCtr="1"/>
          <a:lstStyle/>
          <a:p>
            <a:pPr>
              <a:defRPr sz="2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76022192"/>
        <c:crosses val="autoZero"/>
        <c:auto val="1"/>
        <c:lblAlgn val="ctr"/>
        <c:lblOffset val="100"/>
        <c:noMultiLvlLbl val="0"/>
      </c:catAx>
      <c:valAx>
        <c:axId val="1576022192"/>
        <c:scaling>
          <c:orientation val="minMax"/>
        </c:scaling>
        <c:delete val="1"/>
        <c:axPos val="l"/>
        <c:numFmt formatCode="_(* #,##0.00_);_(* \(#,##0.00\);_(* &quot;-&quot;??_);_(@_)" sourceLinked="1"/>
        <c:majorTickMark val="none"/>
        <c:minorTickMark val="none"/>
        <c:tickLblPos val="nextTo"/>
        <c:crossAx val="157602510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4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800" b="1" i="0" u="none" strike="noStrike" kern="1200" baseline="0">
                <a:solidFill>
                  <a:schemeClr val="tx1"/>
                </a:solidFill>
                <a:latin typeface="Arial" panose="020B0604020202020204" pitchFamily="34" charset="0"/>
                <a:ea typeface="+mn-ea"/>
                <a:cs typeface="Arial" panose="020B0604020202020204" pitchFamily="34" charset="0"/>
              </a:defRPr>
            </a:pPr>
            <a:r>
              <a:rPr lang="es-DO"/>
              <a:t>Rentabilidad Nominal Promedio  de los Fondos de Pensiones </a:t>
            </a:r>
          </a:p>
        </c:rich>
      </c:tx>
      <c:overlay val="0"/>
      <c:spPr>
        <a:noFill/>
        <a:ln>
          <a:noFill/>
        </a:ln>
        <a:effectLst/>
      </c:spPr>
      <c:txPr>
        <a:bodyPr rot="0" spcFirstLastPara="1" vertOverflow="ellipsis" vert="horz" wrap="square" anchor="ctr" anchorCtr="1"/>
        <a:lstStyle/>
        <a:p>
          <a:pPr>
            <a:defRPr sz="48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8987713610102143E-2"/>
          <c:y val="0.33793757566260901"/>
          <c:w val="0.91913287708195357"/>
          <c:h val="0.40108661405134777"/>
        </c:manualLayout>
      </c:layout>
      <c:lineChart>
        <c:grouping val="stacked"/>
        <c:varyColors val="0"/>
        <c:ser>
          <c:idx val="0"/>
          <c:order val="0"/>
          <c:tx>
            <c:strRef>
              <c:f>'8. Rent. nominal'!$B$7</c:f>
              <c:strCache>
                <c:ptCount val="1"/>
                <c:pt idx="0">
                  <c:v>Promedio CCI </c:v>
                </c:pt>
              </c:strCache>
            </c:strRef>
          </c:tx>
          <c:spPr>
            <a:ln w="63500" cap="rnd" cmpd="sng" algn="ctr">
              <a:solidFill>
                <a:srgbClr val="00539B"/>
              </a:solidFill>
              <a:prstDash val="solid"/>
              <a:round/>
            </a:ln>
            <a:effectLst/>
          </c:spPr>
          <c:marker>
            <c:symbol val="diamond"/>
            <c:size val="41"/>
            <c:spPr>
              <a:solidFill>
                <a:srgbClr val="00539B"/>
              </a:solidFill>
              <a:ln w="9525" cap="flat" cmpd="sng" algn="ctr">
                <a:solidFill>
                  <a:srgbClr val="00539B"/>
                </a:solidFill>
                <a:prstDash val="solid"/>
                <a:round/>
              </a:ln>
              <a:effectLst/>
            </c:spPr>
          </c:marker>
          <c:dLbls>
            <c:dLbl>
              <c:idx val="903"/>
              <c:layout>
                <c:manualLayout>
                  <c:x val="-1.8631151037627771E-2"/>
                  <c:y val="7.966456403405658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F74-491E-AE62-18F78779E9A8}"/>
                </c:ext>
              </c:extLst>
            </c:dLbl>
            <c:dLbl>
              <c:idx val="905"/>
              <c:layout>
                <c:manualLayout>
                  <c:x val="-1.8820404801829827E-2"/>
                  <c:y val="4.55691427604606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F74-491E-AE62-18F78779E9A8}"/>
                </c:ext>
              </c:extLst>
            </c:dLbl>
            <c:spPr>
              <a:noFill/>
              <a:ln>
                <a:noFill/>
              </a:ln>
              <a:effectLst/>
            </c:spPr>
            <c:txPr>
              <a:bodyPr rot="-5400000" spcFirstLastPara="1" vertOverflow="ellipsis" wrap="square" anchor="ctr" anchorCtr="1"/>
              <a:lstStyle/>
              <a:p>
                <a:pPr>
                  <a:defRPr sz="3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extLst>
                <c:ext xmlns:c15="http://schemas.microsoft.com/office/drawing/2012/chart" uri="{02D57815-91ED-43cb-92C2-25804820EDAC}">
                  <c15:fullRef>
                    <c15:sqref>'8. Rent. nominal'!$A$8:$A$43</c15:sqref>
                  </c15:fullRef>
                </c:ext>
              </c:extLst>
              <c:f>('8. Rent. nominal'!$A$8:$A$21,'8. Rent. nominal'!$A$23,'8. Rent. nominal'!$A$25,'8. Rent. nominal'!$A$27,'8. Rent. nominal'!$A$29,'8. Rent. nominal'!$A$31:$A$43)</c:f>
              <c:numCache>
                <c:formatCode>mmm\-yy</c:formatCode>
                <c:ptCount val="11"/>
                <c:pt idx="0">
                  <c:v>42339</c:v>
                </c:pt>
                <c:pt idx="1">
                  <c:v>42705</c:v>
                </c:pt>
                <c:pt idx="2">
                  <c:v>43070</c:v>
                </c:pt>
                <c:pt idx="3">
                  <c:v>43435</c:v>
                </c:pt>
                <c:pt idx="4">
                  <c:v>43800</c:v>
                </c:pt>
                <c:pt idx="5">
                  <c:v>44166</c:v>
                </c:pt>
                <c:pt idx="6">
                  <c:v>44531</c:v>
                </c:pt>
                <c:pt idx="7">
                  <c:v>44896</c:v>
                </c:pt>
                <c:pt idx="8">
                  <c:v>45261</c:v>
                </c:pt>
                <c:pt idx="9">
                  <c:v>45627</c:v>
                </c:pt>
                <c:pt idx="10">
                  <c:v>45870</c:v>
                </c:pt>
              </c:numCache>
            </c:numRef>
          </c:cat>
          <c:val>
            <c:numRef>
              <c:extLst>
                <c:ext xmlns:c15="http://schemas.microsoft.com/office/drawing/2012/chart" uri="{02D57815-91ED-43cb-92C2-25804820EDAC}">
                  <c15:fullRef>
                    <c15:sqref>'8. Rent. nominal'!$B$8:$B$43</c15:sqref>
                  </c15:fullRef>
                </c:ext>
              </c:extLst>
              <c:f>('8. Rent. nominal'!$B$8:$B$21,'8. Rent. nominal'!$B$23,'8. Rent. nominal'!$B$25,'8. Rent. nominal'!$B$27,'8. Rent. nominal'!$B$29,'8. Rent. nominal'!$B$31:$B$43)</c:f>
              <c:numCache>
                <c:formatCode>0.00%</c:formatCode>
                <c:ptCount val="11"/>
                <c:pt idx="0">
                  <c:v>0.10699132529452618</c:v>
                </c:pt>
                <c:pt idx="1">
                  <c:v>9.8297349429762718E-2</c:v>
                </c:pt>
                <c:pt idx="2">
                  <c:v>0.1082</c:v>
                </c:pt>
                <c:pt idx="3">
                  <c:v>7.7600000000000002E-2</c:v>
                </c:pt>
                <c:pt idx="4">
                  <c:v>0.10809646211624585</c:v>
                </c:pt>
                <c:pt idx="5">
                  <c:v>0.1028</c:v>
                </c:pt>
                <c:pt idx="6">
                  <c:v>0.1215</c:v>
                </c:pt>
                <c:pt idx="7">
                  <c:v>5.5199999999999999E-2</c:v>
                </c:pt>
                <c:pt idx="8">
                  <c:v>8.7400000000000005E-2</c:v>
                </c:pt>
                <c:pt idx="9">
                  <c:v>9.9900000000000003E-2</c:v>
                </c:pt>
                <c:pt idx="10">
                  <c:v>9.4399999999999998E-2</c:v>
                </c:pt>
              </c:numCache>
            </c:numRef>
          </c:val>
          <c:smooth val="0"/>
          <c:extLst>
            <c:ext xmlns:c16="http://schemas.microsoft.com/office/drawing/2014/chart" uri="{C3380CC4-5D6E-409C-BE32-E72D297353CC}">
              <c16:uniqueId val="{00000002-BF74-491E-AE62-18F78779E9A8}"/>
            </c:ext>
          </c:extLst>
        </c:ser>
        <c:ser>
          <c:idx val="1"/>
          <c:order val="1"/>
          <c:tx>
            <c:strRef>
              <c:f>'8. Rent. nominal'!$C$7</c:f>
              <c:strCache>
                <c:ptCount val="1"/>
                <c:pt idx="0">
                  <c:v>Promedio Sistema</c:v>
                </c:pt>
              </c:strCache>
            </c:strRef>
          </c:tx>
          <c:spPr>
            <a:ln w="63500" cap="rnd" cmpd="sng" algn="ctr">
              <a:solidFill>
                <a:srgbClr val="00A94F"/>
              </a:solidFill>
              <a:prstDash val="solid"/>
              <a:round/>
            </a:ln>
            <a:effectLst/>
          </c:spPr>
          <c:marker>
            <c:symbol val="circle"/>
            <c:size val="41"/>
            <c:spPr>
              <a:solidFill>
                <a:srgbClr val="00A94F"/>
              </a:solidFill>
              <a:ln w="9525" cap="flat" cmpd="sng" algn="ctr">
                <a:solidFill>
                  <a:srgbClr val="00539B"/>
                </a:solidFill>
                <a:prstDash val="solid"/>
                <a:round/>
              </a:ln>
              <a:effectLst/>
            </c:spPr>
          </c:marker>
          <c:dLbls>
            <c:dLbl>
              <c:idx val="904"/>
              <c:layout>
                <c:manualLayout>
                  <c:x val="-7.7432319025410711E-3"/>
                  <c:y val="-6.0768105714688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BF74-491E-AE62-18F78779E9A8}"/>
                </c:ext>
              </c:extLst>
            </c:dLbl>
            <c:spPr>
              <a:noFill/>
              <a:ln>
                <a:noFill/>
              </a:ln>
              <a:effectLst/>
            </c:spPr>
            <c:txPr>
              <a:bodyPr rot="-5400000" spcFirstLastPara="1" vertOverflow="ellipsis"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extLst>
                <c:ext xmlns:c15="http://schemas.microsoft.com/office/drawing/2012/chart" uri="{02D57815-91ED-43cb-92C2-25804820EDAC}">
                  <c15:fullRef>
                    <c15:sqref>'8. Rent. nominal'!$A$8:$A$43</c15:sqref>
                  </c15:fullRef>
                </c:ext>
              </c:extLst>
              <c:f>('8. Rent. nominal'!$A$8:$A$21,'8. Rent. nominal'!$A$23,'8. Rent. nominal'!$A$25,'8. Rent. nominal'!$A$27,'8. Rent. nominal'!$A$29,'8. Rent. nominal'!$A$31:$A$43)</c:f>
              <c:numCache>
                <c:formatCode>mmm\-yy</c:formatCode>
                <c:ptCount val="11"/>
                <c:pt idx="0">
                  <c:v>42339</c:v>
                </c:pt>
                <c:pt idx="1">
                  <c:v>42705</c:v>
                </c:pt>
                <c:pt idx="2">
                  <c:v>43070</c:v>
                </c:pt>
                <c:pt idx="3">
                  <c:v>43435</c:v>
                </c:pt>
                <c:pt idx="4">
                  <c:v>43800</c:v>
                </c:pt>
                <c:pt idx="5">
                  <c:v>44166</c:v>
                </c:pt>
                <c:pt idx="6">
                  <c:v>44531</c:v>
                </c:pt>
                <c:pt idx="7">
                  <c:v>44896</c:v>
                </c:pt>
                <c:pt idx="8">
                  <c:v>45261</c:v>
                </c:pt>
                <c:pt idx="9">
                  <c:v>45627</c:v>
                </c:pt>
                <c:pt idx="10">
                  <c:v>45870</c:v>
                </c:pt>
              </c:numCache>
            </c:numRef>
          </c:cat>
          <c:val>
            <c:numRef>
              <c:extLst>
                <c:ext xmlns:c15="http://schemas.microsoft.com/office/drawing/2012/chart" uri="{02D57815-91ED-43cb-92C2-25804820EDAC}">
                  <c15:fullRef>
                    <c15:sqref>'8. Rent. nominal'!$C$8:$C$43</c15:sqref>
                  </c15:fullRef>
                </c:ext>
              </c:extLst>
              <c:f>('8. Rent. nominal'!$C$8:$C$21,'8. Rent. nominal'!$C$23,'8. Rent. nominal'!$C$25,'8. Rent. nominal'!$C$27,'8. Rent. nominal'!$C$29,'8. Rent. nominal'!$C$31:$C$43)</c:f>
              <c:numCache>
                <c:formatCode>0.00%</c:formatCode>
                <c:ptCount val="11"/>
                <c:pt idx="0">
                  <c:v>0.11080081164274938</c:v>
                </c:pt>
                <c:pt idx="1">
                  <c:v>0.10235589284546419</c:v>
                </c:pt>
                <c:pt idx="2">
                  <c:v>0.11070000000000001</c:v>
                </c:pt>
                <c:pt idx="3">
                  <c:v>8.2600000000000007E-2</c:v>
                </c:pt>
                <c:pt idx="4">
                  <c:v>0.10823910973861361</c:v>
                </c:pt>
                <c:pt idx="5">
                  <c:v>0.1021</c:v>
                </c:pt>
                <c:pt idx="6">
                  <c:v>0.12</c:v>
                </c:pt>
                <c:pt idx="7">
                  <c:v>6.0999999999999999E-2</c:v>
                </c:pt>
                <c:pt idx="8">
                  <c:v>8.8999999999999996E-2</c:v>
                </c:pt>
                <c:pt idx="9">
                  <c:v>0.1</c:v>
                </c:pt>
                <c:pt idx="10">
                  <c:v>9.5899999999999999E-2</c:v>
                </c:pt>
              </c:numCache>
            </c:numRef>
          </c:val>
          <c:smooth val="0"/>
          <c:extLst>
            <c:ext xmlns:c16="http://schemas.microsoft.com/office/drawing/2014/chart" uri="{C3380CC4-5D6E-409C-BE32-E72D297353CC}">
              <c16:uniqueId val="{00000004-BF74-491E-AE62-18F78779E9A8}"/>
            </c:ext>
          </c:extLst>
        </c:ser>
        <c:dLbls>
          <c:showLegendKey val="0"/>
          <c:showVal val="0"/>
          <c:showCatName val="0"/>
          <c:showSerName val="0"/>
          <c:showPercent val="0"/>
          <c:showBubbleSize val="0"/>
        </c:dLbls>
        <c:marker val="1"/>
        <c:smooth val="0"/>
        <c:axId val="431142000"/>
        <c:axId val="431142784"/>
      </c:lineChart>
      <c:catAx>
        <c:axId val="431142000"/>
        <c:scaling>
          <c:orientation val="minMax"/>
        </c:scaling>
        <c:delete val="0"/>
        <c:axPos val="b"/>
        <c:numFmt formatCode="mmm\-yy"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3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1142784"/>
        <c:crosses val="autoZero"/>
        <c:auto val="0"/>
        <c:lblAlgn val="ctr"/>
        <c:lblOffset val="100"/>
        <c:noMultiLvlLbl val="0"/>
      </c:catAx>
      <c:valAx>
        <c:axId val="431142784"/>
        <c:scaling>
          <c:orientation val="minMax"/>
        </c:scaling>
        <c:delete val="1"/>
        <c:axPos val="l"/>
        <c:numFmt formatCode="0.00%" sourceLinked="1"/>
        <c:majorTickMark val="out"/>
        <c:minorTickMark val="none"/>
        <c:tickLblPos val="nextTo"/>
        <c:crossAx val="431142000"/>
        <c:crosses val="autoZero"/>
        <c:crossBetween val="between"/>
      </c:valAx>
      <c:spPr>
        <a:solidFill>
          <a:schemeClr val="bg1"/>
        </a:solidFill>
        <a:ln>
          <a:noFill/>
        </a:ln>
        <a:effectLst/>
      </c:spPr>
    </c:plotArea>
    <c:legend>
      <c:legendPos val="b"/>
      <c:layout>
        <c:manualLayout>
          <c:xMode val="edge"/>
          <c:yMode val="edge"/>
          <c:x val="0.21346248190938749"/>
          <c:y val="0.10456108480145759"/>
          <c:w val="0.55700754695382704"/>
          <c:h val="8.5482952052780628E-2"/>
        </c:manualLayout>
      </c:layout>
      <c:overlay val="0"/>
      <c:spPr>
        <a:noFill/>
        <a:ln>
          <a:noFill/>
        </a:ln>
        <a:effectLst/>
      </c:spPr>
      <c:txPr>
        <a:bodyPr rot="0" spcFirstLastPara="1" vertOverflow="ellipsis" vert="horz" wrap="square" anchor="ctr" anchorCtr="1"/>
        <a:lstStyle/>
        <a:p>
          <a:pPr>
            <a:defRPr sz="4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noFill/>
    <a:ln w="9525" cap="flat" cmpd="sng" algn="ctr">
      <a:noFill/>
      <a:prstDash val="solid"/>
      <a:round/>
    </a:ln>
    <a:effectLst/>
  </c:spPr>
  <c:txPr>
    <a:bodyPr/>
    <a:lstStyle/>
    <a:p>
      <a:pPr>
        <a:defRPr sz="4000">
          <a:latin typeface="Arial" panose="020B0604020202020204" pitchFamily="34" charset="0"/>
          <a:cs typeface="Arial" panose="020B0604020202020204" pitchFamily="34" charset="0"/>
        </a:defRPr>
      </a:pPr>
      <a:endParaRPr lang="es-DO"/>
    </a:p>
  </c:txPr>
  <c:printSettings>
    <c:headerFooter/>
    <c:pageMargins b="0.75000000000001565" l="0.70000000000000095" r="0.70000000000000095" t="0.75000000000001565" header="0.30000000000000032" footer="0.30000000000000032"/>
    <c:pageSetup orientation="landscape"/>
  </c:printSettings>
  <c:userShapes r:id="rId3"/>
</c:chartSpace>
</file>

<file path=xl/charts/chart1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4000" b="1">
                <a:solidFill>
                  <a:sysClr val="windowText" lastClr="000000"/>
                </a:solidFill>
              </a:rPr>
              <a:t>Dispersión a las Administradora de Riesgos de Salud (ARS) </a:t>
            </a:r>
          </a:p>
        </c:rich>
      </c:tx>
      <c:layout>
        <c:manualLayout>
          <c:xMode val="edge"/>
          <c:yMode val="edge"/>
          <c:x val="0.29233396325459315"/>
          <c:y val="5.008405738075844E-2"/>
        </c:manualLayout>
      </c:layout>
      <c:overlay val="0"/>
      <c:spPr>
        <a:noFill/>
        <a:ln>
          <a:noFill/>
        </a:ln>
        <a:effectLst/>
      </c:spPr>
      <c:txPr>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3185767942800253"/>
          <c:y val="0.27471118025569385"/>
          <c:w val="0.85009524342316889"/>
          <c:h val="0.20351909675083721"/>
        </c:manualLayout>
      </c:layout>
      <c:barChart>
        <c:barDir val="col"/>
        <c:grouping val="clustered"/>
        <c:varyColors val="0"/>
        <c:ser>
          <c:idx val="0"/>
          <c:order val="0"/>
          <c:spPr>
            <a:solidFill>
              <a:srgbClr val="00539B"/>
            </a:solidFill>
            <a:ln>
              <a:noFill/>
            </a:ln>
            <a:effectLst/>
          </c:spPr>
          <c:invertIfNegative val="0"/>
          <c:dLbls>
            <c:spPr>
              <a:noFill/>
              <a:ln>
                <a:noFill/>
              </a:ln>
              <a:effectLst/>
            </c:spPr>
            <c:txPr>
              <a:bodyPr rot="-5400000" spcFirstLastPara="1" vertOverflow="ellipsis" wrap="square" anchor="ctr" anchorCtr="1"/>
              <a:lstStyle/>
              <a:p>
                <a:pPr>
                  <a:defRPr sz="4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'6.Pagos x ARS'!$B$5:$B$21</c:f>
              <c:strCache>
                <c:ptCount val="17"/>
                <c:pt idx="0">
                  <c:v>Primera ARS de Humano</c:v>
                </c:pt>
                <c:pt idx="1">
                  <c:v>SENASA RC</c:v>
                </c:pt>
                <c:pt idx="2">
                  <c:v>MAPFRE Salud ARS</c:v>
                </c:pt>
                <c:pt idx="3">
                  <c:v>Universal</c:v>
                </c:pt>
                <c:pt idx="4">
                  <c:v>SEMMA</c:v>
                </c:pt>
                <c:pt idx="5">
                  <c:v>Futuro</c:v>
                </c:pt>
                <c:pt idx="6">
                  <c:v>Serv. de Igualas Méd. Dr. Abel G.</c:v>
                </c:pt>
                <c:pt idx="7">
                  <c:v>Dr. Yunen</c:v>
                </c:pt>
                <c:pt idx="8">
                  <c:v>Renacer</c:v>
                </c:pt>
                <c:pt idx="9">
                  <c:v>Monumental </c:v>
                </c:pt>
                <c:pt idx="10">
                  <c:v>Asoc. de Profesionales de la Salud</c:v>
                </c:pt>
                <c:pt idx="11">
                  <c:v>Grupo Med. Asociado</c:v>
                </c:pt>
                <c:pt idx="12">
                  <c:v>Adm. Serv. Médicos Amor y Paz</c:v>
                </c:pt>
                <c:pt idx="13">
                  <c:v>Reservas</c:v>
                </c:pt>
                <c:pt idx="14">
                  <c:v>METASALUD</c:v>
                </c:pt>
                <c:pt idx="15">
                  <c:v>CMD</c:v>
                </c:pt>
                <c:pt idx="16">
                  <c:v>Plan Salud </c:v>
                </c:pt>
              </c:strCache>
            </c:strRef>
          </c:cat>
          <c:val>
            <c:numRef>
              <c:f>'6.Pagos x ARS'!$D$5:$D$21</c:f>
              <c:numCache>
                <c:formatCode>_(* #,##0.00_);_(* \(#,##0.00\);_(* "-"??_);_(@_)</c:formatCode>
                <c:ptCount val="17"/>
                <c:pt idx="0">
                  <c:v>15657597938.41</c:v>
                </c:pt>
                <c:pt idx="1">
                  <c:v>24578172821.380001</c:v>
                </c:pt>
                <c:pt idx="2">
                  <c:v>6662828015.5799999</c:v>
                </c:pt>
                <c:pt idx="3">
                  <c:v>3561347468.5300002</c:v>
                </c:pt>
                <c:pt idx="4">
                  <c:v>1943487112.9100001</c:v>
                </c:pt>
                <c:pt idx="5">
                  <c:v>4615932388.2700005</c:v>
                </c:pt>
                <c:pt idx="6">
                  <c:v>1125330177.8499999</c:v>
                </c:pt>
                <c:pt idx="7">
                  <c:v>1059444519.38</c:v>
                </c:pt>
                <c:pt idx="8">
                  <c:v>1655482906.26</c:v>
                </c:pt>
                <c:pt idx="9">
                  <c:v>1541803680.97</c:v>
                </c:pt>
                <c:pt idx="10">
                  <c:v>1357547176.1300001</c:v>
                </c:pt>
                <c:pt idx="11">
                  <c:v>277203953.89999998</c:v>
                </c:pt>
                <c:pt idx="12">
                  <c:v>345321246.76999998</c:v>
                </c:pt>
                <c:pt idx="13">
                  <c:v>694992336.24000001</c:v>
                </c:pt>
                <c:pt idx="14">
                  <c:v>503717119.69</c:v>
                </c:pt>
                <c:pt idx="15">
                  <c:v>752984245.13</c:v>
                </c:pt>
                <c:pt idx="16">
                  <c:v>105429200.54000001</c:v>
                </c:pt>
              </c:numCache>
            </c:numRef>
          </c:val>
          <c:extLst>
            <c:ext xmlns:c16="http://schemas.microsoft.com/office/drawing/2014/chart" uri="{C3380CC4-5D6E-409C-BE32-E72D297353CC}">
              <c16:uniqueId val="{00000000-E266-4D1F-861A-9597A8B419FE}"/>
            </c:ext>
          </c:extLst>
        </c:ser>
        <c:dLbls>
          <c:showLegendKey val="0"/>
          <c:showVal val="0"/>
          <c:showCatName val="0"/>
          <c:showSerName val="0"/>
          <c:showPercent val="0"/>
          <c:showBubbleSize val="0"/>
        </c:dLbls>
        <c:gapWidth val="63"/>
        <c:axId val="342499887"/>
        <c:axId val="342506959"/>
      </c:barChart>
      <c:catAx>
        <c:axId val="34249988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2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342506959"/>
        <c:crosses val="autoZero"/>
        <c:auto val="1"/>
        <c:lblAlgn val="ctr"/>
        <c:lblOffset val="100"/>
        <c:noMultiLvlLbl val="0"/>
      </c:catAx>
      <c:valAx>
        <c:axId val="342506959"/>
        <c:scaling>
          <c:orientation val="minMax"/>
        </c:scaling>
        <c:delete val="0"/>
        <c:axPos val="l"/>
        <c:numFmt formatCode="_(* #,##0.00_);_(* \(#,##0.00\);_(* &quot;-&quot;??_);_(@_)" sourceLinked="1"/>
        <c:majorTickMark val="none"/>
        <c:minorTickMark val="none"/>
        <c:tickLblPos val="nextTo"/>
        <c:spPr>
          <a:noFill/>
          <a:ln>
            <a:noFill/>
          </a:ln>
          <a:effectLst/>
        </c:spPr>
        <c:txPr>
          <a:bodyPr rot="-60000000" spcFirstLastPara="1" vertOverflow="ellipsis" vert="horz" wrap="square" anchor="ctr" anchorCtr="1"/>
          <a:lstStyle/>
          <a:p>
            <a:pPr>
              <a:defRPr sz="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342499887"/>
        <c:crosses val="autoZero"/>
        <c:crossBetween val="between"/>
        <c:dispUnits>
          <c:builtInUnit val="billions"/>
          <c:dispUnitsLbl>
            <c:layout>
              <c:manualLayout>
                <c:xMode val="edge"/>
                <c:yMode val="edge"/>
                <c:x val="4.2482272588854571E-2"/>
                <c:y val="0.24272944712556091"/>
              </c:manualLayout>
            </c:layout>
            <c:spPr>
              <a:noFill/>
              <a:ln>
                <a:noFill/>
              </a:ln>
              <a:effectLst/>
            </c:spPr>
            <c:txPr>
              <a:bodyPr rot="-5400000" spcFirstLastPara="1" vertOverflow="ellipsis" vert="horz" wrap="square" anchor="ctr" anchorCtr="1"/>
              <a:lstStyle/>
              <a:p>
                <a:pPr>
                  <a:defRPr sz="4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ispUnitsLbl>
        </c:dispUnits>
      </c:valAx>
      <c:spPr>
        <a:noFill/>
        <a:ln>
          <a:noFill/>
        </a:ln>
        <a:effectLst/>
      </c:spPr>
    </c:plotArea>
    <c:plotVisOnly val="1"/>
    <c:dispBlanksAs val="zero"/>
    <c:showDLblsOverMax val="0"/>
  </c:chart>
  <c:spPr>
    <a:noFill/>
    <a:ln w="9525" cap="flat" cmpd="sng" algn="ctr">
      <a:noFill/>
      <a:round/>
    </a:ln>
    <a:effectLst/>
  </c:spPr>
  <c:txPr>
    <a:bodyPr/>
    <a:lstStyle/>
    <a:p>
      <a:pPr>
        <a:defRPr sz="4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1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4000" b="1"/>
              <a:t>Evolución Histórica de Afiliados y Cotizantes del SVDS</a:t>
            </a:r>
          </a:p>
        </c:rich>
      </c:tx>
      <c:layout>
        <c:manualLayout>
          <c:xMode val="edge"/>
          <c:yMode val="edge"/>
          <c:x val="0.23171597125125715"/>
          <c:y val="3.3557046979865772E-2"/>
        </c:manualLayout>
      </c:layout>
      <c:overlay val="0"/>
      <c:spPr>
        <a:noFill/>
        <a:ln>
          <a:noFill/>
        </a:ln>
        <a:effectLst/>
      </c:spPr>
      <c:txPr>
        <a:bodyPr rot="0" spcFirstLastPara="1" vertOverflow="ellipsis" vert="horz" wrap="square" anchor="ctr" anchorCtr="1"/>
        <a:lstStyle/>
        <a:p>
          <a:pPr>
            <a:defRPr sz="4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4404482132041191E-2"/>
          <c:y val="0.3923433564093079"/>
          <c:w val="0.94987440822233671"/>
          <c:h val="0.28251589776110203"/>
        </c:manualLayout>
      </c:layout>
      <c:barChart>
        <c:barDir val="col"/>
        <c:grouping val="clustered"/>
        <c:varyColors val="0"/>
        <c:ser>
          <c:idx val="0"/>
          <c:order val="0"/>
          <c:tx>
            <c:strRef>
              <c:f>'2. SVDS'!$B$6</c:f>
              <c:strCache>
                <c:ptCount val="1"/>
                <c:pt idx="0">
                  <c:v>Cotizantes</c:v>
                </c:pt>
              </c:strCache>
            </c:strRef>
          </c:tx>
          <c:spPr>
            <a:solidFill>
              <a:srgbClr val="00539B"/>
            </a:solidFill>
            <a:ln>
              <a:noFill/>
            </a:ln>
            <a:effectLst/>
          </c:spPr>
          <c:invertIfNegative val="0"/>
          <c:dLbls>
            <c:spPr>
              <a:noFill/>
              <a:ln>
                <a:noFill/>
              </a:ln>
              <a:effectLst/>
            </c:spPr>
            <c:txPr>
              <a:bodyPr rot="-5400000" spcFirstLastPara="1" vertOverflow="ellipsis" wrap="square" lIns="38100" tIns="19050" rIns="38100" bIns="19050" anchor="ctr" anchorCtr="1">
                <a:spAutoFit/>
              </a:bodyPr>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'2. SVDS'!$A$7:$A$24</c15:sqref>
                  </c15:fullRef>
                </c:ext>
              </c:extLst>
              <c:f>'2. SVDS'!$A$14:$A$24</c:f>
              <c:strCache>
                <c:ptCount val="11"/>
                <c:pt idx="0">
                  <c:v>Dic. 2015</c:v>
                </c:pt>
                <c:pt idx="1">
                  <c:v>Dic. 2016</c:v>
                </c:pt>
                <c:pt idx="2">
                  <c:v>Dic. 2017</c:v>
                </c:pt>
                <c:pt idx="3">
                  <c:v>Dic. 2018</c:v>
                </c:pt>
                <c:pt idx="4">
                  <c:v>Dic. 2019</c:v>
                </c:pt>
                <c:pt idx="5">
                  <c:v>Dic. 2020</c:v>
                </c:pt>
                <c:pt idx="6">
                  <c:v>Dic.2021</c:v>
                </c:pt>
                <c:pt idx="7">
                  <c:v>Dic. 2022</c:v>
                </c:pt>
                <c:pt idx="8">
                  <c:v>Dic. 2023</c:v>
                </c:pt>
                <c:pt idx="9">
                  <c:v>Dic. 2024</c:v>
                </c:pt>
                <c:pt idx="10">
                  <c:v>Ago. 2025</c:v>
                </c:pt>
              </c:strCache>
            </c:strRef>
          </c:cat>
          <c:val>
            <c:numRef>
              <c:extLst>
                <c:ext xmlns:c15="http://schemas.microsoft.com/office/drawing/2012/chart" uri="{02D57815-91ED-43cb-92C2-25804820EDAC}">
                  <c15:fullRef>
                    <c15:sqref>'2. SVDS'!$B$7:$B$24</c15:sqref>
                  </c15:fullRef>
                </c:ext>
              </c:extLst>
              <c:f>'2. SVDS'!$B$14:$B$24</c:f>
              <c:numCache>
                <c:formatCode>#,##0</c:formatCode>
                <c:ptCount val="11"/>
                <c:pt idx="0">
                  <c:v>1617107</c:v>
                </c:pt>
                <c:pt idx="1">
                  <c:v>1725802</c:v>
                </c:pt>
                <c:pt idx="2">
                  <c:v>1837104</c:v>
                </c:pt>
                <c:pt idx="3">
                  <c:v>1935968</c:v>
                </c:pt>
                <c:pt idx="4">
                  <c:v>1924919</c:v>
                </c:pt>
                <c:pt idx="5">
                  <c:v>1747440</c:v>
                </c:pt>
                <c:pt idx="6">
                  <c:v>1972032</c:v>
                </c:pt>
                <c:pt idx="7">
                  <c:v>2020997</c:v>
                </c:pt>
                <c:pt idx="8">
                  <c:v>2050266</c:v>
                </c:pt>
                <c:pt idx="9">
                  <c:v>2219499</c:v>
                </c:pt>
                <c:pt idx="10">
                  <c:v>2192103</c:v>
                </c:pt>
              </c:numCache>
            </c:numRef>
          </c:val>
          <c:extLst>
            <c:ext xmlns:c16="http://schemas.microsoft.com/office/drawing/2014/chart" uri="{C3380CC4-5D6E-409C-BE32-E72D297353CC}">
              <c16:uniqueId val="{00000000-2B0C-4584-9EF1-3A3347EE3241}"/>
            </c:ext>
          </c:extLst>
        </c:ser>
        <c:ser>
          <c:idx val="1"/>
          <c:order val="1"/>
          <c:tx>
            <c:strRef>
              <c:f>'2. SVDS'!$C$6</c:f>
              <c:strCache>
                <c:ptCount val="1"/>
                <c:pt idx="0">
                  <c:v>Afiliados </c:v>
                </c:pt>
              </c:strCache>
            </c:strRef>
          </c:tx>
          <c:spPr>
            <a:solidFill>
              <a:srgbClr val="00A94F"/>
            </a:solidFill>
            <a:ln>
              <a:noFill/>
            </a:ln>
            <a:effectLst/>
          </c:spPr>
          <c:invertIfNegative val="0"/>
          <c:dLbls>
            <c:spPr>
              <a:noFill/>
              <a:ln>
                <a:noFill/>
              </a:ln>
              <a:effectLst/>
            </c:spPr>
            <c:txPr>
              <a:bodyPr rot="-5400000" spcFirstLastPara="1" vertOverflow="ellipsis" wrap="square" lIns="38100" tIns="19050" rIns="38100" bIns="19050" anchor="ctr" anchorCtr="1">
                <a:spAutoFit/>
              </a:bodyPr>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'2. SVDS'!$A$7:$A$24</c15:sqref>
                  </c15:fullRef>
                </c:ext>
              </c:extLst>
              <c:f>'2. SVDS'!$A$14:$A$24</c:f>
              <c:strCache>
                <c:ptCount val="11"/>
                <c:pt idx="0">
                  <c:v>Dic. 2015</c:v>
                </c:pt>
                <c:pt idx="1">
                  <c:v>Dic. 2016</c:v>
                </c:pt>
                <c:pt idx="2">
                  <c:v>Dic. 2017</c:v>
                </c:pt>
                <c:pt idx="3">
                  <c:v>Dic. 2018</c:v>
                </c:pt>
                <c:pt idx="4">
                  <c:v>Dic. 2019</c:v>
                </c:pt>
                <c:pt idx="5">
                  <c:v>Dic. 2020</c:v>
                </c:pt>
                <c:pt idx="6">
                  <c:v>Dic.2021</c:v>
                </c:pt>
                <c:pt idx="7">
                  <c:v>Dic. 2022</c:v>
                </c:pt>
                <c:pt idx="8">
                  <c:v>Dic. 2023</c:v>
                </c:pt>
                <c:pt idx="9">
                  <c:v>Dic. 2024</c:v>
                </c:pt>
                <c:pt idx="10">
                  <c:v>Ago. 2025</c:v>
                </c:pt>
              </c:strCache>
            </c:strRef>
          </c:cat>
          <c:val>
            <c:numRef>
              <c:extLst>
                <c:ext xmlns:c15="http://schemas.microsoft.com/office/drawing/2012/chart" uri="{02D57815-91ED-43cb-92C2-25804820EDAC}">
                  <c15:fullRef>
                    <c15:sqref>'2. SVDS'!$C$7:$C$24</c15:sqref>
                  </c15:fullRef>
                </c:ext>
              </c:extLst>
              <c:f>'2. SVDS'!$C$14:$C$24</c:f>
              <c:numCache>
                <c:formatCode>#,##0</c:formatCode>
                <c:ptCount val="11"/>
                <c:pt idx="0">
                  <c:v>3269757</c:v>
                </c:pt>
                <c:pt idx="1">
                  <c:v>3473894</c:v>
                </c:pt>
                <c:pt idx="2">
                  <c:v>3703355</c:v>
                </c:pt>
                <c:pt idx="3">
                  <c:v>3919943</c:v>
                </c:pt>
                <c:pt idx="4">
                  <c:v>4133143</c:v>
                </c:pt>
                <c:pt idx="5">
                  <c:v>4295419</c:v>
                </c:pt>
                <c:pt idx="6">
                  <c:v>4511974</c:v>
                </c:pt>
                <c:pt idx="7">
                  <c:v>4788859</c:v>
                </c:pt>
                <c:pt idx="8">
                  <c:v>5038132</c:v>
                </c:pt>
                <c:pt idx="9">
                  <c:v>5310546</c:v>
                </c:pt>
                <c:pt idx="10">
                  <c:v>5487764</c:v>
                </c:pt>
              </c:numCache>
            </c:numRef>
          </c:val>
          <c:extLst>
            <c:ext xmlns:c16="http://schemas.microsoft.com/office/drawing/2014/chart" uri="{C3380CC4-5D6E-409C-BE32-E72D297353CC}">
              <c16:uniqueId val="{00000001-2B0C-4584-9EF1-3A3347EE3241}"/>
            </c:ext>
          </c:extLst>
        </c:ser>
        <c:dLbls>
          <c:showLegendKey val="0"/>
          <c:showVal val="0"/>
          <c:showCatName val="0"/>
          <c:showSerName val="0"/>
          <c:showPercent val="0"/>
          <c:showBubbleSize val="0"/>
        </c:dLbls>
        <c:gapWidth val="70"/>
        <c:overlap val="4"/>
        <c:axId val="605987488"/>
        <c:axId val="605987904"/>
      </c:barChart>
      <c:catAx>
        <c:axId val="60598748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605987904"/>
        <c:crosses val="autoZero"/>
        <c:auto val="1"/>
        <c:lblAlgn val="ctr"/>
        <c:lblOffset val="100"/>
        <c:noMultiLvlLbl val="0"/>
      </c:catAx>
      <c:valAx>
        <c:axId val="605987904"/>
        <c:scaling>
          <c:orientation val="minMax"/>
        </c:scaling>
        <c:delete val="1"/>
        <c:axPos val="l"/>
        <c:numFmt formatCode="#,##0" sourceLinked="1"/>
        <c:majorTickMark val="none"/>
        <c:minorTickMark val="none"/>
        <c:tickLblPos val="nextTo"/>
        <c:crossAx val="605987488"/>
        <c:crosses val="autoZero"/>
        <c:crossBetween val="between"/>
      </c:valAx>
      <c:spPr>
        <a:noFill/>
        <a:ln>
          <a:noFill/>
        </a:ln>
        <a:effectLst/>
      </c:spPr>
    </c:plotArea>
    <c:legend>
      <c:legendPos val="b"/>
      <c:layout>
        <c:manualLayout>
          <c:xMode val="edge"/>
          <c:yMode val="edge"/>
          <c:x val="0.25426116712046509"/>
          <c:y val="9.7690552942627143E-2"/>
          <c:w val="0.46374450079861013"/>
          <c:h val="6.1557955593388662E-2"/>
        </c:manualLayout>
      </c:layout>
      <c:overlay val="0"/>
      <c:spPr>
        <a:noFill/>
        <a:ln>
          <a:noFill/>
        </a:ln>
        <a:effectLst/>
      </c:spPr>
      <c:txPr>
        <a:bodyPr rot="0" spcFirstLastPara="1" vertOverflow="ellipsis" vert="horz" wrap="square" anchor="ctr" anchorCtr="1"/>
        <a:lstStyle/>
        <a:p>
          <a:pPr>
            <a:defRPr sz="4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4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1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4800" b="1"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r>
              <a:rPr lang="es-DO" cap="none" baseline="0">
                <a:solidFill>
                  <a:sysClr val="windowText" lastClr="000000"/>
                </a:solidFill>
              </a:rPr>
              <a:t>Afiliación al SRL por Grupo de Edad y Género</a:t>
            </a:r>
          </a:p>
        </c:rich>
      </c:tx>
      <c:layout>
        <c:manualLayout>
          <c:xMode val="edge"/>
          <c:yMode val="edge"/>
          <c:x val="0.20458197906608824"/>
          <c:y val="1.3551827760660353E-2"/>
        </c:manualLayout>
      </c:layout>
      <c:overlay val="0"/>
      <c:spPr>
        <a:noFill/>
        <a:ln>
          <a:noFill/>
        </a:ln>
        <a:effectLst/>
      </c:spPr>
      <c:txPr>
        <a:bodyPr rot="0" spcFirstLastPara="1" vertOverflow="ellipsis" vert="horz" wrap="square" anchor="ctr" anchorCtr="1"/>
        <a:lstStyle/>
        <a:p>
          <a:pPr>
            <a:defRPr sz="4800" b="1"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8.3064134972058376E-2"/>
          <c:y val="0.20289467445601558"/>
          <c:w val="0.90070870803671743"/>
          <c:h val="0.74861942257217851"/>
        </c:manualLayout>
      </c:layout>
      <c:barChart>
        <c:barDir val="bar"/>
        <c:grouping val="stacked"/>
        <c:varyColors val="0"/>
        <c:ser>
          <c:idx val="1"/>
          <c:order val="0"/>
          <c:tx>
            <c:strRef>
              <c:f>'6. SRL'!$D$36</c:f>
              <c:strCache>
                <c:ptCount val="1"/>
                <c:pt idx="0">
                  <c:v>Mujeres</c:v>
                </c:pt>
              </c:strCache>
            </c:strRef>
          </c:tx>
          <c:spPr>
            <a:solidFill>
              <a:srgbClr val="FF00FF"/>
            </a:solidFill>
            <a:ln>
              <a:noFill/>
            </a:ln>
            <a:effectLst/>
          </c:spPr>
          <c:invertIfNegative val="0"/>
          <c:dLbls>
            <c:dLbl>
              <c:idx val="0"/>
              <c:layout>
                <c:manualLayout>
                  <c:x val="-4.9601697501189292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D37E-4800-9E41-71C7F233E6F3}"/>
                </c:ext>
              </c:extLst>
            </c:dLbl>
            <c:dLbl>
              <c:idx val="1"/>
              <c:layout>
                <c:manualLayout>
                  <c:x val="-0.15743996059273407"/>
                  <c:y val="-6.767149061377775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D37E-4800-9E41-71C7F233E6F3}"/>
                </c:ext>
              </c:extLst>
            </c:dLbl>
            <c:dLbl>
              <c:idx val="2"/>
              <c:layout>
                <c:manualLayout>
                  <c:x val="-0.19948306405790833"/>
                  <c:y val="5.075361796033497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D37E-4800-9E41-71C7F233E6F3}"/>
                </c:ext>
              </c:extLst>
            </c:dLbl>
            <c:dLbl>
              <c:idx val="3"/>
              <c:layout>
                <c:manualLayout>
                  <c:x val="-0.19705343361287428"/>
                  <c:y val="3.383574530688887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D37E-4800-9E41-71C7F233E6F3}"/>
                </c:ext>
              </c:extLst>
            </c:dLbl>
            <c:dLbl>
              <c:idx val="4"/>
              <c:layout>
                <c:manualLayout>
                  <c:x val="-0.18334556418618719"/>
                  <c:y val="6.7671490613779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D37E-4800-9E41-71C7F233E6F3}"/>
                </c:ext>
              </c:extLst>
            </c:dLbl>
            <c:dLbl>
              <c:idx val="5"/>
              <c:layout>
                <c:manualLayout>
                  <c:x val="-0.17206559560192036"/>
                  <c:y val="1.69178726534444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D37E-4800-9E41-71C7F233E6F3}"/>
                </c:ext>
              </c:extLst>
            </c:dLbl>
            <c:dLbl>
              <c:idx val="6"/>
              <c:layout>
                <c:manualLayout>
                  <c:x val="-0.1330619452455539"/>
                  <c:y val="3.340383061277041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D37E-4800-9E41-71C7F233E6F3}"/>
                </c:ext>
              </c:extLst>
            </c:dLbl>
            <c:dLbl>
              <c:idx val="7"/>
              <c:layout>
                <c:manualLayout>
                  <c:x val="-0.1111455473065583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D37E-4800-9E41-71C7F233E6F3}"/>
                </c:ext>
              </c:extLst>
            </c:dLbl>
            <c:dLbl>
              <c:idx val="8"/>
              <c:layout>
                <c:manualLayout>
                  <c:x val="-9.4522444963907895E-2"/>
                  <c:y val="1.670191530638480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D37E-4800-9E41-71C7F233E6F3}"/>
                </c:ext>
              </c:extLst>
            </c:dLbl>
            <c:dLbl>
              <c:idx val="9"/>
              <c:layout>
                <c:manualLayout>
                  <c:x val="-6.5184213394072696E-2"/>
                  <c:y val="1.670191530638480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D37E-4800-9E41-71C7F233E6F3}"/>
                </c:ext>
              </c:extLst>
            </c:dLbl>
            <c:dLbl>
              <c:idx val="10"/>
              <c:layout>
                <c:manualLayout>
                  <c:x val="-5.1847122222102915E-2"/>
                  <c:y val="5.5673051021286747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D37E-4800-9E41-71C7F233E6F3}"/>
                </c:ext>
              </c:extLst>
            </c:dLbl>
            <c:dLbl>
              <c:idx val="11"/>
              <c:layout>
                <c:manualLayout>
                  <c:x val="-3.7637503894696611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D37E-4800-9E41-71C7F233E6F3}"/>
                </c:ext>
              </c:extLst>
            </c:dLbl>
            <c:dLbl>
              <c:idx val="12"/>
              <c:layout>
                <c:manualLayout>
                  <c:x val="-3.009572128246412E-2"/>
                  <c:y val="-5.567305102128267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D37E-4800-9E41-71C7F233E6F3}"/>
                </c:ext>
              </c:extLst>
            </c:dLbl>
            <c:dLbl>
              <c:idx val="13"/>
              <c:layout>
                <c:manualLayout>
                  <c:x val="-2.6886299416601377E-2"/>
                  <c:y val="1.11346102042567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D37E-4800-9E41-71C7F233E6F3}"/>
                </c:ext>
              </c:extLst>
            </c:dLbl>
            <c:dLbl>
              <c:idx val="14"/>
              <c:layout>
                <c:manualLayout>
                  <c:x val="-2.6964154977460714E-2"/>
                  <c:y val="1.670235367686528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D37E-4800-9E41-71C7F233E6F3}"/>
                </c:ext>
              </c:extLst>
            </c:dLbl>
            <c:numFmt formatCode="#,##0;[Black]#,##0" sourceLinked="0"/>
            <c:spPr>
              <a:noFill/>
              <a:ln>
                <a:noFill/>
              </a:ln>
              <a:effectLst/>
            </c:spPr>
            <c:txPr>
              <a:bodyPr rot="0" spcFirstLastPara="1" vertOverflow="ellipsis" vert="horz" wrap="square" anchor="ctr" anchorCtr="1"/>
              <a:lstStyle/>
              <a:p>
                <a:pPr>
                  <a:defRPr sz="3200" b="0" i="0" u="none" strike="noStrike" kern="1200" baseline="0">
                    <a:solidFill>
                      <a:schemeClr val="lt1"/>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SRL'!$C$37:$C$51</c:f>
              <c:strCache>
                <c:ptCount val="15"/>
                <c:pt idx="0">
                  <c:v> 15-19 </c:v>
                </c:pt>
                <c:pt idx="1">
                  <c:v> 20-24 </c:v>
                </c:pt>
                <c:pt idx="2">
                  <c:v> 25-29 </c:v>
                </c:pt>
                <c:pt idx="3">
                  <c:v> 30-34 </c:v>
                </c:pt>
                <c:pt idx="4">
                  <c:v> 35-39 </c:v>
                </c:pt>
                <c:pt idx="5">
                  <c:v> 40-44 </c:v>
                </c:pt>
                <c:pt idx="6">
                  <c:v> 45-49 </c:v>
                </c:pt>
                <c:pt idx="7">
                  <c:v> 50-54 </c:v>
                </c:pt>
                <c:pt idx="8">
                  <c:v> 55-59 </c:v>
                </c:pt>
                <c:pt idx="9">
                  <c:v> 60-64 </c:v>
                </c:pt>
                <c:pt idx="10">
                  <c:v> 65-69 </c:v>
                </c:pt>
                <c:pt idx="11">
                  <c:v> 70-74 </c:v>
                </c:pt>
                <c:pt idx="12">
                  <c:v> 75-79 </c:v>
                </c:pt>
                <c:pt idx="13">
                  <c:v> 80-84 </c:v>
                </c:pt>
                <c:pt idx="14">
                  <c:v> &gt;85 </c:v>
                </c:pt>
              </c:strCache>
            </c:strRef>
          </c:cat>
          <c:val>
            <c:numRef>
              <c:f>'6. SRL'!$D$37:$D$51</c:f>
              <c:numCache>
                <c:formatCode>0;0</c:formatCode>
                <c:ptCount val="15"/>
                <c:pt idx="0">
                  <c:v>-18235</c:v>
                </c:pt>
                <c:pt idx="1">
                  <c:v>-137577</c:v>
                </c:pt>
                <c:pt idx="2">
                  <c:v>-184272</c:v>
                </c:pt>
                <c:pt idx="3">
                  <c:v>-194299</c:v>
                </c:pt>
                <c:pt idx="4">
                  <c:v>-166873</c:v>
                </c:pt>
                <c:pt idx="5">
                  <c:v>-140353</c:v>
                </c:pt>
                <c:pt idx="6">
                  <c:v>-116145</c:v>
                </c:pt>
                <c:pt idx="7">
                  <c:v>-88805</c:v>
                </c:pt>
                <c:pt idx="8">
                  <c:v>-68806</c:v>
                </c:pt>
                <c:pt idx="9">
                  <c:v>-44242</c:v>
                </c:pt>
                <c:pt idx="10">
                  <c:v>-23451</c:v>
                </c:pt>
                <c:pt idx="11">
                  <c:v>-12755</c:v>
                </c:pt>
                <c:pt idx="12">
                  <c:v>-6698</c:v>
                </c:pt>
                <c:pt idx="13">
                  <c:v>-2893</c:v>
                </c:pt>
                <c:pt idx="14">
                  <c:v>-2124</c:v>
                </c:pt>
              </c:numCache>
            </c:numRef>
          </c:val>
          <c:extLst>
            <c:ext xmlns:c16="http://schemas.microsoft.com/office/drawing/2014/chart" uri="{C3380CC4-5D6E-409C-BE32-E72D297353CC}">
              <c16:uniqueId val="{0000001F-D37E-4800-9E41-71C7F233E6F3}"/>
            </c:ext>
          </c:extLst>
        </c:ser>
        <c:ser>
          <c:idx val="0"/>
          <c:order val="1"/>
          <c:tx>
            <c:strRef>
              <c:f>'6. SRL'!$E$36</c:f>
              <c:strCache>
                <c:ptCount val="1"/>
                <c:pt idx="0">
                  <c:v> Hombres </c:v>
                </c:pt>
              </c:strCache>
            </c:strRef>
          </c:tx>
          <c:spPr>
            <a:solidFill>
              <a:srgbClr val="00539B"/>
            </a:solidFill>
            <a:ln>
              <a:noFill/>
            </a:ln>
            <a:effectLst/>
          </c:spPr>
          <c:invertIfNegative val="0"/>
          <c:dLbls>
            <c:dLbl>
              <c:idx val="0"/>
              <c:layout>
                <c:manualLayout>
                  <c:x val="7.1659242763832648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37E-4800-9E41-71C7F233E6F3}"/>
                </c:ext>
              </c:extLst>
            </c:dLbl>
            <c:dLbl>
              <c:idx val="1"/>
              <c:layout>
                <c:manualLayout>
                  <c:x val="0.19716126634613151"/>
                  <c:y val="4.69799501899323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37E-4800-9E41-71C7F233E6F3}"/>
                </c:ext>
              </c:extLst>
            </c:dLbl>
            <c:dLbl>
              <c:idx val="2"/>
              <c:layout>
                <c:manualLayout>
                  <c:x val="0.21454751120711682"/>
                  <c:y val="1.155191064375582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37E-4800-9E41-71C7F233E6F3}"/>
                </c:ext>
              </c:extLst>
            </c:dLbl>
            <c:dLbl>
              <c:idx val="3"/>
              <c:layout>
                <c:manualLayout>
                  <c:x val="0.22669105521101898"/>
                  <c:y val="1.155191064375739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37E-4800-9E41-71C7F233E6F3}"/>
                </c:ext>
              </c:extLst>
            </c:dLbl>
            <c:dLbl>
              <c:idx val="4"/>
              <c:layout>
                <c:manualLayout>
                  <c:x val="0.19556001784488655"/>
                  <c:y val="-6.7671490613779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37E-4800-9E41-71C7F233E6F3}"/>
                </c:ext>
              </c:extLst>
            </c:dLbl>
            <c:dLbl>
              <c:idx val="5"/>
              <c:layout>
                <c:manualLayout>
                  <c:x val="0.18209609925797357"/>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37E-4800-9E41-71C7F233E6F3}"/>
                </c:ext>
              </c:extLst>
            </c:dLbl>
            <c:dLbl>
              <c:idx val="6"/>
              <c:layout>
                <c:manualLayout>
                  <c:x val="0.14989551086253847"/>
                  <c:y val="-5.07536179603341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D37E-4800-9E41-71C7F233E6F3}"/>
                </c:ext>
              </c:extLst>
            </c:dLbl>
            <c:dLbl>
              <c:idx val="7"/>
              <c:layout>
                <c:manualLayout>
                  <c:x val="0.12828866160543945"/>
                  <c:y val="-1.69178726534444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37E-4800-9E41-71C7F233E6F3}"/>
                </c:ext>
              </c:extLst>
            </c:dLbl>
            <c:dLbl>
              <c:idx val="8"/>
              <c:layout>
                <c:manualLayout>
                  <c:x val="0.1087874690060016"/>
                  <c:y val="-6.767149061377775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37E-4800-9E41-71C7F233E6F3}"/>
                </c:ext>
              </c:extLst>
            </c:dLbl>
            <c:dLbl>
              <c:idx val="9"/>
              <c:layout>
                <c:manualLayout>
                  <c:x val="8.3199535759284141E-2"/>
                  <c:y val="-5.075361796033331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37E-4800-9E41-71C7F233E6F3}"/>
                </c:ext>
              </c:extLst>
            </c:dLbl>
            <c:dLbl>
              <c:idx val="10"/>
              <c:layout>
                <c:manualLayout>
                  <c:x val="6.6841415465268603E-2"/>
                  <c:y val="-3.383574530688929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D37E-4800-9E41-71C7F233E6F3}"/>
                </c:ext>
              </c:extLst>
            </c:dLbl>
            <c:dLbl>
              <c:idx val="11"/>
              <c:layout>
                <c:manualLayout>
                  <c:x val="4.689571575698321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37E-4800-9E41-71C7F233E6F3}"/>
                </c:ext>
              </c:extLst>
            </c:dLbl>
            <c:dLbl>
              <c:idx val="12"/>
              <c:layout>
                <c:manualLayout>
                  <c:x val="3.2661117651302175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37E-4800-9E41-71C7F233E6F3}"/>
                </c:ext>
              </c:extLst>
            </c:dLbl>
            <c:dLbl>
              <c:idx val="13"/>
              <c:layout>
                <c:manualLayout>
                  <c:x val="2.856405030029454E-2"/>
                  <c:y val="-2.041321622592120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37E-4800-9E41-71C7F233E6F3}"/>
                </c:ext>
              </c:extLst>
            </c:dLbl>
            <c:dLbl>
              <c:idx val="14"/>
              <c:layout>
                <c:manualLayout>
                  <c:x val="2.9884832094448886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D37E-4800-9E41-71C7F233E6F3}"/>
                </c:ext>
              </c:extLst>
            </c:dLbl>
            <c:spPr>
              <a:noFill/>
              <a:ln>
                <a:noFill/>
              </a:ln>
              <a:effectLst/>
            </c:spPr>
            <c:txPr>
              <a:bodyPr rot="0" spcFirstLastPara="1" vertOverflow="ellipsis" vert="horz" wrap="square" anchor="ctr" anchorCtr="1"/>
              <a:lstStyle/>
              <a:p>
                <a:pPr>
                  <a:defRPr sz="3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SRL'!$C$37:$C$51</c:f>
              <c:strCache>
                <c:ptCount val="15"/>
                <c:pt idx="0">
                  <c:v> 15-19 </c:v>
                </c:pt>
                <c:pt idx="1">
                  <c:v> 20-24 </c:v>
                </c:pt>
                <c:pt idx="2">
                  <c:v> 25-29 </c:v>
                </c:pt>
                <c:pt idx="3">
                  <c:v> 30-34 </c:v>
                </c:pt>
                <c:pt idx="4">
                  <c:v> 35-39 </c:v>
                </c:pt>
                <c:pt idx="5">
                  <c:v> 40-44 </c:v>
                </c:pt>
                <c:pt idx="6">
                  <c:v> 45-49 </c:v>
                </c:pt>
                <c:pt idx="7">
                  <c:v> 50-54 </c:v>
                </c:pt>
                <c:pt idx="8">
                  <c:v> 55-59 </c:v>
                </c:pt>
                <c:pt idx="9">
                  <c:v> 60-64 </c:v>
                </c:pt>
                <c:pt idx="10">
                  <c:v> 65-69 </c:v>
                </c:pt>
                <c:pt idx="11">
                  <c:v> 70-74 </c:v>
                </c:pt>
                <c:pt idx="12">
                  <c:v> 75-79 </c:v>
                </c:pt>
                <c:pt idx="13">
                  <c:v> 80-84 </c:v>
                </c:pt>
                <c:pt idx="14">
                  <c:v> &gt;85 </c:v>
                </c:pt>
              </c:strCache>
            </c:strRef>
          </c:cat>
          <c:val>
            <c:numRef>
              <c:f>'6. SRL'!$E$37:$E$51</c:f>
              <c:numCache>
                <c:formatCode>0</c:formatCode>
                <c:ptCount val="15"/>
                <c:pt idx="0">
                  <c:v>27069</c:v>
                </c:pt>
                <c:pt idx="1">
                  <c:v>161052</c:v>
                </c:pt>
                <c:pt idx="2">
                  <c:v>193935</c:v>
                </c:pt>
                <c:pt idx="3">
                  <c:v>201408</c:v>
                </c:pt>
                <c:pt idx="4">
                  <c:v>174572</c:v>
                </c:pt>
                <c:pt idx="5">
                  <c:v>149939</c:v>
                </c:pt>
                <c:pt idx="6">
                  <c:v>132876</c:v>
                </c:pt>
                <c:pt idx="7">
                  <c:v>107948</c:v>
                </c:pt>
                <c:pt idx="8">
                  <c:v>86754</c:v>
                </c:pt>
                <c:pt idx="9">
                  <c:v>58743</c:v>
                </c:pt>
                <c:pt idx="10">
                  <c:v>35123</c:v>
                </c:pt>
                <c:pt idx="11">
                  <c:v>19973</c:v>
                </c:pt>
                <c:pt idx="12">
                  <c:v>9725</c:v>
                </c:pt>
                <c:pt idx="13">
                  <c:v>3929</c:v>
                </c:pt>
                <c:pt idx="14">
                  <c:v>2604</c:v>
                </c:pt>
              </c:numCache>
            </c:numRef>
          </c:val>
          <c:extLst>
            <c:ext xmlns:c16="http://schemas.microsoft.com/office/drawing/2014/chart" uri="{C3380CC4-5D6E-409C-BE32-E72D297353CC}">
              <c16:uniqueId val="{0000000F-D37E-4800-9E41-71C7F233E6F3}"/>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3200" b="0"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899416"/>
        <c:crosses val="autoZero"/>
        <c:auto val="1"/>
        <c:lblAlgn val="ctr"/>
        <c:lblOffset val="100"/>
        <c:noMultiLvlLbl val="0"/>
      </c:catAx>
      <c:valAx>
        <c:axId val="408899416"/>
        <c:scaling>
          <c:orientation val="minMax"/>
        </c:scaling>
        <c:delete val="1"/>
        <c:axPos val="b"/>
        <c:numFmt formatCode="0;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7453045221199199"/>
          <c:y val="7.5290436351706042E-2"/>
          <c:w val="0.27128358070285463"/>
          <c:h val="7.8000050313199662E-2"/>
        </c:manualLayout>
      </c:layout>
      <c:overlay val="0"/>
      <c:spPr>
        <a:noFill/>
        <a:ln>
          <a:noFill/>
        </a:ln>
        <a:effectLst/>
      </c:spPr>
      <c:txPr>
        <a:bodyPr rot="0" spcFirstLastPara="1" vertOverflow="ellipsis" vert="horz" wrap="square" anchor="ctr" anchorCtr="1"/>
        <a:lstStyle/>
        <a:p>
          <a:pPr>
            <a:defRPr sz="4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40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1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s-DO"/>
        </a:p>
      </c:txPr>
    </c:title>
    <c:autoTitleDeleted val="0"/>
    <c:plotArea>
      <c:layout>
        <c:manualLayout>
          <c:layoutTarget val="inner"/>
          <c:xMode val="edge"/>
          <c:yMode val="edge"/>
          <c:x val="3.1168291672980998E-2"/>
          <c:y val="4.9060846560846569E-2"/>
          <c:w val="0.9552781311431322"/>
          <c:h val="0.88999552139315918"/>
        </c:manualLayout>
      </c:layout>
      <c:barChart>
        <c:barDir val="col"/>
        <c:grouping val="clustered"/>
        <c:varyColors val="0"/>
        <c:ser>
          <c:idx val="0"/>
          <c:order val="0"/>
          <c:tx>
            <c:strRef>
              <c:f>'INFOGRAFIA V3'!$O$57</c:f>
              <c:strCache>
                <c:ptCount val="1"/>
                <c:pt idx="0">
                  <c:v>Cumplido</c:v>
                </c:pt>
              </c:strCache>
            </c:strRef>
          </c:tx>
          <c:spPr>
            <a:solidFill>
              <a:schemeClr val="accent1"/>
            </a:solidFill>
            <a:ln>
              <a:noFill/>
            </a:ln>
            <a:effectLst/>
          </c:spPr>
          <c:invertIfNegative val="0"/>
          <c:cat>
            <c:strRef>
              <c:f>'INFOGRAFIA V3'!$P$56:$Q$56</c:f>
              <c:strCache>
                <c:ptCount val="2"/>
                <c:pt idx="0">
                  <c:v>Hombre</c:v>
                </c:pt>
                <c:pt idx="1">
                  <c:v>Mujeres</c:v>
                </c:pt>
              </c:strCache>
            </c:strRef>
          </c:cat>
          <c:val>
            <c:numRef>
              <c:f>'INFOGRAFIA V3'!$P$57:$Q$57</c:f>
              <c:numCache>
                <c:formatCode>0.0%</c:formatCode>
                <c:ptCount val="2"/>
                <c:pt idx="0">
                  <c:v>0.49743056936772234</c:v>
                </c:pt>
                <c:pt idx="1">
                  <c:v>0.50256943063227766</c:v>
                </c:pt>
              </c:numCache>
            </c:numRef>
          </c:val>
          <c:extLst>
            <c:ext xmlns:c16="http://schemas.microsoft.com/office/drawing/2014/chart" uri="{C3380CC4-5D6E-409C-BE32-E72D297353CC}">
              <c16:uniqueId val="{00000000-5BD6-467A-8A68-F4A4296CEFFF}"/>
            </c:ext>
          </c:extLst>
        </c:ser>
        <c:ser>
          <c:idx val="1"/>
          <c:order val="1"/>
          <c:tx>
            <c:strRef>
              <c:f>'INFOGRAFIA V3'!$O$58</c:f>
              <c:strCache>
                <c:ptCount val="1"/>
                <c:pt idx="0">
                  <c:v>Meta</c:v>
                </c:pt>
              </c:strCache>
            </c:strRef>
          </c:tx>
          <c:spPr>
            <a:solidFill>
              <a:schemeClr val="accent2"/>
            </a:solidFill>
            <a:ln>
              <a:noFill/>
            </a:ln>
            <a:effectLst/>
          </c:spPr>
          <c:invertIfNegative val="0"/>
          <c:cat>
            <c:strRef>
              <c:f>'INFOGRAFIA V3'!$P$56:$Q$56</c:f>
              <c:strCache>
                <c:ptCount val="2"/>
                <c:pt idx="0">
                  <c:v>Hombre</c:v>
                </c:pt>
                <c:pt idx="1">
                  <c:v>Mujeres</c:v>
                </c:pt>
              </c:strCache>
            </c:strRef>
          </c:cat>
          <c:val>
            <c:numRef>
              <c:f>'INFOGRAFIA V3'!$P$58:$Q$58</c:f>
              <c:numCache>
                <c:formatCode>0.0%</c:formatCode>
                <c:ptCount val="2"/>
                <c:pt idx="0">
                  <c:v>1</c:v>
                </c:pt>
                <c:pt idx="1">
                  <c:v>1</c:v>
                </c:pt>
              </c:numCache>
            </c:numRef>
          </c:val>
          <c:extLst>
            <c:ext xmlns:c16="http://schemas.microsoft.com/office/drawing/2014/chart" uri="{C3380CC4-5D6E-409C-BE32-E72D297353CC}">
              <c16:uniqueId val="{00000001-5BD6-467A-8A68-F4A4296CEFFF}"/>
            </c:ext>
          </c:extLst>
        </c:ser>
        <c:dLbls>
          <c:showLegendKey val="0"/>
          <c:showVal val="0"/>
          <c:showCatName val="0"/>
          <c:showSerName val="0"/>
          <c:showPercent val="0"/>
          <c:showBubbleSize val="0"/>
        </c:dLbls>
        <c:gapWidth val="219"/>
        <c:overlap val="-27"/>
        <c:axId val="605959200"/>
        <c:axId val="605950880"/>
      </c:barChart>
      <c:catAx>
        <c:axId val="60595920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DO"/>
          </a:p>
        </c:txPr>
        <c:crossAx val="605950880"/>
        <c:crosses val="autoZero"/>
        <c:auto val="1"/>
        <c:lblAlgn val="ctr"/>
        <c:lblOffset val="100"/>
        <c:noMultiLvlLbl val="0"/>
      </c:catAx>
      <c:valAx>
        <c:axId val="605950880"/>
        <c:scaling>
          <c:orientation val="minMax"/>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DO"/>
          </a:p>
        </c:txPr>
        <c:crossAx val="605959200"/>
        <c:crosses val="autoZero"/>
        <c:crossBetween val="between"/>
      </c:valAx>
      <c:spPr>
        <a:noFill/>
        <a:ln>
          <a:noFill/>
        </a:ln>
        <a:effectLst/>
      </c:spPr>
    </c:plotArea>
    <c:legend>
      <c:legendPos val="b"/>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DO"/>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DO"/>
    </a:p>
  </c:txPr>
  <c:printSettings>
    <c:headerFooter/>
    <c:pageMargins b="0.75" l="0.7" r="0.7" t="0.75" header="0.3" footer="0.3"/>
    <c:pageSetup/>
  </c:printSettings>
</c:chartSpace>
</file>

<file path=xl/charts/chart1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3840" b="1" i="0" u="none" strike="noStrike" kern="1200" cap="all" baseline="0">
                <a:solidFill>
                  <a:sysClr val="windowText" lastClr="000000"/>
                </a:solidFill>
                <a:latin typeface="Arial" panose="020B0604020202020204" pitchFamily="34" charset="0"/>
                <a:ea typeface="+mn-ea"/>
                <a:cs typeface="Arial" panose="020B0604020202020204" pitchFamily="34" charset="0"/>
              </a:defRPr>
            </a:pPr>
            <a:r>
              <a:rPr lang="en-US" cap="none" baseline="0"/>
              <a:t>Distribución de las Inversiones de la  Cuenta Cuidado de la Salud por Instrumento</a:t>
            </a:r>
          </a:p>
        </c:rich>
      </c:tx>
      <c:layout>
        <c:manualLayout>
          <c:xMode val="edge"/>
          <c:yMode val="edge"/>
          <c:x val="0.14448483081029009"/>
          <c:y val="3.5488318058603335E-2"/>
        </c:manualLayout>
      </c:layout>
      <c:overlay val="0"/>
      <c:spPr>
        <a:noFill/>
        <a:ln>
          <a:noFill/>
        </a:ln>
        <a:effectLst/>
      </c:spPr>
      <c:txPr>
        <a:bodyPr rot="0" spcFirstLastPara="1" vertOverflow="ellipsis" vert="horz" wrap="square" anchor="ctr" anchorCtr="1"/>
        <a:lstStyle/>
        <a:p>
          <a:pPr>
            <a:defRPr sz="3840" b="1" i="0" u="none" strike="noStrike" kern="1200" cap="all"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36344463886458633"/>
          <c:y val="0.20255682135477746"/>
          <c:w val="0.49843999929301774"/>
          <c:h val="0.71250600323895685"/>
        </c:manualLayout>
      </c:layout>
      <c:barChart>
        <c:barDir val="bar"/>
        <c:grouping val="clustered"/>
        <c:varyColors val="0"/>
        <c:ser>
          <c:idx val="0"/>
          <c:order val="0"/>
          <c:tx>
            <c:strRef>
              <c:f>'7.INV_SFS x Entidad'!$B$6</c:f>
              <c:strCache>
                <c:ptCount val="1"/>
                <c:pt idx="0">
                  <c:v> Total Invertido</c:v>
                </c:pt>
              </c:strCache>
            </c:strRef>
          </c:tx>
          <c:spPr>
            <a:solidFill>
              <a:srgbClr val="00A94F"/>
            </a:solidFill>
            <a:ln>
              <a:noFill/>
            </a:ln>
            <a:effectLst>
              <a:outerShdw blurRad="63500" sx="102000" sy="102000" algn="ctr" rotWithShape="0">
                <a:prstClr val="black">
                  <a:alpha val="20000"/>
                </a:prstClr>
              </a:outerShdw>
            </a:effectLst>
          </c:spPr>
          <c:invertIfNegative val="0"/>
          <c:dPt>
            <c:idx val="0"/>
            <c:invertIfNegative val="0"/>
            <c:bubble3D val="0"/>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1-83AF-4771-9B99-A7ABD7EF64CD}"/>
              </c:ext>
            </c:extLst>
          </c:dPt>
          <c:dPt>
            <c:idx val="1"/>
            <c:invertIfNegative val="0"/>
            <c:bubble3D val="0"/>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3-83AF-4771-9B99-A7ABD7EF64CD}"/>
              </c:ext>
            </c:extLst>
          </c:dPt>
          <c:dPt>
            <c:idx val="2"/>
            <c:invertIfNegative val="0"/>
            <c:bubble3D val="0"/>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5-83AF-4771-9B99-A7ABD7EF64CD}"/>
              </c:ext>
            </c:extLst>
          </c:dPt>
          <c:dPt>
            <c:idx val="3"/>
            <c:invertIfNegative val="0"/>
            <c:bubble3D val="0"/>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9-83AF-4771-9B99-A7ABD7EF64CD}"/>
              </c:ext>
            </c:extLst>
          </c:dPt>
          <c:dPt>
            <c:idx val="4"/>
            <c:invertIfNegative val="0"/>
            <c:bubble3D val="0"/>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B-83AF-4771-9B99-A7ABD7EF64CD}"/>
              </c:ext>
            </c:extLst>
          </c:dPt>
          <c:dPt>
            <c:idx val="5"/>
            <c:invertIfNegative val="0"/>
            <c:bubble3D val="0"/>
            <c:spPr>
              <a:solidFill>
                <a:srgbClr val="00A94F"/>
              </a:solidFill>
              <a:ln>
                <a:noFill/>
              </a:ln>
              <a:effectLst>
                <a:outerShdw blurRad="63500" sx="102000" sy="102000" algn="ctr" rotWithShape="0">
                  <a:prstClr val="black">
                    <a:alpha val="20000"/>
                  </a:prstClr>
                </a:outerShdw>
              </a:effectLst>
            </c:spPr>
            <c:extLst>
              <c:ext xmlns:c16="http://schemas.microsoft.com/office/drawing/2014/chart" uri="{C3380CC4-5D6E-409C-BE32-E72D297353CC}">
                <c16:uniqueId val="{0000000D-83AF-4771-9B99-A7ABD7EF64CD}"/>
              </c:ext>
            </c:extLst>
          </c:dPt>
          <c:dLbls>
            <c:spPr>
              <a:noFill/>
              <a:ln>
                <a:noFill/>
              </a:ln>
              <a:effectLst/>
            </c:spPr>
            <c:txPr>
              <a:bodyPr rot="0" spcFirstLastPara="1" vertOverflow="ellipsis" vert="horz" wrap="square" lIns="38100" tIns="19050" rIns="38100" bIns="19050" anchor="ctr" anchorCtr="1">
                <a:spAutoFit/>
              </a:bodyPr>
              <a:lstStyle/>
              <a:p>
                <a:pPr>
                  <a:defRPr sz="32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'7.INV_SFS x Entidad'!$A$7:$A$10</c15:sqref>
                  </c15:fullRef>
                </c:ext>
              </c:extLst>
              <c:f>'7.INV_SFS x Entidad'!$A$7:$A$9</c:f>
              <c:strCache>
                <c:ptCount val="3"/>
                <c:pt idx="0">
                  <c:v>Certificados Financieros</c:v>
                </c:pt>
                <c:pt idx="1">
                  <c:v>Títulos Desmaterializados  (REPO)</c:v>
                </c:pt>
                <c:pt idx="2">
                  <c:v>Fideicomiso de Adm. Y Fuente de Pago, Garantía e inversión CIIC</c:v>
                </c:pt>
              </c:strCache>
            </c:strRef>
          </c:cat>
          <c:val>
            <c:numRef>
              <c:extLst>
                <c:ext xmlns:c15="http://schemas.microsoft.com/office/drawing/2012/chart" uri="{02D57815-91ED-43cb-92C2-25804820EDAC}">
                  <c15:fullRef>
                    <c15:sqref>'7.INV_SFS x Entidad'!$B$7:$B$10</c15:sqref>
                  </c15:fullRef>
                </c:ext>
              </c:extLst>
              <c:f>'7.INV_SFS x Entidad'!$B$7:$B$9</c:f>
              <c:numCache>
                <c:formatCode>_(* #,##0.00_);_(* \(#,##0.00\);_(* "-"??_);_(@_)</c:formatCode>
                <c:ptCount val="3"/>
                <c:pt idx="0">
                  <c:v>2570613020.0799999</c:v>
                </c:pt>
                <c:pt idx="1">
                  <c:v>784816050.05999994</c:v>
                </c:pt>
                <c:pt idx="2">
                  <c:v>455000000</c:v>
                </c:pt>
              </c:numCache>
            </c:numRef>
          </c:val>
          <c:extLst>
            <c:ext xmlns:c16="http://schemas.microsoft.com/office/drawing/2014/chart" uri="{C3380CC4-5D6E-409C-BE32-E72D297353CC}">
              <c16:uniqueId val="{0000000E-83AF-4771-9B99-A7ABD7EF64CD}"/>
            </c:ext>
          </c:extLst>
        </c:ser>
        <c:dLbls>
          <c:showLegendKey val="0"/>
          <c:showVal val="0"/>
          <c:showCatName val="0"/>
          <c:showSerName val="0"/>
          <c:showPercent val="0"/>
          <c:showBubbleSize val="0"/>
        </c:dLbls>
        <c:gapWidth val="20"/>
        <c:overlap val="16"/>
        <c:axId val="1032695888"/>
        <c:axId val="1167040864"/>
      </c:barChart>
      <c:valAx>
        <c:axId val="1167040864"/>
        <c:scaling>
          <c:orientation val="minMax"/>
        </c:scaling>
        <c:delete val="1"/>
        <c:axPos val="b"/>
        <c:numFmt formatCode="_(* #,##0.00_);_(* \(#,##0.00\);_(* &quot;-&quot;??_);_(@_)" sourceLinked="1"/>
        <c:majorTickMark val="out"/>
        <c:minorTickMark val="none"/>
        <c:tickLblPos val="nextTo"/>
        <c:crossAx val="1032695888"/>
        <c:crosses val="autoZero"/>
        <c:crossBetween val="between"/>
      </c:valAx>
      <c:catAx>
        <c:axId val="1032695888"/>
        <c:scaling>
          <c:orientation val="minMax"/>
        </c:scaling>
        <c:delete val="0"/>
        <c:axPos val="l"/>
        <c:numFmt formatCode="General" sourceLinked="1"/>
        <c:majorTickMark val="out"/>
        <c:minorTickMark val="none"/>
        <c:tickLblPos val="nextTo"/>
        <c:spPr>
          <a:noFill/>
          <a:ln>
            <a:noFill/>
          </a:ln>
          <a:effectLst/>
        </c:spPr>
        <c:txPr>
          <a:bodyPr rot="-60000000" spcFirstLastPara="1" vertOverflow="ellipsis" vert="horz"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167040864"/>
        <c:crosses val="autoZero"/>
        <c:auto val="1"/>
        <c:lblAlgn val="ctr"/>
        <c:lblOffset val="100"/>
        <c:noMultiLvlLbl val="0"/>
      </c:cat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32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2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384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b="1">
                <a:solidFill>
                  <a:sysClr val="windowText" lastClr="000000"/>
                </a:solidFill>
              </a:rPr>
              <a:t>Cantidad de Pensiones por Tipo de Beneficios del SVDS </a:t>
            </a:r>
            <a:endParaRPr lang="en-US" b="1">
              <a:solidFill>
                <a:sysClr val="windowText" lastClr="000000"/>
              </a:solidFill>
            </a:endParaRPr>
          </a:p>
        </c:rich>
      </c:tx>
      <c:overlay val="0"/>
      <c:spPr>
        <a:noFill/>
        <a:ln>
          <a:noFill/>
        </a:ln>
        <a:effectLst/>
      </c:spPr>
      <c:txPr>
        <a:bodyPr rot="0" spcFirstLastPara="1" vertOverflow="ellipsis" vert="horz" wrap="square" anchor="ctr" anchorCtr="1"/>
        <a:lstStyle/>
        <a:p>
          <a:pPr>
            <a:defRPr sz="384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8.8813237402832618E-2"/>
          <c:y val="0.15166862762844299"/>
          <c:w val="0.82564098797351826"/>
          <c:h val="0.65824099086154375"/>
        </c:manualLayout>
      </c:layout>
      <c:barChart>
        <c:barDir val="col"/>
        <c:grouping val="clustered"/>
        <c:varyColors val="0"/>
        <c:ser>
          <c:idx val="0"/>
          <c:order val="0"/>
          <c:spPr>
            <a:solidFill>
              <a:srgbClr val="00539B"/>
            </a:solidFill>
            <a:ln>
              <a:noFill/>
            </a:ln>
            <a:effectLst>
              <a:outerShdw blurRad="50800" dist="50800" dir="5400000" algn="ctr" rotWithShape="0">
                <a:srgbClr val="000000"/>
              </a:outerShdw>
            </a:effectLst>
          </c:spPr>
          <c:invertIfNegative val="0"/>
          <c:dLbls>
            <c:spPr>
              <a:noFill/>
              <a:ln>
                <a:noFill/>
              </a:ln>
              <a:effectLst/>
            </c:spPr>
            <c:txPr>
              <a:bodyPr rot="0" spcFirstLastPara="1" vertOverflow="ellipsis" vert="horz" wrap="square" anchor="ctr" anchorCtr="1"/>
              <a:lstStyle/>
              <a:p>
                <a:pPr>
                  <a:defRPr sz="3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Pensiones por año'!$B$7:$D$7</c:f>
              <c:strCache>
                <c:ptCount val="3"/>
                <c:pt idx="0">
                  <c:v>Discapacidad</c:v>
                </c:pt>
                <c:pt idx="1">
                  <c:v>Sobrevivencia</c:v>
                </c:pt>
                <c:pt idx="2">
                  <c:v> Retiro Programado </c:v>
                </c:pt>
              </c:strCache>
            </c:strRef>
          </c:cat>
          <c:val>
            <c:numRef>
              <c:f>'2 Pensiones por año'!$B$27:$D$27</c:f>
              <c:numCache>
                <c:formatCode>#,##0</c:formatCode>
                <c:ptCount val="3"/>
                <c:pt idx="0">
                  <c:v>18828</c:v>
                </c:pt>
                <c:pt idx="1">
                  <c:v>16887</c:v>
                </c:pt>
                <c:pt idx="2">
                  <c:v>85</c:v>
                </c:pt>
              </c:numCache>
            </c:numRef>
          </c:val>
          <c:extLst>
            <c:ext xmlns:c16="http://schemas.microsoft.com/office/drawing/2014/chart" uri="{C3380CC4-5D6E-409C-BE32-E72D297353CC}">
              <c16:uniqueId val="{00000000-4AEC-4FC4-8D5F-A59FC4E9C4FD}"/>
            </c:ext>
          </c:extLst>
        </c:ser>
        <c:dLbls>
          <c:dLblPos val="outEnd"/>
          <c:showLegendKey val="0"/>
          <c:showVal val="1"/>
          <c:showCatName val="0"/>
          <c:showSerName val="0"/>
          <c:showPercent val="0"/>
          <c:showBubbleSize val="0"/>
        </c:dLbls>
        <c:gapWidth val="232"/>
        <c:overlap val="-31"/>
        <c:axId val="666548175"/>
        <c:axId val="666547343"/>
      </c:barChart>
      <c:catAx>
        <c:axId val="66654817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3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666547343"/>
        <c:crosses val="autoZero"/>
        <c:auto val="1"/>
        <c:lblAlgn val="ctr"/>
        <c:lblOffset val="100"/>
        <c:noMultiLvlLbl val="0"/>
      </c:catAx>
      <c:valAx>
        <c:axId val="666547343"/>
        <c:scaling>
          <c:orientation val="minMax"/>
        </c:scaling>
        <c:delete val="1"/>
        <c:axPos val="l"/>
        <c:numFmt formatCode="#,##0" sourceLinked="1"/>
        <c:majorTickMark val="none"/>
        <c:minorTickMark val="none"/>
        <c:tickLblPos val="nextTo"/>
        <c:crossAx val="666548175"/>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32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2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3200" b="1" i="0" u="none" strike="noStrike" kern="1200" baseline="0">
                <a:solidFill>
                  <a:schemeClr val="tx1"/>
                </a:solidFill>
                <a:latin typeface="Arial" panose="020B0604020202020204" pitchFamily="34" charset="0"/>
                <a:ea typeface="+mn-ea"/>
                <a:cs typeface="Arial" panose="020B0604020202020204" pitchFamily="34" charset="0"/>
              </a:defRPr>
            </a:pPr>
            <a:r>
              <a:rPr lang="es-DO" sz="3200"/>
              <a:t>Evolución de Afiliación del SFS a la Población Nacional</a:t>
            </a:r>
          </a:p>
        </c:rich>
      </c:tx>
      <c:layout>
        <c:manualLayout>
          <c:xMode val="edge"/>
          <c:yMode val="edge"/>
          <c:x val="0.29024154589371975"/>
          <c:y val="2.6911322575716285E-2"/>
        </c:manualLayout>
      </c:layout>
      <c:overlay val="0"/>
      <c:spPr>
        <a:noFill/>
        <a:ln>
          <a:noFill/>
        </a:ln>
        <a:effectLst/>
      </c:spPr>
      <c:txPr>
        <a:bodyPr rot="0" spcFirstLastPara="1" vertOverflow="ellipsis" vert="horz" wrap="square" anchor="ctr" anchorCtr="1"/>
        <a:lstStyle/>
        <a:p>
          <a:pPr>
            <a:defRPr sz="32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7.0041653165597486E-3"/>
          <c:y val="6.2498935513341451E-2"/>
          <c:w val="0.9720146054987121"/>
          <c:h val="0.71070534078220415"/>
        </c:manualLayout>
      </c:layout>
      <c:barChart>
        <c:barDir val="col"/>
        <c:grouping val="clustered"/>
        <c:varyColors val="0"/>
        <c:ser>
          <c:idx val="0"/>
          <c:order val="0"/>
          <c:tx>
            <c:strRef>
              <c:f>'1. SFS'!$C$5</c:f>
              <c:strCache>
                <c:ptCount val="1"/>
                <c:pt idx="0">
                  <c:v>Población Nacional estimada</c:v>
                </c:pt>
              </c:strCache>
            </c:strRef>
          </c:tx>
          <c:spPr>
            <a:solidFill>
              <a:schemeClr val="accent1">
                <a:lumMod val="75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Pt>
            <c:idx val="7"/>
            <c:invertIfNegative val="0"/>
            <c:bubble3D val="0"/>
            <c:extLst>
              <c:ext xmlns:c16="http://schemas.microsoft.com/office/drawing/2014/chart" uri="{C3380CC4-5D6E-409C-BE32-E72D297353CC}">
                <c16:uniqueId val="{00000000-123E-4B05-A1A0-C22F0A6A92D5}"/>
              </c:ext>
            </c:extLst>
          </c:dPt>
          <c:dPt>
            <c:idx val="15"/>
            <c:invertIfNegative val="0"/>
            <c:bubble3D val="0"/>
            <c:extLst>
              <c:ext xmlns:c16="http://schemas.microsoft.com/office/drawing/2014/chart" uri="{C3380CC4-5D6E-409C-BE32-E72D297353CC}">
                <c16:uniqueId val="{00000001-123E-4B05-A1A0-C22F0A6A92D5}"/>
              </c:ext>
            </c:extLst>
          </c:dPt>
          <c:dPt>
            <c:idx val="16"/>
            <c:invertIfNegative val="0"/>
            <c:bubble3D val="0"/>
            <c:extLst>
              <c:ext xmlns:c16="http://schemas.microsoft.com/office/drawing/2014/chart" uri="{C3380CC4-5D6E-409C-BE32-E72D297353CC}">
                <c16:uniqueId val="{00000002-123E-4B05-A1A0-C22F0A6A92D5}"/>
              </c:ext>
            </c:extLst>
          </c:dPt>
          <c:dPt>
            <c:idx val="17"/>
            <c:invertIfNegative val="0"/>
            <c:bubble3D val="0"/>
            <c:extLst>
              <c:ext xmlns:c16="http://schemas.microsoft.com/office/drawing/2014/chart" uri="{C3380CC4-5D6E-409C-BE32-E72D297353CC}">
                <c16:uniqueId val="{00000003-123E-4B05-A1A0-C22F0A6A92D5}"/>
              </c:ext>
            </c:extLst>
          </c:dPt>
          <c:dLbls>
            <c:spPr>
              <a:noFill/>
              <a:ln>
                <a:noFill/>
              </a:ln>
              <a:effectLst/>
            </c:spPr>
            <c:txPr>
              <a:bodyPr rot="-5400000" spcFirstLastPara="1" vertOverflow="ellipsis" wrap="square" anchor="ctr" anchorCtr="1"/>
              <a:lstStyle/>
              <a:p>
                <a:pPr>
                  <a:defRPr sz="28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SFS'!$A$6:$A$23</c:f>
              <c:strCache>
                <c:ptCount val="18"/>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Ago.25</c:v>
                </c:pt>
              </c:strCache>
            </c:strRef>
          </c:cat>
          <c:val>
            <c:numRef>
              <c:f>'1. SFS'!$C$6:$C$23</c:f>
              <c:numCache>
                <c:formatCode>#,##0_);[Red]\(#,##0\)</c:formatCode>
                <c:ptCount val="18"/>
                <c:pt idx="0">
                  <c:v>9327818</c:v>
                </c:pt>
                <c:pt idx="1">
                  <c:v>9428533.4999999963</c:v>
                </c:pt>
                <c:pt idx="2">
                  <c:v>9529297.5000000037</c:v>
                </c:pt>
                <c:pt idx="3">
                  <c:v>9630258.5</c:v>
                </c:pt>
                <c:pt idx="4">
                  <c:v>9730638.5</c:v>
                </c:pt>
                <c:pt idx="5">
                  <c:v>9830624</c:v>
                </c:pt>
                <c:pt idx="6">
                  <c:v>9930374</c:v>
                </c:pt>
                <c:pt idx="7">
                  <c:v>10028012</c:v>
                </c:pt>
                <c:pt idx="8">
                  <c:v>10123139</c:v>
                </c:pt>
                <c:pt idx="9">
                  <c:v>10217441</c:v>
                </c:pt>
                <c:pt idx="10">
                  <c:v>10310703</c:v>
                </c:pt>
                <c:pt idx="11">
                  <c:v>10402759</c:v>
                </c:pt>
                <c:pt idx="12">
                  <c:v>10492017</c:v>
                </c:pt>
                <c:pt idx="13">
                  <c:v>10578737</c:v>
                </c:pt>
                <c:pt idx="14">
                  <c:v>10666547</c:v>
                </c:pt>
                <c:pt idx="15">
                  <c:v>10753416</c:v>
                </c:pt>
                <c:pt idx="16">
                  <c:v>10836972</c:v>
                </c:pt>
                <c:pt idx="17">
                  <c:v>10890949</c:v>
                </c:pt>
              </c:numCache>
            </c:numRef>
          </c:val>
          <c:extLst>
            <c:ext xmlns:c16="http://schemas.microsoft.com/office/drawing/2014/chart" uri="{C3380CC4-5D6E-409C-BE32-E72D297353CC}">
              <c16:uniqueId val="{00000000-6CE1-4D84-A290-9A7664D1250A}"/>
            </c:ext>
          </c:extLst>
        </c:ser>
        <c:dLbls>
          <c:showLegendKey val="0"/>
          <c:showVal val="0"/>
          <c:showCatName val="0"/>
          <c:showSerName val="0"/>
          <c:showPercent val="0"/>
          <c:showBubbleSize val="0"/>
        </c:dLbls>
        <c:gapWidth val="39"/>
        <c:axId val="401191904"/>
        <c:axId val="401191512"/>
      </c:barChart>
      <c:lineChart>
        <c:grouping val="standard"/>
        <c:varyColors val="0"/>
        <c:ser>
          <c:idx val="1"/>
          <c:order val="1"/>
          <c:tx>
            <c:strRef>
              <c:f>'1. SFS'!$D$5</c:f>
              <c:strCache>
                <c:ptCount val="1"/>
                <c:pt idx="0">
                  <c:v> Evolucion del % Población Total Afiliada al  SFS</c:v>
                </c:pt>
              </c:strCache>
            </c:strRef>
          </c:tx>
          <c:spPr>
            <a:ln w="66675" cap="rnd" cmpd="sng" algn="ctr">
              <a:noFill/>
              <a:prstDash val="solid"/>
              <a:round/>
            </a:ln>
            <a:effectLst>
              <a:glow rad="101600">
                <a:schemeClr val="accent1">
                  <a:satMod val="175000"/>
                  <a:alpha val="40000"/>
                </a:schemeClr>
              </a:glow>
            </a:effectLst>
          </c:spPr>
          <c:marker>
            <c:symbol val="circle"/>
            <c:size val="25"/>
            <c:spPr>
              <a:solidFill>
                <a:srgbClr val="FFFF00"/>
              </a:solidFill>
              <a:ln w="9525" cap="flat" cmpd="sng" algn="ctr">
                <a:solidFill>
                  <a:srgbClr val="00539B"/>
                </a:solidFill>
                <a:prstDash val="solid"/>
                <a:round/>
              </a:ln>
              <a:effectLst>
                <a:glow rad="101600">
                  <a:schemeClr val="accent1">
                    <a:satMod val="175000"/>
                    <a:alpha val="40000"/>
                  </a:schemeClr>
                </a:glow>
              </a:effectLst>
              <a:scene3d>
                <a:camera prst="orthographicFront">
                  <a:rot lat="0" lon="0" rev="0"/>
                </a:camera>
                <a:lightRig rig="threePt" dir="t">
                  <a:rot lat="0" lon="0" rev="1200000"/>
                </a:lightRig>
              </a:scene3d>
              <a:sp3d>
                <a:bevelT w="63500" h="25400"/>
              </a:sp3d>
            </c:spPr>
          </c:marker>
          <c:dLbls>
            <c:spPr>
              <a:noFill/>
              <a:ln>
                <a:noFill/>
              </a:ln>
              <a:effectLst/>
            </c:spPr>
            <c:txPr>
              <a:bodyPr rot="0" spcFirstLastPara="1" vertOverflow="ellipsis" vert="horz" wrap="square" anchor="ctr" anchorCtr="1"/>
              <a:lstStyle/>
              <a:p>
                <a:pPr>
                  <a:defRPr sz="28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SFS'!$A$6:$A$23</c:f>
              <c:strCache>
                <c:ptCount val="18"/>
                <c:pt idx="0">
                  <c:v>2008</c:v>
                </c:pt>
                <c:pt idx="1">
                  <c:v>2009</c:v>
                </c:pt>
                <c:pt idx="2">
                  <c:v>2010</c:v>
                </c:pt>
                <c:pt idx="3">
                  <c:v>2011</c:v>
                </c:pt>
                <c:pt idx="4">
                  <c:v>2012</c:v>
                </c:pt>
                <c:pt idx="5">
                  <c:v>2013</c:v>
                </c:pt>
                <c:pt idx="6">
                  <c:v>2014</c:v>
                </c:pt>
                <c:pt idx="7">
                  <c:v>2015</c:v>
                </c:pt>
                <c:pt idx="8">
                  <c:v>2016</c:v>
                </c:pt>
                <c:pt idx="9">
                  <c:v>2017</c:v>
                </c:pt>
                <c:pt idx="10">
                  <c:v>2018</c:v>
                </c:pt>
                <c:pt idx="11">
                  <c:v>2019</c:v>
                </c:pt>
                <c:pt idx="12">
                  <c:v>2020</c:v>
                </c:pt>
                <c:pt idx="13">
                  <c:v>2021</c:v>
                </c:pt>
                <c:pt idx="14">
                  <c:v>2022</c:v>
                </c:pt>
                <c:pt idx="15">
                  <c:v>2023</c:v>
                </c:pt>
                <c:pt idx="16">
                  <c:v>2024</c:v>
                </c:pt>
                <c:pt idx="17">
                  <c:v>Ago.25</c:v>
                </c:pt>
              </c:strCache>
            </c:strRef>
          </c:cat>
          <c:val>
            <c:numRef>
              <c:f>'1. SFS'!$D$6:$D$23</c:f>
              <c:numCache>
                <c:formatCode>0.0%</c:formatCode>
                <c:ptCount val="18"/>
                <c:pt idx="0">
                  <c:v>0.31271000356139023</c:v>
                </c:pt>
                <c:pt idx="1">
                  <c:v>0.37275213584381933</c:v>
                </c:pt>
                <c:pt idx="2">
                  <c:v>0.46225590081535373</c:v>
                </c:pt>
                <c:pt idx="3">
                  <c:v>0.47252895651762616</c:v>
                </c:pt>
                <c:pt idx="4">
                  <c:v>0.51614958257877941</c:v>
                </c:pt>
                <c:pt idx="5">
                  <c:v>0.57354772189435788</c:v>
                </c:pt>
                <c:pt idx="6">
                  <c:v>0.62309989533123322</c:v>
                </c:pt>
                <c:pt idx="7">
                  <c:v>0.66690905435693537</c:v>
                </c:pt>
                <c:pt idx="8">
                  <c:v>0.68963431204491021</c:v>
                </c:pt>
                <c:pt idx="9">
                  <c:v>0.73638751620880416</c:v>
                </c:pt>
                <c:pt idx="10">
                  <c:v>0.76309365132522966</c:v>
                </c:pt>
                <c:pt idx="11">
                  <c:v>0.78092590629082148</c:v>
                </c:pt>
                <c:pt idx="12">
                  <c:v>0.9586018589180707</c:v>
                </c:pt>
                <c:pt idx="13">
                  <c:v>0.9576496702772741</c:v>
                </c:pt>
                <c:pt idx="14">
                  <c:v>0.97909257794485882</c:v>
                </c:pt>
                <c:pt idx="15">
                  <c:v>0.96520082548652442</c:v>
                </c:pt>
                <c:pt idx="16">
                  <c:v>0.97379231025050172</c:v>
                </c:pt>
                <c:pt idx="17">
                  <c:v>0.97214338254636945</c:v>
                </c:pt>
              </c:numCache>
            </c:numRef>
          </c:val>
          <c:smooth val="0"/>
          <c:extLst>
            <c:ext xmlns:c16="http://schemas.microsoft.com/office/drawing/2014/chart" uri="{C3380CC4-5D6E-409C-BE32-E72D297353CC}">
              <c16:uniqueId val="{00000001-6CE1-4D84-A290-9A7664D1250A}"/>
            </c:ext>
          </c:extLst>
        </c:ser>
        <c:dLbls>
          <c:showLegendKey val="0"/>
          <c:showVal val="0"/>
          <c:showCatName val="0"/>
          <c:showSerName val="0"/>
          <c:showPercent val="0"/>
          <c:showBubbleSize val="0"/>
        </c:dLbls>
        <c:marker val="1"/>
        <c:smooth val="0"/>
        <c:axId val="401190728"/>
        <c:axId val="401191120"/>
      </c:lineChart>
      <c:catAx>
        <c:axId val="401191904"/>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1191512"/>
        <c:crosses val="autoZero"/>
        <c:auto val="1"/>
        <c:lblAlgn val="ctr"/>
        <c:lblOffset val="100"/>
        <c:noMultiLvlLbl val="0"/>
      </c:catAx>
      <c:valAx>
        <c:axId val="401191512"/>
        <c:scaling>
          <c:orientation val="minMax"/>
        </c:scaling>
        <c:delete val="0"/>
        <c:axPos val="l"/>
        <c:numFmt formatCode="#,##0_);[Red]\(#,##0\)"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1191904"/>
        <c:crosses val="autoZero"/>
        <c:crossBetween val="between"/>
      </c:valAx>
      <c:valAx>
        <c:axId val="401191120"/>
        <c:scaling>
          <c:orientation val="minMax"/>
          <c:max val="1.4"/>
        </c:scaling>
        <c:delete val="0"/>
        <c:axPos val="r"/>
        <c:numFmt formatCode="0.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1190728"/>
        <c:crosses val="max"/>
        <c:crossBetween val="between"/>
      </c:valAx>
      <c:catAx>
        <c:axId val="401190728"/>
        <c:scaling>
          <c:orientation val="minMax"/>
        </c:scaling>
        <c:delete val="1"/>
        <c:axPos val="b"/>
        <c:numFmt formatCode="General" sourceLinked="1"/>
        <c:majorTickMark val="out"/>
        <c:minorTickMark val="none"/>
        <c:tickLblPos val="nextTo"/>
        <c:crossAx val="401191120"/>
        <c:crosses val="autoZero"/>
        <c:auto val="1"/>
        <c:lblAlgn val="ctr"/>
        <c:lblOffset val="100"/>
        <c:noMultiLvlLbl val="0"/>
      </c:catAx>
      <c:spPr>
        <a:solidFill>
          <a:schemeClr val="bg1"/>
        </a:solidFill>
        <a:ln>
          <a:noFill/>
        </a:ln>
        <a:effectLst/>
      </c:spPr>
    </c:plotArea>
    <c:legend>
      <c:legendPos val="t"/>
      <c:layout>
        <c:manualLayout>
          <c:xMode val="edge"/>
          <c:yMode val="edge"/>
          <c:x val="0.22298360531020575"/>
          <c:y val="7.0959012527008772E-2"/>
          <c:w val="0.51361816729430554"/>
          <c:h val="4.2161929726484547E-2"/>
        </c:manualLayout>
      </c:layout>
      <c:overlay val="0"/>
      <c:spPr>
        <a:noFill/>
        <a:ln>
          <a:noFill/>
        </a:ln>
        <a:effectLst/>
      </c:spPr>
      <c:txPr>
        <a:bodyPr rot="0" spcFirstLastPara="1" vertOverflow="ellipsis" vert="horz" wrap="square" anchor="ctr" anchorCtr="1"/>
        <a:lstStyle/>
        <a:p>
          <a:pPr>
            <a:defRPr sz="2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2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44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b="1"/>
              <a:t>Afiliación  al Seguro Familiar de Salud por Regímenes de Financiamiento</a:t>
            </a:r>
          </a:p>
        </c:rich>
      </c:tx>
      <c:layout>
        <c:manualLayout>
          <c:xMode val="edge"/>
          <c:yMode val="edge"/>
          <c:x val="0.19482353383226389"/>
          <c:y val="1.5767193270093949E-2"/>
        </c:manualLayout>
      </c:layout>
      <c:overlay val="0"/>
      <c:spPr>
        <a:noFill/>
        <a:ln>
          <a:noFill/>
        </a:ln>
        <a:effectLst/>
      </c:spPr>
      <c:txPr>
        <a:bodyPr rot="0" spcFirstLastPara="1" vertOverflow="ellipsis" vert="horz" wrap="square" anchor="ctr" anchorCtr="1"/>
        <a:lstStyle/>
        <a:p>
          <a:pPr>
            <a:defRPr sz="144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998145855624223E-2"/>
          <c:y val="0.13773460928835249"/>
          <c:w val="0.94980939200719983"/>
          <c:h val="0.71280343288755998"/>
        </c:manualLayout>
      </c:layout>
      <c:barChart>
        <c:barDir val="col"/>
        <c:grouping val="stacked"/>
        <c:varyColors val="0"/>
        <c:ser>
          <c:idx val="0"/>
          <c:order val="0"/>
          <c:tx>
            <c:strRef>
              <c:f>'2. SFS'!$B$5</c:f>
              <c:strCache>
                <c:ptCount val="1"/>
                <c:pt idx="0">
                  <c:v> Afiliación  RC </c:v>
                </c:pt>
              </c:strCache>
            </c:strRef>
          </c:tx>
          <c:spPr>
            <a:solidFill>
              <a:schemeClr val="accent1">
                <a:shade val="65000"/>
              </a:schemeClr>
            </a:solidFill>
            <a:ln>
              <a:noFill/>
            </a:ln>
            <a:effectLst/>
          </c:spPr>
          <c:invertIfNegative val="0"/>
          <c:dLbls>
            <c:spPr>
              <a:noFill/>
              <a:ln>
                <a:noFill/>
              </a:ln>
              <a:effectLst/>
            </c:spPr>
            <c:txPr>
              <a:bodyPr rot="-54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SFS'!$A$13:$A$23</c:f>
              <c:strCache>
                <c:ptCount val="11"/>
                <c:pt idx="0">
                  <c:v> Dic. 2015 </c:v>
                </c:pt>
                <c:pt idx="1">
                  <c:v> Dic. 2016 </c:v>
                </c:pt>
                <c:pt idx="2">
                  <c:v> Dic. 2017 </c:v>
                </c:pt>
                <c:pt idx="3">
                  <c:v> Dic.2018 </c:v>
                </c:pt>
                <c:pt idx="4">
                  <c:v> Dic.2019 </c:v>
                </c:pt>
                <c:pt idx="5">
                  <c:v> Dic.2020 </c:v>
                </c:pt>
                <c:pt idx="6">
                  <c:v> Dic.2021 </c:v>
                </c:pt>
                <c:pt idx="7">
                  <c:v> Dic.2022 </c:v>
                </c:pt>
                <c:pt idx="8">
                  <c:v> Dic.2023 </c:v>
                </c:pt>
                <c:pt idx="9">
                  <c:v> Dic. 2024 </c:v>
                </c:pt>
                <c:pt idx="10">
                  <c:v> Ago. 2025 </c:v>
                </c:pt>
              </c:strCache>
            </c:strRef>
          </c:cat>
          <c:val>
            <c:numRef>
              <c:f>'2. SFS'!$B$13:$B$23</c:f>
              <c:numCache>
                <c:formatCode>_(* #,##0_);_(* \(#,##0\);_(* "-"??_);_(@_)</c:formatCode>
                <c:ptCount val="11"/>
                <c:pt idx="0">
                  <c:v>3339838</c:v>
                </c:pt>
                <c:pt idx="1">
                  <c:v>3591288</c:v>
                </c:pt>
                <c:pt idx="2">
                  <c:v>3902592</c:v>
                </c:pt>
                <c:pt idx="3">
                  <c:v>4153987</c:v>
                </c:pt>
                <c:pt idx="4">
                  <c:v>4228661</c:v>
                </c:pt>
                <c:pt idx="5">
                  <c:v>4214903</c:v>
                </c:pt>
                <c:pt idx="6">
                  <c:v>4285359</c:v>
                </c:pt>
                <c:pt idx="7">
                  <c:v>4568910</c:v>
                </c:pt>
                <c:pt idx="8">
                  <c:v>4577068</c:v>
                </c:pt>
                <c:pt idx="9">
                  <c:v>4699366</c:v>
                </c:pt>
                <c:pt idx="10">
                  <c:v>4777960</c:v>
                </c:pt>
              </c:numCache>
            </c:numRef>
          </c:val>
          <c:extLst>
            <c:ext xmlns:c16="http://schemas.microsoft.com/office/drawing/2014/chart" uri="{C3380CC4-5D6E-409C-BE32-E72D297353CC}">
              <c16:uniqueId val="{00000000-70C9-4824-9BE0-7202BCDCABE0}"/>
            </c:ext>
          </c:extLst>
        </c:ser>
        <c:ser>
          <c:idx val="1"/>
          <c:order val="1"/>
          <c:tx>
            <c:strRef>
              <c:f>'2. SFS'!$C$5</c:f>
              <c:strCache>
                <c:ptCount val="1"/>
                <c:pt idx="0">
                  <c:v> Afiliación RS </c:v>
                </c:pt>
              </c:strCache>
            </c:strRef>
          </c:tx>
          <c:spPr>
            <a:solidFill>
              <a:schemeClr val="accent1"/>
            </a:solidFill>
            <a:ln>
              <a:noFill/>
            </a:ln>
            <a:effectLst/>
          </c:spPr>
          <c:invertIfNegative val="0"/>
          <c:dLbls>
            <c:spPr>
              <a:noFill/>
              <a:ln>
                <a:noFill/>
              </a:ln>
              <a:effectLst/>
            </c:spPr>
            <c:txPr>
              <a:bodyPr rot="-54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SFS'!$A$13:$A$23</c:f>
              <c:strCache>
                <c:ptCount val="11"/>
                <c:pt idx="0">
                  <c:v> Dic. 2015 </c:v>
                </c:pt>
                <c:pt idx="1">
                  <c:v> Dic. 2016 </c:v>
                </c:pt>
                <c:pt idx="2">
                  <c:v> Dic. 2017 </c:v>
                </c:pt>
                <c:pt idx="3">
                  <c:v> Dic.2018 </c:v>
                </c:pt>
                <c:pt idx="4">
                  <c:v> Dic.2019 </c:v>
                </c:pt>
                <c:pt idx="5">
                  <c:v> Dic.2020 </c:v>
                </c:pt>
                <c:pt idx="6">
                  <c:v> Dic.2021 </c:v>
                </c:pt>
                <c:pt idx="7">
                  <c:v> Dic.2022 </c:v>
                </c:pt>
                <c:pt idx="8">
                  <c:v> Dic.2023 </c:v>
                </c:pt>
                <c:pt idx="9">
                  <c:v> Dic. 2024 </c:v>
                </c:pt>
                <c:pt idx="10">
                  <c:v> Ago. 2025 </c:v>
                </c:pt>
              </c:strCache>
            </c:strRef>
          </c:cat>
          <c:val>
            <c:numRef>
              <c:f>'2. SFS'!$C$13:$C$23</c:f>
              <c:numCache>
                <c:formatCode>_(* #,##0_);_(* \(#,##0\);_(* "-"??_);_(@_)</c:formatCode>
                <c:ptCount val="11"/>
                <c:pt idx="0">
                  <c:v>3317405</c:v>
                </c:pt>
                <c:pt idx="1">
                  <c:v>3347068</c:v>
                </c:pt>
                <c:pt idx="2">
                  <c:v>3546688</c:v>
                </c:pt>
                <c:pt idx="3">
                  <c:v>3620150</c:v>
                </c:pt>
                <c:pt idx="4">
                  <c:v>3726262</c:v>
                </c:pt>
                <c:pt idx="5">
                  <c:v>5746839</c:v>
                </c:pt>
                <c:pt idx="6">
                  <c:v>5747449</c:v>
                </c:pt>
                <c:pt idx="7">
                  <c:v>5770201</c:v>
                </c:pt>
                <c:pt idx="8">
                  <c:v>5690186</c:v>
                </c:pt>
                <c:pt idx="9">
                  <c:v>5738392</c:v>
                </c:pt>
                <c:pt idx="10">
                  <c:v>5689621</c:v>
                </c:pt>
              </c:numCache>
            </c:numRef>
          </c:val>
          <c:extLst>
            <c:ext xmlns:c16="http://schemas.microsoft.com/office/drawing/2014/chart" uri="{C3380CC4-5D6E-409C-BE32-E72D297353CC}">
              <c16:uniqueId val="{00000001-70C9-4824-9BE0-7202BCDCABE0}"/>
            </c:ext>
          </c:extLst>
        </c:ser>
        <c:ser>
          <c:idx val="2"/>
          <c:order val="2"/>
          <c:tx>
            <c:strRef>
              <c:f>'2. SFS'!$D$5</c:f>
              <c:strCache>
                <c:ptCount val="1"/>
                <c:pt idx="0">
                  <c:v> Pensionados </c:v>
                </c:pt>
              </c:strCache>
            </c:strRef>
          </c:tx>
          <c:spPr>
            <a:solidFill>
              <a:schemeClr val="accent1">
                <a:tint val="65000"/>
              </a:schemeClr>
            </a:solidFill>
            <a:ln>
              <a:noFill/>
            </a:ln>
            <a:effectLst/>
          </c:spPr>
          <c:invertIfNegative val="0"/>
          <c:dLbls>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 SFS'!$A$13:$A$23</c:f>
              <c:strCache>
                <c:ptCount val="11"/>
                <c:pt idx="0">
                  <c:v> Dic. 2015 </c:v>
                </c:pt>
                <c:pt idx="1">
                  <c:v> Dic. 2016 </c:v>
                </c:pt>
                <c:pt idx="2">
                  <c:v> Dic. 2017 </c:v>
                </c:pt>
                <c:pt idx="3">
                  <c:v> Dic.2018 </c:v>
                </c:pt>
                <c:pt idx="4">
                  <c:v> Dic.2019 </c:v>
                </c:pt>
                <c:pt idx="5">
                  <c:v> Dic.2020 </c:v>
                </c:pt>
                <c:pt idx="6">
                  <c:v> Dic.2021 </c:v>
                </c:pt>
                <c:pt idx="7">
                  <c:v> Dic.2022 </c:v>
                </c:pt>
                <c:pt idx="8">
                  <c:v> Dic.2023 </c:v>
                </c:pt>
                <c:pt idx="9">
                  <c:v> Dic. 2024 </c:v>
                </c:pt>
                <c:pt idx="10">
                  <c:v> Ago. 2025 </c:v>
                </c:pt>
              </c:strCache>
            </c:strRef>
          </c:cat>
          <c:val>
            <c:numRef>
              <c:f>'2. SFS'!$D$13:$D$23</c:f>
              <c:numCache>
                <c:formatCode>_(* #,##0_);_(* \(#,##0\);_(* "-"??_);_(@_)</c:formatCode>
                <c:ptCount val="11"/>
                <c:pt idx="0">
                  <c:v>30529</c:v>
                </c:pt>
                <c:pt idx="1">
                  <c:v>42908</c:v>
                </c:pt>
                <c:pt idx="2">
                  <c:v>74716</c:v>
                </c:pt>
                <c:pt idx="3">
                  <c:v>93895</c:v>
                </c:pt>
                <c:pt idx="4">
                  <c:v>90657</c:v>
                </c:pt>
                <c:pt idx="5">
                  <c:v>95925</c:v>
                </c:pt>
                <c:pt idx="6">
                  <c:v>97916</c:v>
                </c:pt>
                <c:pt idx="7">
                  <c:v>104426</c:v>
                </c:pt>
                <c:pt idx="8">
                  <c:v>111952</c:v>
                </c:pt>
                <c:pt idx="9">
                  <c:v>115202</c:v>
                </c:pt>
                <c:pt idx="10">
                  <c:v>119983</c:v>
                </c:pt>
              </c:numCache>
            </c:numRef>
          </c:val>
          <c:extLst>
            <c:ext xmlns:c16="http://schemas.microsoft.com/office/drawing/2014/chart" uri="{C3380CC4-5D6E-409C-BE32-E72D297353CC}">
              <c16:uniqueId val="{00000002-70C9-4824-9BE0-7202BCDCABE0}"/>
            </c:ext>
          </c:extLst>
        </c:ser>
        <c:dLbls>
          <c:showLegendKey val="0"/>
          <c:showVal val="0"/>
          <c:showCatName val="0"/>
          <c:showSerName val="0"/>
          <c:showPercent val="0"/>
          <c:showBubbleSize val="0"/>
        </c:dLbls>
        <c:gapWidth val="52"/>
        <c:overlap val="100"/>
        <c:axId val="982158895"/>
        <c:axId val="982157231"/>
      </c:barChart>
      <c:catAx>
        <c:axId val="98215889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982157231"/>
        <c:crosses val="autoZero"/>
        <c:auto val="1"/>
        <c:lblAlgn val="ctr"/>
        <c:lblOffset val="100"/>
        <c:noMultiLvlLbl val="0"/>
      </c:catAx>
      <c:valAx>
        <c:axId val="982157231"/>
        <c:scaling>
          <c:orientation val="minMax"/>
        </c:scaling>
        <c:delete val="1"/>
        <c:axPos val="l"/>
        <c:numFmt formatCode="_(* #,##0_);_(* \(#,##0\);_(* &quot;-&quot;??_);_(@_)" sourceLinked="1"/>
        <c:majorTickMark val="none"/>
        <c:minorTickMark val="none"/>
        <c:tickLblPos val="nextTo"/>
        <c:crossAx val="982158895"/>
        <c:crosses val="autoZero"/>
        <c:crossBetween val="between"/>
      </c:valAx>
      <c:spPr>
        <a:noFill/>
        <a:ln>
          <a:noFill/>
        </a:ln>
        <a:effectLst/>
      </c:spPr>
    </c:plotArea>
    <c:legend>
      <c:legendPos val="b"/>
      <c:layout>
        <c:manualLayout>
          <c:xMode val="edge"/>
          <c:yMode val="edge"/>
          <c:x val="0.23745051896713465"/>
          <c:y val="5.4849492102942744E-2"/>
          <c:w val="0.45416037670735232"/>
          <c:h val="5.2491044709644989E-2"/>
        </c:manualLayout>
      </c:layout>
      <c:overlay val="0"/>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zero"/>
    <c:showDLblsOverMax val="0"/>
  </c:chart>
  <c:spPr>
    <a:noFill/>
    <a:ln w="9525" cap="flat" cmpd="sng" algn="ctr">
      <a:noFill/>
      <a:round/>
    </a:ln>
    <a:effectLst/>
  </c:spPr>
  <c:txPr>
    <a:bodyPr/>
    <a:lstStyle/>
    <a:p>
      <a:pPr>
        <a:defRPr sz="12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2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1.1063301147361525E-2"/>
          <c:y val="0.19580827481300164"/>
          <c:w val="0.96717867819901182"/>
          <c:h val="0.65916136482939636"/>
        </c:manualLayout>
      </c:layout>
      <c:lineChart>
        <c:grouping val="standard"/>
        <c:varyColors val="0"/>
        <c:ser>
          <c:idx val="0"/>
          <c:order val="0"/>
          <c:tx>
            <c:strRef>
              <c:f>'3. SFS'!$I$4</c:f>
              <c:strCache>
                <c:ptCount val="1"/>
                <c:pt idx="0">
                  <c:v>SFS-Hombres </c:v>
                </c:pt>
              </c:strCache>
            </c:strRef>
          </c:tx>
          <c:spPr>
            <a:ln w="28575" cap="rnd" cmpd="sng" algn="ctr">
              <a:solidFill>
                <a:schemeClr val="accent1">
                  <a:shade val="76000"/>
                  <a:shade val="95000"/>
                  <a:satMod val="105000"/>
                </a:schemeClr>
              </a:solidFill>
              <a:prstDash val="solid"/>
              <a:round/>
            </a:ln>
            <a:effectLst/>
          </c:spPr>
          <c:marker>
            <c:symbol val="circle"/>
            <c:size val="18"/>
            <c:spPr>
              <a:solidFill>
                <a:schemeClr val="accent1">
                  <a:shade val="76000"/>
                </a:schemeClr>
              </a:solidFill>
              <a:ln w="9525" cap="flat" cmpd="sng" algn="ctr">
                <a:solidFill>
                  <a:schemeClr val="accent1">
                    <a:shade val="76000"/>
                    <a:shade val="95000"/>
                    <a:satMod val="105000"/>
                  </a:schemeClr>
                </a:solidFill>
                <a:prstDash val="solid"/>
                <a:round/>
              </a:ln>
              <a:effectLst/>
            </c:spPr>
          </c:marker>
          <c:dLbls>
            <c:dLbl>
              <c:idx val="0"/>
              <c:layout>
                <c:manualLayout>
                  <c:x val="-2.4692705491021542E-2"/>
                  <c:y val="-0.11220534327030814"/>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8E63-4370-A017-7F02129E4DD1}"/>
                </c:ext>
              </c:extLst>
            </c:dLbl>
            <c:dLbl>
              <c:idx val="1"/>
              <c:layout>
                <c:manualLayout>
                  <c:x val="-2.3124225808407613E-2"/>
                  <c:y val="-0.1135242297089586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8E63-4370-A017-7F02129E4DD1}"/>
                </c:ext>
              </c:extLst>
            </c:dLbl>
            <c:dLbl>
              <c:idx val="2"/>
              <c:layout>
                <c:manualLayout>
                  <c:x val="-2.5008618972133433E-2"/>
                  <c:y val="-0.11592943616657816"/>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8E63-4370-A017-7F02129E4DD1}"/>
                </c:ext>
              </c:extLst>
            </c:dLbl>
            <c:dLbl>
              <c:idx val="3"/>
              <c:layout>
                <c:manualLayout>
                  <c:x val="-2.2808398950131314E-2"/>
                  <c:y val="-0.11243772030365447"/>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E63-4370-A017-7F02129E4DD1}"/>
                </c:ext>
              </c:extLst>
            </c:dLbl>
            <c:dLbl>
              <c:idx val="4"/>
              <c:layout>
                <c:manualLayout>
                  <c:x val="-2.5324445830409811E-2"/>
                  <c:y val="-0.1144535484560089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8E63-4370-A017-7F02129E4DD1}"/>
                </c:ext>
              </c:extLst>
            </c:dLbl>
            <c:spPr>
              <a:noFill/>
              <a:ln>
                <a:noFill/>
              </a:ln>
              <a:effectLst/>
            </c:spPr>
            <c:txPr>
              <a:bodyPr rot="-5400000" spcFirstLastPara="1" vertOverflow="ellipsis" wrap="square" anchor="ctr" anchorCtr="1"/>
              <a:lstStyle/>
              <a:p>
                <a:pPr>
                  <a:defRPr sz="1400" b="0" i="0" u="none" strike="noStrike" kern="1200" baseline="0">
                    <a:ln>
                      <a:noFill/>
                    </a:ln>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SFS'!$A$13:$A$23</c:f>
              <c:strCache>
                <c:ptCount val="11"/>
                <c:pt idx="0">
                  <c:v>2015</c:v>
                </c:pt>
                <c:pt idx="1">
                  <c:v>2016</c:v>
                </c:pt>
                <c:pt idx="2">
                  <c:v>2017</c:v>
                </c:pt>
                <c:pt idx="3">
                  <c:v>2018</c:v>
                </c:pt>
                <c:pt idx="4">
                  <c:v>2019</c:v>
                </c:pt>
                <c:pt idx="5">
                  <c:v>2020</c:v>
                </c:pt>
                <c:pt idx="6">
                  <c:v>2021</c:v>
                </c:pt>
                <c:pt idx="7">
                  <c:v>2022</c:v>
                </c:pt>
                <c:pt idx="8">
                  <c:v>2023</c:v>
                </c:pt>
                <c:pt idx="9">
                  <c:v>2024</c:v>
                </c:pt>
                <c:pt idx="10">
                  <c:v> Ago. 2025 </c:v>
                </c:pt>
              </c:strCache>
            </c:strRef>
          </c:cat>
          <c:val>
            <c:numRef>
              <c:f>'3. SFS'!$I$13:$I$23</c:f>
              <c:numCache>
                <c:formatCode>#,##0</c:formatCode>
                <c:ptCount val="11"/>
                <c:pt idx="0">
                  <c:v>3265043</c:v>
                </c:pt>
                <c:pt idx="1">
                  <c:v>3399970</c:v>
                </c:pt>
                <c:pt idx="2">
                  <c:v>3669448</c:v>
                </c:pt>
                <c:pt idx="3">
                  <c:v>3821948</c:v>
                </c:pt>
                <c:pt idx="4">
                  <c:v>3931124</c:v>
                </c:pt>
                <c:pt idx="5">
                  <c:v>5009551</c:v>
                </c:pt>
                <c:pt idx="6">
                  <c:v>5046200</c:v>
                </c:pt>
                <c:pt idx="7">
                  <c:v>5203266</c:v>
                </c:pt>
                <c:pt idx="8">
                  <c:v>5164516</c:v>
                </c:pt>
                <c:pt idx="9">
                  <c:v>5248588</c:v>
                </c:pt>
                <c:pt idx="10">
                  <c:v>5259184</c:v>
                </c:pt>
              </c:numCache>
            </c:numRef>
          </c:val>
          <c:smooth val="0"/>
          <c:extLst>
            <c:ext xmlns:c16="http://schemas.microsoft.com/office/drawing/2014/chart" uri="{C3380CC4-5D6E-409C-BE32-E72D297353CC}">
              <c16:uniqueId val="{0000000B-016C-48E1-A8E8-9D680922F7AA}"/>
            </c:ext>
          </c:extLst>
        </c:ser>
        <c:ser>
          <c:idx val="1"/>
          <c:order val="1"/>
          <c:tx>
            <c:strRef>
              <c:f>'3. SFS'!$J$4:$J$4</c:f>
              <c:strCache>
                <c:ptCount val="1"/>
                <c:pt idx="0">
                  <c:v>SFS-Mujeres  </c:v>
                </c:pt>
              </c:strCache>
            </c:strRef>
          </c:tx>
          <c:spPr>
            <a:ln w="28575" cap="rnd" cmpd="sng" algn="ctr">
              <a:solidFill>
                <a:schemeClr val="accent1">
                  <a:tint val="77000"/>
                  <a:shade val="95000"/>
                  <a:satMod val="105000"/>
                </a:schemeClr>
              </a:solidFill>
              <a:prstDash val="solid"/>
              <a:round/>
            </a:ln>
            <a:effectLst/>
          </c:spPr>
          <c:marker>
            <c:symbol val="circle"/>
            <c:size val="18"/>
            <c:spPr>
              <a:solidFill>
                <a:schemeClr val="accent1">
                  <a:tint val="77000"/>
                </a:schemeClr>
              </a:solidFill>
              <a:ln w="9525" cap="flat" cmpd="sng" algn="ctr">
                <a:solidFill>
                  <a:schemeClr val="accent1">
                    <a:tint val="77000"/>
                    <a:shade val="95000"/>
                    <a:satMod val="105000"/>
                  </a:schemeClr>
                </a:solidFill>
                <a:prstDash val="solid"/>
                <a:round/>
              </a:ln>
              <a:effectLst/>
            </c:spPr>
          </c:marker>
          <c:dPt>
            <c:idx val="5"/>
            <c:bubble3D val="0"/>
            <c:extLst>
              <c:ext xmlns:c16="http://schemas.microsoft.com/office/drawing/2014/chart" uri="{C3380CC4-5D6E-409C-BE32-E72D297353CC}">
                <c16:uniqueId val="{0000000D-8E63-4370-A017-7F02129E4DD1}"/>
              </c:ext>
            </c:extLst>
          </c:dPt>
          <c:dLbls>
            <c:dLbl>
              <c:idx val="0"/>
              <c:layout>
                <c:manualLayout>
                  <c:x val="-1.8428662403788872E-2"/>
                  <c:y val="0.11084154604885288"/>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8E63-4370-A017-7F02129E4DD1}"/>
                </c:ext>
              </c:extLst>
            </c:dLbl>
            <c:dLbl>
              <c:idx val="1"/>
              <c:layout>
                <c:manualLayout>
                  <c:x val="-1.9844680432784964E-2"/>
                  <c:y val="0.1058596553800928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8E63-4370-A017-7F02129E4DD1}"/>
                </c:ext>
              </c:extLst>
            </c:dLbl>
            <c:dLbl>
              <c:idx val="2"/>
              <c:layout>
                <c:manualLayout>
                  <c:x val="-1.7720682080339757E-2"/>
                  <c:y val="0.1123075546405518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8E63-4370-A017-7F02129E4DD1}"/>
                </c:ext>
              </c:extLst>
            </c:dLbl>
            <c:dLbl>
              <c:idx val="3"/>
              <c:layout>
                <c:manualLayout>
                  <c:x val="-1.6263176794587813E-2"/>
                  <c:y val="0.1218321680363164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8E63-4370-A017-7F02129E4DD1}"/>
                </c:ext>
              </c:extLst>
            </c:dLbl>
            <c:dLbl>
              <c:idx val="4"/>
              <c:layout>
                <c:manualLayout>
                  <c:x val="-1.6991929437463891E-2"/>
                  <c:y val="0.11538426877585745"/>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8E63-4370-A017-7F02129E4DD1}"/>
                </c:ext>
              </c:extLst>
            </c:dLbl>
            <c:spPr>
              <a:noFill/>
              <a:ln>
                <a:noFill/>
              </a:ln>
              <a:effectLst/>
            </c:spPr>
            <c:txPr>
              <a:bodyPr rot="-5400000" spcFirstLastPara="1" vertOverflow="ellipsis" wrap="square" anchor="ctr" anchorCtr="1"/>
              <a:lstStyle/>
              <a:p>
                <a:pPr>
                  <a:defRPr sz="1400" b="0" i="0" u="none" strike="noStrike" kern="1200" baseline="0">
                    <a:ln>
                      <a:noFill/>
                    </a:ln>
                    <a:solidFill>
                      <a:schemeClr val="tx1"/>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SFS'!$A$13:$A$23</c:f>
              <c:strCache>
                <c:ptCount val="11"/>
                <c:pt idx="0">
                  <c:v>2015</c:v>
                </c:pt>
                <c:pt idx="1">
                  <c:v>2016</c:v>
                </c:pt>
                <c:pt idx="2">
                  <c:v>2017</c:v>
                </c:pt>
                <c:pt idx="3">
                  <c:v>2018</c:v>
                </c:pt>
                <c:pt idx="4">
                  <c:v>2019</c:v>
                </c:pt>
                <c:pt idx="5">
                  <c:v>2020</c:v>
                </c:pt>
                <c:pt idx="6">
                  <c:v>2021</c:v>
                </c:pt>
                <c:pt idx="7">
                  <c:v>2022</c:v>
                </c:pt>
                <c:pt idx="8">
                  <c:v>2023</c:v>
                </c:pt>
                <c:pt idx="9">
                  <c:v>2024</c:v>
                </c:pt>
                <c:pt idx="10">
                  <c:v> Ago. 2025 </c:v>
                </c:pt>
              </c:strCache>
            </c:strRef>
          </c:cat>
          <c:val>
            <c:numRef>
              <c:f>'3. SFS'!$J$13:$J$23</c:f>
              <c:numCache>
                <c:formatCode>#,##0</c:formatCode>
                <c:ptCount val="11"/>
                <c:pt idx="0">
                  <c:v>3422729</c:v>
                </c:pt>
                <c:pt idx="1">
                  <c:v>3565795</c:v>
                </c:pt>
                <c:pt idx="2">
                  <c:v>3806170</c:v>
                </c:pt>
                <c:pt idx="3">
                  <c:v>3977455</c:v>
                </c:pt>
                <c:pt idx="4">
                  <c:v>4114453</c:v>
                </c:pt>
                <c:pt idx="5">
                  <c:v>5048116</c:v>
                </c:pt>
                <c:pt idx="6">
                  <c:v>5084524</c:v>
                </c:pt>
                <c:pt idx="7">
                  <c:v>5240271</c:v>
                </c:pt>
                <c:pt idx="8">
                  <c:v>5214690</c:v>
                </c:pt>
                <c:pt idx="9">
                  <c:v>5304372</c:v>
                </c:pt>
                <c:pt idx="10">
                  <c:v>5326083</c:v>
                </c:pt>
              </c:numCache>
            </c:numRef>
          </c:val>
          <c:smooth val="0"/>
          <c:extLst>
            <c:ext xmlns:c16="http://schemas.microsoft.com/office/drawing/2014/chart" uri="{C3380CC4-5D6E-409C-BE32-E72D297353CC}">
              <c16:uniqueId val="{00000017-016C-48E1-A8E8-9D680922F7AA}"/>
            </c:ext>
          </c:extLst>
        </c:ser>
        <c:dLbls>
          <c:showLegendKey val="0"/>
          <c:showVal val="0"/>
          <c:showCatName val="0"/>
          <c:showSerName val="0"/>
          <c:showPercent val="0"/>
          <c:showBubbleSize val="0"/>
        </c:dLbls>
        <c:marker val="1"/>
        <c:smooth val="0"/>
        <c:axId val="402319280"/>
        <c:axId val="402319672"/>
      </c:lineChart>
      <c:catAx>
        <c:axId val="402319280"/>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400" b="0" i="0" u="none" strike="noStrike" kern="1200" baseline="0">
                <a:ln>
                  <a:noFill/>
                </a:ln>
                <a:solidFill>
                  <a:schemeClr val="tx1"/>
                </a:solidFill>
                <a:latin typeface="Arial" panose="020B0604020202020204" pitchFamily="34" charset="0"/>
                <a:ea typeface="+mn-ea"/>
                <a:cs typeface="Arial" panose="020B0604020202020204" pitchFamily="34" charset="0"/>
              </a:defRPr>
            </a:pPr>
            <a:endParaRPr lang="es-DO"/>
          </a:p>
        </c:txPr>
        <c:crossAx val="402319672"/>
        <c:crosses val="autoZero"/>
        <c:auto val="1"/>
        <c:lblAlgn val="ctr"/>
        <c:lblOffset val="100"/>
        <c:noMultiLvlLbl val="0"/>
      </c:catAx>
      <c:valAx>
        <c:axId val="402319672"/>
        <c:scaling>
          <c:orientation val="minMax"/>
        </c:scaling>
        <c:delete val="1"/>
        <c:axPos val="l"/>
        <c:numFmt formatCode="#,##0" sourceLinked="1"/>
        <c:majorTickMark val="none"/>
        <c:minorTickMark val="none"/>
        <c:tickLblPos val="nextTo"/>
        <c:crossAx val="402319280"/>
        <c:crosses val="autoZero"/>
        <c:crossBetween val="between"/>
      </c:valAx>
      <c:spPr>
        <a:solidFill>
          <a:schemeClr val="bg1"/>
        </a:solidFill>
        <a:ln>
          <a:noFill/>
        </a:ln>
        <a:effectLst/>
      </c:spPr>
    </c:plotArea>
    <c:legend>
      <c:legendPos val="t"/>
      <c:layout>
        <c:manualLayout>
          <c:xMode val="edge"/>
          <c:yMode val="edge"/>
          <c:x val="0.26203280998117012"/>
          <c:y val="2.9365647087425735E-2"/>
          <c:w val="0.43661840687648434"/>
          <c:h val="8.9826660789434645E-2"/>
        </c:manualLayout>
      </c:layout>
      <c:overlay val="0"/>
      <c:spPr>
        <a:noFill/>
        <a:ln>
          <a:noFill/>
        </a:ln>
        <a:effectLst/>
      </c:spPr>
      <c:txPr>
        <a:bodyPr rot="0" spcFirstLastPara="1" vertOverflow="ellipsis" vert="horz" wrap="square" anchor="ctr" anchorCtr="1"/>
        <a:lstStyle/>
        <a:p>
          <a:pPr>
            <a:defRPr sz="1400" b="0" i="0" u="none" strike="noStrike" kern="1200" baseline="0">
              <a:ln>
                <a:noFill/>
              </a:ln>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ln>
            <a:noFill/>
          </a:ln>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2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1"/>
    <c:plotArea>
      <c:layout>
        <c:manualLayout>
          <c:layoutTarget val="inner"/>
          <c:xMode val="edge"/>
          <c:yMode val="edge"/>
          <c:x val="0.11398398918083957"/>
          <c:y val="0.1208320807534785"/>
          <c:w val="0.85548934588304681"/>
          <c:h val="0.80044343625172953"/>
        </c:manualLayout>
      </c:layout>
      <c:barChart>
        <c:barDir val="bar"/>
        <c:grouping val="stacked"/>
        <c:varyColors val="0"/>
        <c:ser>
          <c:idx val="1"/>
          <c:order val="0"/>
          <c:tx>
            <c:strRef>
              <c:f>'4. SFS'!$D$36</c:f>
              <c:strCache>
                <c:ptCount val="1"/>
                <c:pt idx="0">
                  <c:v> Mujeres </c:v>
                </c:pt>
              </c:strCache>
            </c:strRef>
          </c:tx>
          <c:spPr>
            <a:solidFill>
              <a:srgbClr val="FF99FF"/>
            </a:solidFill>
            <a:ln>
              <a:noFill/>
            </a:ln>
            <a:effectLst/>
          </c:spPr>
          <c:invertIfNegative val="0"/>
          <c:dLbls>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SFS'!$D$37:$D$54</c:f>
              <c:numCache>
                <c:formatCode>0;0</c:formatCode>
                <c:ptCount val="18"/>
                <c:pt idx="0">
                  <c:v>-227559</c:v>
                </c:pt>
                <c:pt idx="1">
                  <c:v>-301789</c:v>
                </c:pt>
                <c:pt idx="2">
                  <c:v>-322289</c:v>
                </c:pt>
                <c:pt idx="3">
                  <c:v>-275178</c:v>
                </c:pt>
                <c:pt idx="4">
                  <c:v>-340877</c:v>
                </c:pt>
                <c:pt idx="5">
                  <c:v>-427724</c:v>
                </c:pt>
                <c:pt idx="6">
                  <c:v>-453603</c:v>
                </c:pt>
                <c:pt idx="7">
                  <c:v>-421274</c:v>
                </c:pt>
                <c:pt idx="8">
                  <c:v>-394087</c:v>
                </c:pt>
                <c:pt idx="9">
                  <c:v>-386490</c:v>
                </c:pt>
                <c:pt idx="10">
                  <c:v>-361312</c:v>
                </c:pt>
                <c:pt idx="11">
                  <c:v>-340052</c:v>
                </c:pt>
                <c:pt idx="12">
                  <c:v>-287543</c:v>
                </c:pt>
                <c:pt idx="13">
                  <c:v>-228070</c:v>
                </c:pt>
                <c:pt idx="14">
                  <c:v>-182925</c:v>
                </c:pt>
                <c:pt idx="15">
                  <c:v>-134583</c:v>
                </c:pt>
                <c:pt idx="16">
                  <c:v>-84701</c:v>
                </c:pt>
                <c:pt idx="17">
                  <c:v>-157228</c:v>
                </c:pt>
              </c:numCache>
            </c:numRef>
          </c:val>
          <c:extLst>
            <c:ext xmlns:c16="http://schemas.microsoft.com/office/drawing/2014/chart" uri="{C3380CC4-5D6E-409C-BE32-E72D297353CC}">
              <c16:uniqueId val="{00000012-CB26-4362-BAA1-91A09D655419}"/>
            </c:ext>
          </c:extLst>
        </c:ser>
        <c:ser>
          <c:idx val="0"/>
          <c:order val="1"/>
          <c:tx>
            <c:strRef>
              <c:f>'4. SFS'!$E$36</c:f>
              <c:strCache>
                <c:ptCount val="1"/>
                <c:pt idx="0">
                  <c:v> Hombres </c:v>
                </c:pt>
              </c:strCache>
            </c:strRef>
          </c:tx>
          <c:spPr>
            <a:solidFill>
              <a:srgbClr val="0070C0"/>
            </a:solidFill>
            <a:ln>
              <a:noFill/>
            </a:ln>
            <a:effectLst/>
          </c:spPr>
          <c:invertIfNegative val="0"/>
          <c:dLbls>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SFS'!$E$37:$E$54</c:f>
              <c:numCache>
                <c:formatCode>0;0</c:formatCode>
                <c:ptCount val="18"/>
                <c:pt idx="0">
                  <c:v>238286</c:v>
                </c:pt>
                <c:pt idx="1">
                  <c:v>314448</c:v>
                </c:pt>
                <c:pt idx="2">
                  <c:v>335899</c:v>
                </c:pt>
                <c:pt idx="3">
                  <c:v>271702</c:v>
                </c:pt>
                <c:pt idx="4">
                  <c:v>312822</c:v>
                </c:pt>
                <c:pt idx="5">
                  <c:v>427320</c:v>
                </c:pt>
                <c:pt idx="6">
                  <c:v>454996</c:v>
                </c:pt>
                <c:pt idx="7">
                  <c:v>425341</c:v>
                </c:pt>
                <c:pt idx="8">
                  <c:v>395677</c:v>
                </c:pt>
                <c:pt idx="9">
                  <c:v>387892</c:v>
                </c:pt>
                <c:pt idx="10">
                  <c:v>361514</c:v>
                </c:pt>
                <c:pt idx="11">
                  <c:v>334391</c:v>
                </c:pt>
                <c:pt idx="12">
                  <c:v>276365</c:v>
                </c:pt>
                <c:pt idx="13">
                  <c:v>216801</c:v>
                </c:pt>
                <c:pt idx="14">
                  <c:v>169346</c:v>
                </c:pt>
                <c:pt idx="15">
                  <c:v>121036</c:v>
                </c:pt>
                <c:pt idx="16">
                  <c:v>75961</c:v>
                </c:pt>
                <c:pt idx="17">
                  <c:v>140483</c:v>
                </c:pt>
              </c:numCache>
            </c:numRef>
          </c:val>
          <c:extLst>
            <c:ext xmlns:c16="http://schemas.microsoft.com/office/drawing/2014/chart" uri="{C3380CC4-5D6E-409C-BE32-E72D297353CC}">
              <c16:uniqueId val="{00000025-CB26-4362-BAA1-91A09D655419}"/>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400" b="1"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899416"/>
        <c:crosses val="autoZero"/>
        <c:auto val="1"/>
        <c:lblAlgn val="ctr"/>
        <c:lblOffset val="100"/>
        <c:noMultiLvlLbl val="0"/>
      </c:catAx>
      <c:valAx>
        <c:axId val="408899416"/>
        <c:scaling>
          <c:orientation val="minMax"/>
        </c:scaling>
        <c:delete val="1"/>
        <c:axPos val="b"/>
        <c:numFmt formatCode="0;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2936527164873619"/>
          <c:y val="3.177710054194189E-2"/>
          <c:w val="0.32836952746993459"/>
          <c:h val="4.1215280059942426E-2"/>
        </c:manualLayout>
      </c:layout>
      <c:overlay val="0"/>
      <c:spPr>
        <a:noFill/>
        <a:ln>
          <a:noFill/>
        </a:ln>
        <a:effectLst/>
      </c:spPr>
      <c:txPr>
        <a:bodyPr rot="0" spcFirstLastPara="1" vertOverflow="ellipsis" vert="horz" wrap="square" anchor="ctr" anchorCtr="1"/>
        <a:lstStyle/>
        <a:p>
          <a:pPr>
            <a:defRPr sz="4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lt1"/>
    </a:solidFill>
    <a:ln w="9525" cap="flat" cmpd="sng" algn="ctr">
      <a:noFill/>
      <a:round/>
    </a:ln>
    <a:effectLst/>
  </c:spPr>
  <c:txPr>
    <a:bodyPr/>
    <a:lstStyle/>
    <a:p>
      <a:pPr>
        <a:defRPr sz="4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2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05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50" b="1">
                <a:solidFill>
                  <a:sysClr val="windowText" lastClr="000000"/>
                </a:solidFill>
              </a:rPr>
              <a:t>Ditribución de la Afiliación al SFS por Región Geográfica </a:t>
            </a:r>
          </a:p>
        </c:rich>
      </c:tx>
      <c:layout>
        <c:manualLayout>
          <c:xMode val="edge"/>
          <c:yMode val="edge"/>
          <c:x val="0.2244939875520858"/>
          <c:y val="4.268823027787437E-2"/>
        </c:manualLayout>
      </c:layout>
      <c:overlay val="0"/>
      <c:spPr>
        <a:noFill/>
        <a:ln>
          <a:noFill/>
        </a:ln>
        <a:effectLst/>
      </c:spPr>
      <c:txPr>
        <a:bodyPr rot="0" spcFirstLastPara="1" vertOverflow="ellipsis" vert="horz" wrap="square" anchor="ctr" anchorCtr="1"/>
        <a:lstStyle/>
        <a:p>
          <a:pPr>
            <a:defRPr sz="105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9458485918969457"/>
          <c:y val="0.15806343620295599"/>
          <c:w val="0.34966542768671283"/>
          <c:h val="0.67896586316305274"/>
        </c:manualLayout>
      </c:layout>
      <c:pieChart>
        <c:varyColors val="1"/>
        <c:ser>
          <c:idx val="0"/>
          <c:order val="0"/>
          <c:tx>
            <c:strRef>
              <c:f>'5.SFS'!$B$6</c:f>
              <c:strCache>
                <c:ptCount val="1"/>
                <c:pt idx="0">
                  <c:v>Total</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60D6-475E-8BEC-366D7D208526}"/>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60D6-475E-8BEC-366D7D208526}"/>
              </c:ext>
            </c:extLst>
          </c:dPt>
          <c:dPt>
            <c:idx val="2"/>
            <c:bubble3D val="0"/>
            <c:spPr>
              <a:solidFill>
                <a:schemeClr val="accent1"/>
              </a:solidFill>
              <a:ln w="19050">
                <a:solidFill>
                  <a:schemeClr val="lt1"/>
                </a:solidFill>
              </a:ln>
              <a:effectLst/>
            </c:spPr>
            <c:extLst>
              <c:ext xmlns:c16="http://schemas.microsoft.com/office/drawing/2014/chart" uri="{C3380CC4-5D6E-409C-BE32-E72D297353CC}">
                <c16:uniqueId val="{00000005-60D6-475E-8BEC-366D7D208526}"/>
              </c:ext>
            </c:extLst>
          </c:dPt>
          <c:dPt>
            <c:idx val="3"/>
            <c:bubble3D val="0"/>
            <c:spPr>
              <a:solidFill>
                <a:schemeClr val="accent1">
                  <a:tint val="77000"/>
                </a:schemeClr>
              </a:solidFill>
              <a:ln w="19050">
                <a:solidFill>
                  <a:schemeClr val="lt1"/>
                </a:solidFill>
              </a:ln>
              <a:effectLst/>
            </c:spPr>
            <c:extLst>
              <c:ext xmlns:c16="http://schemas.microsoft.com/office/drawing/2014/chart" uri="{C3380CC4-5D6E-409C-BE32-E72D297353CC}">
                <c16:uniqueId val="{00000007-60D6-475E-8BEC-366D7D208526}"/>
              </c:ext>
            </c:extLst>
          </c:dPt>
          <c:dPt>
            <c:idx val="4"/>
            <c:bubble3D val="0"/>
            <c:spPr>
              <a:solidFill>
                <a:schemeClr val="accent1">
                  <a:tint val="54000"/>
                </a:schemeClr>
              </a:solidFill>
              <a:ln w="19050">
                <a:solidFill>
                  <a:schemeClr val="lt1"/>
                </a:solidFill>
              </a:ln>
              <a:effectLst/>
            </c:spPr>
            <c:extLst>
              <c:ext xmlns:c16="http://schemas.microsoft.com/office/drawing/2014/chart" uri="{C3380CC4-5D6E-409C-BE32-E72D297353CC}">
                <c16:uniqueId val="{00000009-60D6-475E-8BEC-366D7D208526}"/>
              </c:ext>
            </c:extLst>
          </c:dPt>
          <c:dLbls>
            <c:dLbl>
              <c:idx val="0"/>
              <c:layout>
                <c:manualLayout>
                  <c:x val="-1.8231189851268592E-2"/>
                  <c:y val="-2.66503651901491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60D6-475E-8BEC-366D7D208526}"/>
                </c:ext>
              </c:extLst>
            </c:dLbl>
            <c:dLbl>
              <c:idx val="1"/>
              <c:layout>
                <c:manualLayout>
                  <c:x val="2.5000000000000001E-2"/>
                  <c:y val="1.839274624845906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60D6-475E-8BEC-366D7D208526}"/>
                </c:ext>
              </c:extLst>
            </c:dLbl>
            <c:dLbl>
              <c:idx val="2"/>
              <c:layout>
                <c:manualLayout>
                  <c:x val="-3.8888888888888917E-2"/>
                  <c:y val="7.3570984993834906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60D6-475E-8BEC-366D7D208526}"/>
                </c:ext>
              </c:extLst>
            </c:dLbl>
            <c:dLbl>
              <c:idx val="3"/>
              <c:layout>
                <c:manualLayout>
                  <c:x val="-3.8888888888888903E-2"/>
                  <c:y val="7.3570984993836259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60D6-475E-8BEC-366D7D208526}"/>
                </c:ext>
              </c:extLst>
            </c:dLbl>
            <c:dLbl>
              <c:idx val="4"/>
              <c:layout>
                <c:manualLayout>
                  <c:x val="-1.1111111111111136E-2"/>
                  <c:y val="5.149968949568536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60D6-475E-8BEC-366D7D208526}"/>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'5.SFS'!$A$7:$A$11</c:f>
              <c:strCache>
                <c:ptCount val="5"/>
                <c:pt idx="0">
                  <c:v>Distrito Nacional</c:v>
                </c:pt>
                <c:pt idx="1">
                  <c:v>Este</c:v>
                </c:pt>
                <c:pt idx="2">
                  <c:v>Norte</c:v>
                </c:pt>
                <c:pt idx="3">
                  <c:v>Sur</c:v>
                </c:pt>
                <c:pt idx="4">
                  <c:v>Sin especificar</c:v>
                </c:pt>
              </c:strCache>
            </c:strRef>
          </c:cat>
          <c:val>
            <c:numRef>
              <c:f>'5.SFS'!$B$7:$B$11</c:f>
              <c:numCache>
                <c:formatCode>_(* #,##0_);_(* \(#,##0\);_(* "-"??_);_(@_)</c:formatCode>
                <c:ptCount val="5"/>
                <c:pt idx="0">
                  <c:v>4066229</c:v>
                </c:pt>
                <c:pt idx="1">
                  <c:v>672828</c:v>
                </c:pt>
                <c:pt idx="2">
                  <c:v>2365878</c:v>
                </c:pt>
                <c:pt idx="3">
                  <c:v>1274501</c:v>
                </c:pt>
                <c:pt idx="4">
                  <c:v>2208128</c:v>
                </c:pt>
              </c:numCache>
            </c:numRef>
          </c:val>
          <c:extLst>
            <c:ext xmlns:c16="http://schemas.microsoft.com/office/drawing/2014/chart" uri="{C3380CC4-5D6E-409C-BE32-E72D297353CC}">
              <c16:uniqueId val="{0000000A-60D6-475E-8BEC-366D7D208526}"/>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2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00" b="1" i="0" u="none" strike="noStrike" kern="1200" spc="0" baseline="0">
                <a:solidFill>
                  <a:sysClr val="windowText" lastClr="000000"/>
                </a:solidFill>
                <a:latin typeface="+mn-lt"/>
                <a:ea typeface="+mn-ea"/>
                <a:cs typeface="+mn-cs"/>
              </a:defRPr>
            </a:pPr>
            <a:r>
              <a:rPr lang="en-US" sz="1200" b="1">
                <a:solidFill>
                  <a:sysClr val="windowText" lastClr="000000"/>
                </a:solidFill>
              </a:rPr>
              <a:t>Ditribución de la Afiliación al SFS por Región de Salud</a:t>
            </a:r>
          </a:p>
        </c:rich>
      </c:tx>
      <c:layout>
        <c:manualLayout>
          <c:xMode val="edge"/>
          <c:yMode val="edge"/>
          <c:x val="0.2657216047232499"/>
          <c:y val="3.8151927148202681E-2"/>
        </c:manualLayout>
      </c:layout>
      <c:overlay val="0"/>
      <c:spPr>
        <a:noFill/>
        <a:ln>
          <a:noFill/>
        </a:ln>
        <a:effectLst/>
      </c:spPr>
      <c:txPr>
        <a:bodyPr rot="0" spcFirstLastPara="1" vertOverflow="ellipsis" vert="horz" wrap="square" anchor="ctr" anchorCtr="1"/>
        <a:lstStyle/>
        <a:p>
          <a:pPr>
            <a:defRPr sz="12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0.30999673496315894"/>
          <c:y val="0.20130737824438613"/>
          <c:w val="0.39125120607372094"/>
          <c:h val="0.57626305045202686"/>
        </c:manualLayout>
      </c:layout>
      <c:pieChart>
        <c:varyColors val="1"/>
        <c:ser>
          <c:idx val="0"/>
          <c:order val="0"/>
          <c:tx>
            <c:strRef>
              <c:f>'5.SFS'!$B$25</c:f>
              <c:strCache>
                <c:ptCount val="1"/>
                <c:pt idx="0">
                  <c:v>Total</c:v>
                </c:pt>
              </c:strCache>
            </c:strRef>
          </c:tx>
          <c:explosion val="3"/>
          <c:dPt>
            <c:idx val="0"/>
            <c:bubble3D val="0"/>
            <c:spPr>
              <a:solidFill>
                <a:schemeClr val="accent1"/>
              </a:solidFill>
              <a:ln w="19050">
                <a:solidFill>
                  <a:schemeClr val="lt1"/>
                </a:solidFill>
              </a:ln>
              <a:effectLst/>
            </c:spPr>
            <c:extLst>
              <c:ext xmlns:c16="http://schemas.microsoft.com/office/drawing/2014/chart" uri="{C3380CC4-5D6E-409C-BE32-E72D297353CC}">
                <c16:uniqueId val="{00000001-855A-4919-A624-1BF3E99BFB34}"/>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3-855A-4919-A624-1BF3E99BFB34}"/>
              </c:ext>
            </c:extLst>
          </c:dPt>
          <c:dPt>
            <c:idx val="2"/>
            <c:bubble3D val="0"/>
            <c:spPr>
              <a:solidFill>
                <a:schemeClr val="accent5"/>
              </a:solidFill>
              <a:ln w="19050">
                <a:solidFill>
                  <a:schemeClr val="lt1"/>
                </a:solidFill>
              </a:ln>
              <a:effectLst/>
            </c:spPr>
            <c:extLst>
              <c:ext xmlns:c16="http://schemas.microsoft.com/office/drawing/2014/chart" uri="{C3380CC4-5D6E-409C-BE32-E72D297353CC}">
                <c16:uniqueId val="{00000005-855A-4919-A624-1BF3E99BFB34}"/>
              </c:ext>
            </c:extLst>
          </c:dPt>
          <c:dPt>
            <c:idx val="3"/>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7-855A-4919-A624-1BF3E99BFB34}"/>
              </c:ext>
            </c:extLst>
          </c:dPt>
          <c:dPt>
            <c:idx val="4"/>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9-855A-4919-A624-1BF3E99BFB34}"/>
              </c:ext>
            </c:extLst>
          </c:dPt>
          <c:dPt>
            <c:idx val="5"/>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B-855A-4919-A624-1BF3E99BFB34}"/>
              </c:ext>
            </c:extLst>
          </c:dPt>
          <c:dPt>
            <c:idx val="6"/>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D-855A-4919-A624-1BF3E99BFB34}"/>
              </c:ext>
            </c:extLst>
          </c:dPt>
          <c:dPt>
            <c:idx val="7"/>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F-855A-4919-A624-1BF3E99BFB34}"/>
              </c:ext>
            </c:extLst>
          </c:dPt>
          <c:dPt>
            <c:idx val="8"/>
            <c:bubble3D val="0"/>
            <c:spPr>
              <a:solidFill>
                <a:schemeClr val="accent5">
                  <a:lumMod val="80000"/>
                  <a:lumOff val="20000"/>
                </a:schemeClr>
              </a:solidFill>
              <a:ln w="19050">
                <a:solidFill>
                  <a:schemeClr val="lt1"/>
                </a:solidFill>
              </a:ln>
              <a:effectLst/>
            </c:spPr>
            <c:extLst>
              <c:ext xmlns:c16="http://schemas.microsoft.com/office/drawing/2014/chart" uri="{C3380CC4-5D6E-409C-BE32-E72D297353CC}">
                <c16:uniqueId val="{00000011-855A-4919-A624-1BF3E99BFB34}"/>
              </c:ext>
            </c:extLst>
          </c:dPt>
          <c:dPt>
            <c:idx val="9"/>
            <c:bubble3D val="0"/>
            <c:spPr>
              <a:solidFill>
                <a:schemeClr val="accent1">
                  <a:lumMod val="80000"/>
                </a:schemeClr>
              </a:solidFill>
              <a:ln w="19050">
                <a:solidFill>
                  <a:schemeClr val="lt1"/>
                </a:solidFill>
              </a:ln>
              <a:effectLst/>
            </c:spPr>
            <c:extLst>
              <c:ext xmlns:c16="http://schemas.microsoft.com/office/drawing/2014/chart" uri="{C3380CC4-5D6E-409C-BE32-E72D297353CC}">
                <c16:uniqueId val="{00000013-855A-4919-A624-1BF3E99BFB34}"/>
              </c:ext>
            </c:extLst>
          </c:dPt>
          <c:dLbls>
            <c:dLbl>
              <c:idx val="0"/>
              <c:layout>
                <c:manualLayout>
                  <c:x val="-8.8151568353857332E-4"/>
                  <c:y val="1.45325131979367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855A-4919-A624-1BF3E99BFB34}"/>
                </c:ext>
              </c:extLst>
            </c:dLbl>
            <c:dLbl>
              <c:idx val="1"/>
              <c:layout>
                <c:manualLayout>
                  <c:x val="4.8237974142712088E-2"/>
                  <c:y val="-1.719050833515604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855A-4919-A624-1BF3E99BFB34}"/>
                </c:ext>
              </c:extLst>
            </c:dLbl>
            <c:dLbl>
              <c:idx val="2"/>
              <c:layout>
                <c:manualLayout>
                  <c:x val="4.5322147954299896E-2"/>
                  <c:y val="6.9196138622867151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855A-4919-A624-1BF3E99BFB34}"/>
                </c:ext>
              </c:extLst>
            </c:dLbl>
            <c:dLbl>
              <c:idx val="3"/>
              <c:layout>
                <c:manualLayout>
                  <c:x val="6.0713889562184389E-2"/>
                  <c:y val="9.8016531288891137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855A-4919-A624-1BF3E99BFB34}"/>
                </c:ext>
              </c:extLst>
            </c:dLbl>
            <c:dLbl>
              <c:idx val="4"/>
              <c:layout>
                <c:manualLayout>
                  <c:x val="-5.101227132486761E-2"/>
                  <c:y val="6.583372398752609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855A-4919-A624-1BF3E99BFB34}"/>
                </c:ext>
              </c:extLst>
            </c:dLbl>
            <c:dLbl>
              <c:idx val="5"/>
              <c:layout>
                <c:manualLayout>
                  <c:x val="-5.3930343961625049E-2"/>
                  <c:y val="4.0995084253066432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855A-4919-A624-1BF3E99BFB34}"/>
                </c:ext>
              </c:extLst>
            </c:dLbl>
            <c:dLbl>
              <c:idx val="6"/>
              <c:layout>
                <c:manualLayout>
                  <c:x val="-6.959400990337003E-2"/>
                  <c:y val="-1.944733297095455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855A-4919-A624-1BF3E99BFB34}"/>
                </c:ext>
              </c:extLst>
            </c:dLbl>
            <c:dLbl>
              <c:idx val="7"/>
              <c:layout>
                <c:manualLayout>
                  <c:x val="-5.813534469904072E-2"/>
                  <c:y val="-5.901082409661333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855A-4919-A624-1BF3E99BFB34}"/>
                </c:ext>
              </c:extLst>
            </c:dLbl>
            <c:dLbl>
              <c:idx val="8"/>
              <c:layout>
                <c:manualLayout>
                  <c:x val="-2.1963579000031801E-2"/>
                  <c:y val="-0.1249113747548035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855A-4919-A624-1BF3E99BFB34}"/>
                </c:ext>
              </c:extLst>
            </c:dLbl>
            <c:dLbl>
              <c:idx val="9"/>
              <c:layout>
                <c:manualLayout>
                  <c:x val="-1.5942030166411516E-2"/>
                  <c:y val="3.8965566138066316E-4"/>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3-855A-4919-A624-1BF3E99BFB34}"/>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'5.SFS'!$A$26:$A$35</c:f>
              <c:strCache>
                <c:ptCount val="10"/>
                <c:pt idx="0">
                  <c:v>Santo Domingo</c:v>
                </c:pt>
                <c:pt idx="1">
                  <c:v>Este</c:v>
                </c:pt>
                <c:pt idx="2">
                  <c:v>Norcentral</c:v>
                </c:pt>
                <c:pt idx="3">
                  <c:v>Nordeste</c:v>
                </c:pt>
                <c:pt idx="4">
                  <c:v>Cibao Occidental</c:v>
                </c:pt>
                <c:pt idx="5">
                  <c:v>Cibao Central</c:v>
                </c:pt>
                <c:pt idx="6">
                  <c:v>Valdesia</c:v>
                </c:pt>
                <c:pt idx="7">
                  <c:v>Enriquillo</c:v>
                </c:pt>
                <c:pt idx="8">
                  <c:v>El Valle</c:v>
                </c:pt>
                <c:pt idx="9">
                  <c:v>Sin especificar</c:v>
                </c:pt>
              </c:strCache>
            </c:strRef>
          </c:cat>
          <c:val>
            <c:numRef>
              <c:f>'5.SFS'!$B$26:$B$35</c:f>
              <c:numCache>
                <c:formatCode>_(* #,##0_);_(* \(#,##0\);_(* "-"??_);_(@_)</c:formatCode>
                <c:ptCount val="10"/>
                <c:pt idx="0">
                  <c:v>4066229</c:v>
                </c:pt>
                <c:pt idx="1">
                  <c:v>672828</c:v>
                </c:pt>
                <c:pt idx="2">
                  <c:v>1102315</c:v>
                </c:pt>
                <c:pt idx="3">
                  <c:v>480706</c:v>
                </c:pt>
                <c:pt idx="4">
                  <c:v>268361</c:v>
                </c:pt>
                <c:pt idx="5">
                  <c:v>514496</c:v>
                </c:pt>
                <c:pt idx="6">
                  <c:v>542518</c:v>
                </c:pt>
                <c:pt idx="7">
                  <c:v>311559</c:v>
                </c:pt>
                <c:pt idx="8">
                  <c:v>420424</c:v>
                </c:pt>
                <c:pt idx="9">
                  <c:v>2208128</c:v>
                </c:pt>
              </c:numCache>
            </c:numRef>
          </c:val>
          <c:extLst>
            <c:ext xmlns:c16="http://schemas.microsoft.com/office/drawing/2014/chart" uri="{C3380CC4-5D6E-409C-BE32-E72D297353CC}">
              <c16:uniqueId val="{00000014-855A-4919-A624-1BF3E99BFB34}"/>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ysClr val="windowText" lastClr="000000"/>
          </a:solidFill>
        </a:defRPr>
      </a:pPr>
      <a:endParaRPr lang="es-DO"/>
    </a:p>
  </c:txPr>
  <c:printSettings>
    <c:headerFooter/>
    <c:pageMargins b="0.75" l="0.7" r="0.7" t="0.75" header="0.3" footer="0.3"/>
    <c:pageSetup/>
  </c:printSettings>
  <c:userShapes r:id="rId3"/>
</c:chartSpace>
</file>

<file path=xl/charts/chart2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600" b="1"/>
              <a:t>Población Afiliada en el Seguro Familiar de Salud y en Planes  Especiales de Salud para Pensionados y Jubilados por Región  Geográfica, Región de Salud y Provincia</a:t>
            </a:r>
          </a:p>
        </c:rich>
      </c:tx>
      <c:layout>
        <c:manualLayout>
          <c:xMode val="edge"/>
          <c:yMode val="edge"/>
          <c:x val="0.12326344486497522"/>
          <c:y val="1.8120065912794327E-2"/>
        </c:manualLayout>
      </c:layout>
      <c:overlay val="0"/>
      <c:spPr>
        <a:noFill/>
        <a:ln>
          <a:noFill/>
        </a:ln>
        <a:effectLst/>
      </c:spPr>
      <c:txPr>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9776726626574423"/>
          <c:y val="0.1334824517773732"/>
          <c:w val="0.63724044905322175"/>
          <c:h val="0.80253612010826736"/>
        </c:manualLayout>
      </c:layout>
      <c:barChart>
        <c:barDir val="bar"/>
        <c:grouping val="clustered"/>
        <c:varyColors val="0"/>
        <c:ser>
          <c:idx val="0"/>
          <c:order val="0"/>
          <c:tx>
            <c:strRef>
              <c:f>'6. SFS'!$D$12</c:f>
              <c:strCache>
                <c:ptCount val="1"/>
                <c:pt idx="0">
                  <c:v>Ago.25</c:v>
                </c:pt>
              </c:strCache>
            </c:strRef>
          </c:tx>
          <c:spPr>
            <a:solidFill>
              <a:schemeClr val="accent1"/>
            </a:solidFill>
            <a:ln>
              <a:noFill/>
            </a:ln>
            <a:effectLst/>
          </c:spPr>
          <c:invertIfNegative val="0"/>
          <c:dPt>
            <c:idx val="32"/>
            <c:invertIfNegative val="0"/>
            <c:bubble3D val="0"/>
            <c:spPr>
              <a:solidFill>
                <a:srgbClr val="FF0000"/>
              </a:solidFill>
              <a:ln>
                <a:noFill/>
              </a:ln>
              <a:effectLst/>
            </c:spPr>
            <c:extLst>
              <c:ext xmlns:c16="http://schemas.microsoft.com/office/drawing/2014/chart" uri="{C3380CC4-5D6E-409C-BE32-E72D297353CC}">
                <c16:uniqueId val="{00000001-7C41-44C8-8270-25EE48A4E8FA}"/>
              </c:ext>
            </c:extLst>
          </c:dPt>
          <c:dLbls>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SFS'!$C$13:$C$45</c:f>
              <c:strCache>
                <c:ptCount val="33"/>
                <c:pt idx="0">
                  <c:v>Distrito Nacional</c:v>
                </c:pt>
                <c:pt idx="1">
                  <c:v>Monte Plata</c:v>
                </c:pt>
                <c:pt idx="2">
                  <c:v>Santo Domingo</c:v>
                </c:pt>
                <c:pt idx="3">
                  <c:v>El Seybo</c:v>
                </c:pt>
                <c:pt idx="4">
                  <c:v>Hato Mayor del Rey</c:v>
                </c:pt>
                <c:pt idx="5">
                  <c:v>La Altagracia</c:v>
                </c:pt>
                <c:pt idx="6">
                  <c:v>La Romana</c:v>
                </c:pt>
                <c:pt idx="7">
                  <c:v>San Pedro de Macorís</c:v>
                </c:pt>
                <c:pt idx="8">
                  <c:v>Espaillat</c:v>
                </c:pt>
                <c:pt idx="9">
                  <c:v>Puerto Plata</c:v>
                </c:pt>
                <c:pt idx="10">
                  <c:v>Santiago</c:v>
                </c:pt>
                <c:pt idx="11">
                  <c:v>Duarte</c:v>
                </c:pt>
                <c:pt idx="12">
                  <c:v>Hermanas Mirabal</c:v>
                </c:pt>
                <c:pt idx="13">
                  <c:v>Maria Trinidad Sanchez</c:v>
                </c:pt>
                <c:pt idx="14">
                  <c:v>Samana</c:v>
                </c:pt>
                <c:pt idx="15">
                  <c:v>Dajabon</c:v>
                </c:pt>
                <c:pt idx="16">
                  <c:v>Montecristi</c:v>
                </c:pt>
                <c:pt idx="17">
                  <c:v>Santiago Rodriguez</c:v>
                </c:pt>
                <c:pt idx="18">
                  <c:v>Valverde</c:v>
                </c:pt>
                <c:pt idx="19">
                  <c:v>La vega</c:v>
                </c:pt>
                <c:pt idx="20">
                  <c:v>Monseñor Nouel</c:v>
                </c:pt>
                <c:pt idx="21">
                  <c:v>Sanchez Ramirez</c:v>
                </c:pt>
                <c:pt idx="22">
                  <c:v>Peravia</c:v>
                </c:pt>
                <c:pt idx="23">
                  <c:v>San Cristóbal</c:v>
                </c:pt>
                <c:pt idx="24">
                  <c:v>San jose de Ocoa</c:v>
                </c:pt>
                <c:pt idx="25">
                  <c:v>Bahoruco</c:v>
                </c:pt>
                <c:pt idx="26">
                  <c:v>Barahona</c:v>
                </c:pt>
                <c:pt idx="27">
                  <c:v>Independencia</c:v>
                </c:pt>
                <c:pt idx="28">
                  <c:v>Pedernales</c:v>
                </c:pt>
                <c:pt idx="29">
                  <c:v>Azua</c:v>
                </c:pt>
                <c:pt idx="30">
                  <c:v>Elias Piña</c:v>
                </c:pt>
                <c:pt idx="31">
                  <c:v>San Juan de la Maguana</c:v>
                </c:pt>
                <c:pt idx="32">
                  <c:v>No Especificada</c:v>
                </c:pt>
              </c:strCache>
            </c:strRef>
          </c:cat>
          <c:val>
            <c:numRef>
              <c:f>'6. SFS'!$D$13:$D$45</c:f>
              <c:numCache>
                <c:formatCode>_(* #,##0_);_(* \(#,##0\);_(* "-"_);_(@_)</c:formatCode>
                <c:ptCount val="33"/>
                <c:pt idx="0">
                  <c:v>2862485</c:v>
                </c:pt>
                <c:pt idx="1">
                  <c:v>154857</c:v>
                </c:pt>
                <c:pt idx="2">
                  <c:v>1048887</c:v>
                </c:pt>
                <c:pt idx="3">
                  <c:v>57248</c:v>
                </c:pt>
                <c:pt idx="4">
                  <c:v>62434</c:v>
                </c:pt>
                <c:pt idx="5">
                  <c:v>162075</c:v>
                </c:pt>
                <c:pt idx="6">
                  <c:v>184705</c:v>
                </c:pt>
                <c:pt idx="7">
                  <c:v>206366</c:v>
                </c:pt>
                <c:pt idx="8">
                  <c:v>157605</c:v>
                </c:pt>
                <c:pt idx="9">
                  <c:v>210588</c:v>
                </c:pt>
                <c:pt idx="10">
                  <c:v>734122</c:v>
                </c:pt>
                <c:pt idx="11">
                  <c:v>243126</c:v>
                </c:pt>
                <c:pt idx="12">
                  <c:v>74401</c:v>
                </c:pt>
                <c:pt idx="13">
                  <c:v>99377</c:v>
                </c:pt>
                <c:pt idx="14">
                  <c:v>63802</c:v>
                </c:pt>
                <c:pt idx="15">
                  <c:v>47728</c:v>
                </c:pt>
                <c:pt idx="16">
                  <c:v>67094</c:v>
                </c:pt>
                <c:pt idx="17">
                  <c:v>48706</c:v>
                </c:pt>
                <c:pt idx="18">
                  <c:v>104833</c:v>
                </c:pt>
                <c:pt idx="19">
                  <c:v>283646</c:v>
                </c:pt>
                <c:pt idx="20">
                  <c:v>113256</c:v>
                </c:pt>
                <c:pt idx="21">
                  <c:v>117594</c:v>
                </c:pt>
                <c:pt idx="22">
                  <c:v>114131</c:v>
                </c:pt>
                <c:pt idx="23">
                  <c:v>51373</c:v>
                </c:pt>
                <c:pt idx="24">
                  <c:v>377014</c:v>
                </c:pt>
                <c:pt idx="25">
                  <c:v>70166</c:v>
                </c:pt>
                <c:pt idx="26">
                  <c:v>147595</c:v>
                </c:pt>
                <c:pt idx="27">
                  <c:v>78830</c:v>
                </c:pt>
                <c:pt idx="28">
                  <c:v>14968</c:v>
                </c:pt>
                <c:pt idx="29">
                  <c:v>164735</c:v>
                </c:pt>
                <c:pt idx="30">
                  <c:v>208574</c:v>
                </c:pt>
                <c:pt idx="31">
                  <c:v>47115</c:v>
                </c:pt>
                <c:pt idx="32">
                  <c:v>2208128</c:v>
                </c:pt>
              </c:numCache>
            </c:numRef>
          </c:val>
          <c:extLst>
            <c:ext xmlns:c16="http://schemas.microsoft.com/office/drawing/2014/chart" uri="{C3380CC4-5D6E-409C-BE32-E72D297353CC}">
              <c16:uniqueId val="{00000002-7C41-44C8-8270-25EE48A4E8FA}"/>
            </c:ext>
          </c:extLst>
        </c:ser>
        <c:dLbls>
          <c:showLegendKey val="0"/>
          <c:showVal val="0"/>
          <c:showCatName val="0"/>
          <c:showSerName val="0"/>
          <c:showPercent val="0"/>
          <c:showBubbleSize val="0"/>
        </c:dLbls>
        <c:gapWidth val="52"/>
        <c:axId val="732888592"/>
        <c:axId val="732889008"/>
      </c:barChart>
      <c:catAx>
        <c:axId val="7328885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732889008"/>
        <c:crosses val="autoZero"/>
        <c:auto val="1"/>
        <c:lblAlgn val="ctr"/>
        <c:lblOffset val="100"/>
        <c:noMultiLvlLbl val="0"/>
      </c:catAx>
      <c:valAx>
        <c:axId val="732889008"/>
        <c:scaling>
          <c:orientation val="minMax"/>
        </c:scaling>
        <c:delete val="1"/>
        <c:axPos val="b"/>
        <c:numFmt formatCode="_(* #,##0_);_(* \(#,##0\);_(* &quot;-&quot;_);_(@_)" sourceLinked="1"/>
        <c:majorTickMark val="none"/>
        <c:minorTickMark val="none"/>
        <c:tickLblPos val="nextTo"/>
        <c:crossAx val="73288859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2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32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DO" sz="3200"/>
              <a:t>Afiliación  Anual  por Tipo al  SFS del  RC</a:t>
            </a:r>
          </a:p>
        </c:rich>
      </c:tx>
      <c:layout>
        <c:manualLayout>
          <c:xMode val="edge"/>
          <c:yMode val="edge"/>
          <c:x val="0.3892829137098604"/>
          <c:y val="9.4186897768187682E-3"/>
        </c:manualLayout>
      </c:layout>
      <c:overlay val="0"/>
      <c:spPr>
        <a:noFill/>
        <a:ln>
          <a:noFill/>
        </a:ln>
        <a:effectLst/>
      </c:spPr>
      <c:txPr>
        <a:bodyPr rot="0" spcFirstLastPara="1" vertOverflow="ellipsis" vert="horz" wrap="square" anchor="ctr" anchorCtr="1"/>
        <a:lstStyle/>
        <a:p>
          <a:pPr>
            <a:defRPr sz="3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4753569483448029E-2"/>
          <c:y val="0.17882114900042764"/>
          <c:w val="0.97534853050776071"/>
          <c:h val="0.59169599732568545"/>
        </c:manualLayout>
      </c:layout>
      <c:lineChart>
        <c:grouping val="stacked"/>
        <c:varyColors val="0"/>
        <c:ser>
          <c:idx val="1"/>
          <c:order val="0"/>
          <c:tx>
            <c:strRef>
              <c:f>'2. SFS-RC'!$C$5</c:f>
              <c:strCache>
                <c:ptCount val="1"/>
                <c:pt idx="0">
                  <c:v>Dependientes  Totales RC</c:v>
                </c:pt>
              </c:strCache>
            </c:strRef>
          </c:tx>
          <c:spPr>
            <a:ln w="66675" cap="rnd" cmpd="sng" algn="ctr">
              <a:solidFill>
                <a:schemeClr val="accent3">
                  <a:shade val="95000"/>
                  <a:satMod val="105000"/>
                </a:schemeClr>
              </a:solidFill>
              <a:prstDash val="solid"/>
              <a:round/>
            </a:ln>
            <a:effectLst/>
          </c:spPr>
          <c:marker>
            <c:symbol val="circle"/>
            <c:size val="25"/>
            <c:spPr>
              <a:solidFill>
                <a:schemeClr val="bg1"/>
              </a:solidFill>
              <a:ln w="9525" cap="flat" cmpd="sng" algn="ctr">
                <a:solidFill>
                  <a:schemeClr val="accent3">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dLbl>
              <c:idx val="0"/>
              <c:layout>
                <c:manualLayout>
                  <c:x val="-2.8163101150817691E-2"/>
                  <c:y val="-8.3266522082506619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608-4574-91D1-14730961F1A0}"/>
                </c:ext>
              </c:extLst>
            </c:dLbl>
            <c:dLbl>
              <c:idx val="1"/>
              <c:layout>
                <c:manualLayout>
                  <c:x val="-2.0368229355945892E-2"/>
                  <c:y val="3.571499386633435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608-4574-91D1-14730961F1A0}"/>
                </c:ext>
              </c:extLst>
            </c:dLbl>
            <c:spPr>
              <a:noFill/>
              <a:ln>
                <a:noFill/>
              </a:ln>
              <a:effectLst/>
            </c:spPr>
            <c:txPr>
              <a:bodyPr rot="-5400000" spcFirstLastPara="1" vertOverflow="ellipsis" wrap="square" lIns="38100" tIns="19050" rIns="38100" bIns="19050" anchor="ctr" anchorCtr="1">
                <a:spAutoFit/>
              </a:bodyPr>
              <a:lstStyle/>
              <a:p>
                <a:pPr>
                  <a:defRPr sz="2400" b="0" i="0" u="none" strike="noStrike" kern="1200" baseline="0">
                    <a:solidFill>
                      <a:sysClr val="windowText" lastClr="000000"/>
                    </a:solidFill>
                    <a:latin typeface="+mn-lt"/>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'2. SFS-RC'!$A$6:$A$23</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 2020</c:v>
                </c:pt>
                <c:pt idx="13">
                  <c:v>Dic.2021</c:v>
                </c:pt>
                <c:pt idx="14">
                  <c:v>Dic.2022</c:v>
                </c:pt>
                <c:pt idx="15">
                  <c:v>Dic.2023</c:v>
                </c:pt>
                <c:pt idx="16">
                  <c:v>Dic. 2024</c:v>
                </c:pt>
                <c:pt idx="17">
                  <c:v>Ago. 2025</c:v>
                </c:pt>
              </c:strCache>
            </c:strRef>
          </c:cat>
          <c:val>
            <c:numRef>
              <c:f>'2. SFS-RC'!$C$6:$C$23</c:f>
              <c:numCache>
                <c:formatCode>#,##0</c:formatCode>
                <c:ptCount val="18"/>
                <c:pt idx="0">
                  <c:v>726113</c:v>
                </c:pt>
                <c:pt idx="1">
                  <c:v>1008697</c:v>
                </c:pt>
                <c:pt idx="2">
                  <c:v>1211222</c:v>
                </c:pt>
                <c:pt idx="3">
                  <c:v>1329078</c:v>
                </c:pt>
                <c:pt idx="4">
                  <c:v>1445581</c:v>
                </c:pt>
                <c:pt idx="5">
                  <c:v>1561485</c:v>
                </c:pt>
                <c:pt idx="6">
                  <c:v>1718613</c:v>
                </c:pt>
                <c:pt idx="7">
                  <c:v>1826204</c:v>
                </c:pt>
                <c:pt idx="8">
                  <c:v>1971618</c:v>
                </c:pt>
                <c:pt idx="9">
                  <c:v>2136515</c:v>
                </c:pt>
                <c:pt idx="10">
                  <c:v>2294628</c:v>
                </c:pt>
                <c:pt idx="11">
                  <c:v>2337255</c:v>
                </c:pt>
                <c:pt idx="12">
                  <c:v>2366912</c:v>
                </c:pt>
                <c:pt idx="13">
                  <c:v>2357096</c:v>
                </c:pt>
                <c:pt idx="14">
                  <c:v>2488113</c:v>
                </c:pt>
                <c:pt idx="15">
                  <c:v>2479277</c:v>
                </c:pt>
                <c:pt idx="16">
                  <c:v>2544154</c:v>
                </c:pt>
                <c:pt idx="17">
                  <c:v>2571093</c:v>
                </c:pt>
              </c:numCache>
            </c:numRef>
          </c:val>
          <c:smooth val="0"/>
          <c:extLst>
            <c:ext xmlns:c16="http://schemas.microsoft.com/office/drawing/2014/chart" uri="{C3380CC4-5D6E-409C-BE32-E72D297353CC}">
              <c16:uniqueId val="{00000005-36DF-4FE9-B148-CBD52F78CE64}"/>
            </c:ext>
          </c:extLst>
        </c:ser>
        <c:ser>
          <c:idx val="0"/>
          <c:order val="1"/>
          <c:tx>
            <c:strRef>
              <c:f>'2. SFS-RC'!$B$5</c:f>
              <c:strCache>
                <c:ptCount val="1"/>
                <c:pt idx="0">
                  <c:v>Afiliados Titulares RC</c:v>
                </c:pt>
              </c:strCache>
            </c:strRef>
          </c:tx>
          <c:spPr>
            <a:ln w="66675" cap="rnd" cmpd="sng" algn="ctr">
              <a:solidFill>
                <a:schemeClr val="accent1">
                  <a:shade val="95000"/>
                  <a:satMod val="105000"/>
                </a:schemeClr>
              </a:solidFill>
              <a:prstDash val="solid"/>
              <a:round/>
            </a:ln>
            <a:effectLst/>
          </c:spPr>
          <c:marker>
            <c:symbol val="circle"/>
            <c:size val="24"/>
            <c:spPr>
              <a:solidFill>
                <a:schemeClr val="bg1"/>
              </a:solidFill>
              <a:ln w="9525" cap="flat" cmpd="sng" algn="ctr">
                <a:solidFill>
                  <a:schemeClr val="accent1">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spPr>
              <a:noFill/>
              <a:ln>
                <a:noFill/>
              </a:ln>
              <a:effectLst/>
            </c:spPr>
            <c:txPr>
              <a:bodyPr rot="-5400000" spcFirstLastPara="1" vertOverflow="ellipsis" wrap="square" lIns="38100" tIns="19050" rIns="38100" bIns="19050" anchor="ctr" anchorCtr="1">
                <a:spAutoFit/>
              </a:bodyPr>
              <a:lstStyle/>
              <a:p>
                <a:pPr>
                  <a:defRPr sz="2400" b="0" i="0" u="none" strike="noStrike" kern="1200" baseline="0">
                    <a:solidFill>
                      <a:sysClr val="windowText" lastClr="000000"/>
                    </a:solidFill>
                    <a:latin typeface="+mn-lt"/>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'2. SFS-RC'!$A$6:$A$23</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 2020</c:v>
                </c:pt>
                <c:pt idx="13">
                  <c:v>Dic.2021</c:v>
                </c:pt>
                <c:pt idx="14">
                  <c:v>Dic.2022</c:v>
                </c:pt>
                <c:pt idx="15">
                  <c:v>Dic.2023</c:v>
                </c:pt>
                <c:pt idx="16">
                  <c:v>Dic. 2024</c:v>
                </c:pt>
                <c:pt idx="17">
                  <c:v>Ago. 2025</c:v>
                </c:pt>
              </c:strCache>
            </c:strRef>
          </c:cat>
          <c:val>
            <c:numRef>
              <c:f>'2. SFS-RC'!$B$6:$B$23</c:f>
              <c:numCache>
                <c:formatCode>#,##0</c:formatCode>
                <c:ptCount val="18"/>
                <c:pt idx="0">
                  <c:v>966146</c:v>
                </c:pt>
                <c:pt idx="1">
                  <c:v>1079602</c:v>
                </c:pt>
                <c:pt idx="2">
                  <c:v>1152861</c:v>
                </c:pt>
                <c:pt idx="3">
                  <c:v>1188345</c:v>
                </c:pt>
                <c:pt idx="4">
                  <c:v>1242830</c:v>
                </c:pt>
                <c:pt idx="5">
                  <c:v>1297821</c:v>
                </c:pt>
                <c:pt idx="6">
                  <c:v>1422986</c:v>
                </c:pt>
                <c:pt idx="7">
                  <c:v>1513634</c:v>
                </c:pt>
                <c:pt idx="8">
                  <c:v>1619670</c:v>
                </c:pt>
                <c:pt idx="9">
                  <c:v>1766077</c:v>
                </c:pt>
                <c:pt idx="10">
                  <c:v>1859359</c:v>
                </c:pt>
                <c:pt idx="11">
                  <c:v>1891406</c:v>
                </c:pt>
                <c:pt idx="12">
                  <c:v>1847991</c:v>
                </c:pt>
                <c:pt idx="13">
                  <c:v>1928263</c:v>
                </c:pt>
                <c:pt idx="14">
                  <c:v>2080797</c:v>
                </c:pt>
                <c:pt idx="15">
                  <c:v>2097791</c:v>
                </c:pt>
                <c:pt idx="16">
                  <c:v>2155212</c:v>
                </c:pt>
                <c:pt idx="17">
                  <c:v>2206867</c:v>
                </c:pt>
              </c:numCache>
            </c:numRef>
          </c:val>
          <c:smooth val="0"/>
          <c:extLst>
            <c:ext xmlns:c16="http://schemas.microsoft.com/office/drawing/2014/chart" uri="{C3380CC4-5D6E-409C-BE32-E72D297353CC}">
              <c16:uniqueId val="{00000011-36DF-4FE9-B148-CBD52F78CE64}"/>
            </c:ext>
          </c:extLst>
        </c:ser>
        <c:dLbls>
          <c:showLegendKey val="0"/>
          <c:showVal val="1"/>
          <c:showCatName val="0"/>
          <c:showSerName val="0"/>
          <c:showPercent val="0"/>
          <c:showBubbleSize val="0"/>
        </c:dLbls>
        <c:marker val="1"/>
        <c:smooth val="0"/>
        <c:axId val="402266624"/>
        <c:axId val="402267016"/>
      </c:lineChart>
      <c:catAx>
        <c:axId val="402266624"/>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2267016"/>
        <c:crosses val="autoZero"/>
        <c:auto val="1"/>
        <c:lblAlgn val="ctr"/>
        <c:lblOffset val="100"/>
        <c:noMultiLvlLbl val="0"/>
      </c:catAx>
      <c:valAx>
        <c:axId val="402267016"/>
        <c:scaling>
          <c:orientation val="minMax"/>
        </c:scaling>
        <c:delete val="1"/>
        <c:axPos val="l"/>
        <c:numFmt formatCode="#,##0" sourceLinked="1"/>
        <c:majorTickMark val="out"/>
        <c:minorTickMark val="none"/>
        <c:tickLblPos val="nextTo"/>
        <c:crossAx val="402266624"/>
        <c:crosses val="autoZero"/>
        <c:crossBetween val="between"/>
      </c:valAx>
      <c:spPr>
        <a:solidFill>
          <a:schemeClr val="bg1"/>
        </a:solidFill>
        <a:ln>
          <a:noFill/>
        </a:ln>
        <a:effectLst/>
      </c:spPr>
    </c:plotArea>
    <c:legend>
      <c:legendPos val="t"/>
      <c:layout>
        <c:manualLayout>
          <c:xMode val="edge"/>
          <c:yMode val="edge"/>
          <c:x val="0.24996808269336707"/>
          <c:y val="5.7212329250325135E-2"/>
          <c:w val="0.51406475728995416"/>
          <c:h val="5.1352554494990113E-2"/>
        </c:manualLayout>
      </c:layout>
      <c:overlay val="0"/>
      <c:spPr>
        <a:noFill/>
        <a:ln>
          <a:noFill/>
        </a:ln>
        <a:effectLst/>
      </c:spPr>
      <c:txPr>
        <a:bodyPr rot="0" spcFirstLastPara="1" vertOverflow="ellipsis" vert="horz"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ysClr val="window" lastClr="FFFFFF"/>
    </a:solidFill>
    <a:ln w="9525" cap="flat" cmpd="sng" algn="ctr">
      <a:noFill/>
      <a:prstDash val="solid"/>
      <a:round/>
    </a:ln>
    <a:effectLst/>
  </c:spPr>
  <c:txPr>
    <a:bodyPr/>
    <a:lstStyle/>
    <a:p>
      <a:pPr>
        <a:defRPr sz="20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2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4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b="1"/>
              <a:t>Afiliados al Seguro Familiar de  Salud del Régimen Contributivo por Sexo y Tipo de Afiliación</a:t>
            </a:r>
          </a:p>
        </c:rich>
      </c:tx>
      <c:layout>
        <c:manualLayout>
          <c:xMode val="edge"/>
          <c:yMode val="edge"/>
          <c:x val="0.19543095111207334"/>
          <c:y val="2.5151629940845958E-2"/>
        </c:manualLayout>
      </c:layout>
      <c:overlay val="0"/>
      <c:spPr>
        <a:noFill/>
        <a:ln>
          <a:noFill/>
        </a:ln>
        <a:effectLst/>
      </c:spPr>
      <c:txPr>
        <a:bodyPr rot="0" spcFirstLastPara="1" vertOverflow="ellipsis" vert="horz" wrap="square" anchor="ctr" anchorCtr="1"/>
        <a:lstStyle/>
        <a:p>
          <a:pPr>
            <a:defRPr sz="24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830847682800321E-2"/>
          <c:y val="0.119114482585782"/>
          <c:w val="0.95256384598826749"/>
          <c:h val="0.71992741855336906"/>
        </c:manualLayout>
      </c:layout>
      <c:lineChart>
        <c:grouping val="standard"/>
        <c:varyColors val="0"/>
        <c:ser>
          <c:idx val="0"/>
          <c:order val="0"/>
          <c:tx>
            <c:strRef>
              <c:f>'3. SFS-RC'!$B$4</c:f>
              <c:strCache>
                <c:ptCount val="1"/>
                <c:pt idx="0">
                  <c:v>Titulares-Masc</c:v>
                </c:pt>
              </c:strCache>
            </c:strRef>
          </c:tx>
          <c:spPr>
            <a:ln w="28575" cap="rnd">
              <a:solidFill>
                <a:schemeClr val="accent1"/>
              </a:solidFill>
              <a:round/>
            </a:ln>
            <a:effectLst/>
          </c:spPr>
          <c:marker>
            <c:symbol val="circle"/>
            <c:size val="15"/>
            <c:spPr>
              <a:solidFill>
                <a:schemeClr val="accent1"/>
              </a:solidFill>
              <a:ln w="9525">
                <a:solidFill>
                  <a:schemeClr val="accent1"/>
                </a:solidFill>
              </a:ln>
              <a:effectLst/>
            </c:spPr>
          </c:marker>
          <c:dLbls>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SFS-RC'!$A$5:$A$22</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Ago. 2025</c:v>
                </c:pt>
              </c:strCache>
            </c:strRef>
          </c:cat>
          <c:val>
            <c:numRef>
              <c:f>'3. SFS-RC'!$B$5:$B$22</c:f>
              <c:numCache>
                <c:formatCode>#,##0</c:formatCode>
                <c:ptCount val="18"/>
                <c:pt idx="0">
                  <c:v>554588</c:v>
                </c:pt>
                <c:pt idx="1">
                  <c:v>621549</c:v>
                </c:pt>
                <c:pt idx="2">
                  <c:v>666490</c:v>
                </c:pt>
                <c:pt idx="3">
                  <c:v>688507</c:v>
                </c:pt>
                <c:pt idx="4">
                  <c:v>719477</c:v>
                </c:pt>
                <c:pt idx="5">
                  <c:v>761550</c:v>
                </c:pt>
                <c:pt idx="6">
                  <c:v>816912</c:v>
                </c:pt>
                <c:pt idx="7">
                  <c:v>866421</c:v>
                </c:pt>
                <c:pt idx="8">
                  <c:v>934645</c:v>
                </c:pt>
                <c:pt idx="9">
                  <c:v>1031680</c:v>
                </c:pt>
                <c:pt idx="10">
                  <c:v>1080694</c:v>
                </c:pt>
                <c:pt idx="11">
                  <c:v>1092969</c:v>
                </c:pt>
                <c:pt idx="12">
                  <c:v>1057677</c:v>
                </c:pt>
                <c:pt idx="13">
                  <c:v>1101179</c:v>
                </c:pt>
                <c:pt idx="14">
                  <c:v>1177304</c:v>
                </c:pt>
                <c:pt idx="15">
                  <c:v>1191357</c:v>
                </c:pt>
                <c:pt idx="16">
                  <c:v>1212226</c:v>
                </c:pt>
                <c:pt idx="17">
                  <c:v>1234019</c:v>
                </c:pt>
              </c:numCache>
            </c:numRef>
          </c:val>
          <c:smooth val="0"/>
          <c:extLst>
            <c:ext xmlns:c16="http://schemas.microsoft.com/office/drawing/2014/chart" uri="{C3380CC4-5D6E-409C-BE32-E72D297353CC}">
              <c16:uniqueId val="{00000000-2AB2-4F05-9D2F-9E797FA9DC9F}"/>
            </c:ext>
          </c:extLst>
        </c:ser>
        <c:ser>
          <c:idx val="1"/>
          <c:order val="1"/>
          <c:tx>
            <c:strRef>
              <c:f>'3. SFS-RC'!$E$4</c:f>
              <c:strCache>
                <c:ptCount val="1"/>
                <c:pt idx="0">
                  <c:v>Total de Dep-Masc</c:v>
                </c:pt>
              </c:strCache>
            </c:strRef>
          </c:tx>
          <c:spPr>
            <a:ln w="28575" cap="rnd">
              <a:solidFill>
                <a:schemeClr val="accent3"/>
              </a:solidFill>
              <a:round/>
            </a:ln>
            <a:effectLst/>
          </c:spPr>
          <c:marker>
            <c:symbol val="circle"/>
            <c:size val="15"/>
            <c:spPr>
              <a:solidFill>
                <a:schemeClr val="accent3"/>
              </a:solidFill>
              <a:ln w="9525">
                <a:solidFill>
                  <a:schemeClr val="accent3"/>
                </a:solidFill>
              </a:ln>
              <a:effectLst/>
            </c:spPr>
          </c:marker>
          <c:dLbls>
            <c:dLbl>
              <c:idx val="1"/>
              <c:layout>
                <c:manualLayout>
                  <c:x val="-2.3078186156222934E-2"/>
                  <c:y val="2.686651380044909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A93-4676-8F85-BD72A8231EF9}"/>
                </c:ext>
              </c:extLst>
            </c:dLbl>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SFS-RC'!$A$5:$A$22</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Ago. 2025</c:v>
                </c:pt>
              </c:strCache>
            </c:strRef>
          </c:cat>
          <c:val>
            <c:numRef>
              <c:f>'3. SFS-RC'!$E$5:$E$22</c:f>
              <c:numCache>
                <c:formatCode>#,##0</c:formatCode>
                <c:ptCount val="18"/>
                <c:pt idx="0">
                  <c:v>335814</c:v>
                </c:pt>
                <c:pt idx="1">
                  <c:v>457328</c:v>
                </c:pt>
                <c:pt idx="2">
                  <c:v>543692</c:v>
                </c:pt>
                <c:pt idx="3">
                  <c:v>590951</c:v>
                </c:pt>
                <c:pt idx="4">
                  <c:v>641311</c:v>
                </c:pt>
                <c:pt idx="5">
                  <c:v>700848</c:v>
                </c:pt>
                <c:pt idx="6">
                  <c:v>761413</c:v>
                </c:pt>
                <c:pt idx="7">
                  <c:v>808390</c:v>
                </c:pt>
                <c:pt idx="8">
                  <c:v>874605</c:v>
                </c:pt>
                <c:pt idx="9">
                  <c:v>945486</c:v>
                </c:pt>
                <c:pt idx="10">
                  <c:v>1015486</c:v>
                </c:pt>
                <c:pt idx="11">
                  <c:v>1033421</c:v>
                </c:pt>
                <c:pt idx="12">
                  <c:v>1050009</c:v>
                </c:pt>
                <c:pt idx="13">
                  <c:v>1039742</c:v>
                </c:pt>
                <c:pt idx="14">
                  <c:v>1101063</c:v>
                </c:pt>
                <c:pt idx="15">
                  <c:v>1093563</c:v>
                </c:pt>
                <c:pt idx="16">
                  <c:v>1126230</c:v>
                </c:pt>
                <c:pt idx="17">
                  <c:v>1136819</c:v>
                </c:pt>
              </c:numCache>
            </c:numRef>
          </c:val>
          <c:smooth val="0"/>
          <c:extLst>
            <c:ext xmlns:c16="http://schemas.microsoft.com/office/drawing/2014/chart" uri="{C3380CC4-5D6E-409C-BE32-E72D297353CC}">
              <c16:uniqueId val="{00000001-2AB2-4F05-9D2F-9E797FA9DC9F}"/>
            </c:ext>
          </c:extLst>
        </c:ser>
        <c:ser>
          <c:idx val="2"/>
          <c:order val="2"/>
          <c:tx>
            <c:strRef>
              <c:f>'3. SFS-RC'!$G$4</c:f>
              <c:strCache>
                <c:ptCount val="1"/>
                <c:pt idx="0">
                  <c:v>Titulares-Fem</c:v>
                </c:pt>
              </c:strCache>
            </c:strRef>
          </c:tx>
          <c:spPr>
            <a:ln w="28575" cap="rnd">
              <a:solidFill>
                <a:schemeClr val="accent5"/>
              </a:solidFill>
              <a:round/>
            </a:ln>
            <a:effectLst/>
          </c:spPr>
          <c:marker>
            <c:symbol val="circle"/>
            <c:size val="15"/>
            <c:spPr>
              <a:solidFill>
                <a:schemeClr val="accent5"/>
              </a:solidFill>
              <a:ln w="9525">
                <a:solidFill>
                  <a:schemeClr val="accent5"/>
                </a:solidFill>
              </a:ln>
              <a:effectLst/>
            </c:spPr>
          </c:marker>
          <c:dLbls>
            <c:dLbl>
              <c:idx val="1"/>
              <c:layout>
                <c:manualLayout>
                  <c:x val="-2.8316281416140843E-2"/>
                  <c:y val="-1.429069883002611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A93-4676-8F85-BD72A8231EF9}"/>
                </c:ext>
              </c:extLst>
            </c:dLbl>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SFS-RC'!$A$5:$A$22</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Ago. 2025</c:v>
                </c:pt>
              </c:strCache>
            </c:strRef>
          </c:cat>
          <c:val>
            <c:numRef>
              <c:f>'3. SFS-RC'!$G$5:$G$22</c:f>
              <c:numCache>
                <c:formatCode>#,##0</c:formatCode>
                <c:ptCount val="18"/>
                <c:pt idx="0">
                  <c:v>411558</c:v>
                </c:pt>
                <c:pt idx="1">
                  <c:v>458053</c:v>
                </c:pt>
                <c:pt idx="2">
                  <c:v>486371</c:v>
                </c:pt>
                <c:pt idx="3">
                  <c:v>499838</c:v>
                </c:pt>
                <c:pt idx="4">
                  <c:v>523353</c:v>
                </c:pt>
                <c:pt idx="5">
                  <c:v>557229</c:v>
                </c:pt>
                <c:pt idx="6">
                  <c:v>606074</c:v>
                </c:pt>
                <c:pt idx="7">
                  <c:v>647213</c:v>
                </c:pt>
                <c:pt idx="8">
                  <c:v>685025</c:v>
                </c:pt>
                <c:pt idx="9">
                  <c:v>734397</c:v>
                </c:pt>
                <c:pt idx="10">
                  <c:v>778665</c:v>
                </c:pt>
                <c:pt idx="11">
                  <c:v>798437</c:v>
                </c:pt>
                <c:pt idx="12">
                  <c:v>790314</c:v>
                </c:pt>
                <c:pt idx="13">
                  <c:v>827084</c:v>
                </c:pt>
                <c:pt idx="14">
                  <c:v>903493</c:v>
                </c:pt>
                <c:pt idx="15">
                  <c:v>906434</c:v>
                </c:pt>
                <c:pt idx="16">
                  <c:v>942986</c:v>
                </c:pt>
                <c:pt idx="17">
                  <c:v>972848</c:v>
                </c:pt>
              </c:numCache>
            </c:numRef>
          </c:val>
          <c:smooth val="0"/>
          <c:extLst>
            <c:ext xmlns:c16="http://schemas.microsoft.com/office/drawing/2014/chart" uri="{C3380CC4-5D6E-409C-BE32-E72D297353CC}">
              <c16:uniqueId val="{00000002-2AB2-4F05-9D2F-9E797FA9DC9F}"/>
            </c:ext>
          </c:extLst>
        </c:ser>
        <c:ser>
          <c:idx val="3"/>
          <c:order val="3"/>
          <c:tx>
            <c:strRef>
              <c:f>'3. SFS-RC'!$J$4</c:f>
              <c:strCache>
                <c:ptCount val="1"/>
                <c:pt idx="0">
                  <c:v>Total Dep-Fem</c:v>
                </c:pt>
              </c:strCache>
            </c:strRef>
          </c:tx>
          <c:spPr>
            <a:ln w="28575" cap="rnd">
              <a:solidFill>
                <a:srgbClr val="00539B"/>
              </a:solidFill>
              <a:round/>
            </a:ln>
            <a:effectLst/>
          </c:spPr>
          <c:marker>
            <c:symbol val="circle"/>
            <c:size val="15"/>
            <c:spPr>
              <a:solidFill>
                <a:srgbClr val="00539B"/>
              </a:solidFill>
              <a:ln w="9525">
                <a:solidFill>
                  <a:srgbClr val="00539B"/>
                </a:solidFill>
              </a:ln>
              <a:effectLst/>
            </c:spPr>
          </c:marker>
          <c:dLbls>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SFS-RC'!$A$5:$A$22</c:f>
              <c:strCache>
                <c:ptCount val="18"/>
                <c:pt idx="0">
                  <c:v>Dic.2008</c:v>
                </c:pt>
                <c:pt idx="1">
                  <c:v>Dic.2009</c:v>
                </c:pt>
                <c:pt idx="2">
                  <c:v>Dic.2010</c:v>
                </c:pt>
                <c:pt idx="3">
                  <c:v>Dic.2011</c:v>
                </c:pt>
                <c:pt idx="4">
                  <c:v>Dic.2012</c:v>
                </c:pt>
                <c:pt idx="5">
                  <c:v>Dic.2013</c:v>
                </c:pt>
                <c:pt idx="6">
                  <c:v>Dic.2014</c:v>
                </c:pt>
                <c:pt idx="7">
                  <c:v>Dic.2015</c:v>
                </c:pt>
                <c:pt idx="8">
                  <c:v>Dic.2016</c:v>
                </c:pt>
                <c:pt idx="9">
                  <c:v>Dic.2017</c:v>
                </c:pt>
                <c:pt idx="10">
                  <c:v>Dic.2018</c:v>
                </c:pt>
                <c:pt idx="11">
                  <c:v>Dic.2019</c:v>
                </c:pt>
                <c:pt idx="12">
                  <c:v>Dic.2020</c:v>
                </c:pt>
                <c:pt idx="13">
                  <c:v>Dic.2021</c:v>
                </c:pt>
                <c:pt idx="14">
                  <c:v>Dic.2022</c:v>
                </c:pt>
                <c:pt idx="15">
                  <c:v>Dic.2023</c:v>
                </c:pt>
                <c:pt idx="16">
                  <c:v>Dic. 2024</c:v>
                </c:pt>
                <c:pt idx="17">
                  <c:v>Ago. 2025</c:v>
                </c:pt>
              </c:strCache>
            </c:strRef>
          </c:cat>
          <c:val>
            <c:numRef>
              <c:f>'3. SFS-RC'!$J$5:$J$22</c:f>
              <c:numCache>
                <c:formatCode>#,##0</c:formatCode>
                <c:ptCount val="18"/>
                <c:pt idx="0">
                  <c:v>390299</c:v>
                </c:pt>
                <c:pt idx="1">
                  <c:v>551369</c:v>
                </c:pt>
                <c:pt idx="2">
                  <c:v>667530</c:v>
                </c:pt>
                <c:pt idx="3">
                  <c:v>738127</c:v>
                </c:pt>
                <c:pt idx="4">
                  <c:v>804270</c:v>
                </c:pt>
                <c:pt idx="5">
                  <c:v>881349</c:v>
                </c:pt>
                <c:pt idx="6">
                  <c:v>957200</c:v>
                </c:pt>
                <c:pt idx="7">
                  <c:v>1017814</c:v>
                </c:pt>
                <c:pt idx="8">
                  <c:v>1097013</c:v>
                </c:pt>
                <c:pt idx="9">
                  <c:v>1191029</c:v>
                </c:pt>
                <c:pt idx="10">
                  <c:v>1279142</c:v>
                </c:pt>
                <c:pt idx="11">
                  <c:v>1303834</c:v>
                </c:pt>
                <c:pt idx="12">
                  <c:v>1316903</c:v>
                </c:pt>
                <c:pt idx="13">
                  <c:v>1317354</c:v>
                </c:pt>
                <c:pt idx="14">
                  <c:v>1387050</c:v>
                </c:pt>
                <c:pt idx="15">
                  <c:v>1385714</c:v>
                </c:pt>
                <c:pt idx="16">
                  <c:v>1417924</c:v>
                </c:pt>
                <c:pt idx="17">
                  <c:v>1434274</c:v>
                </c:pt>
              </c:numCache>
            </c:numRef>
          </c:val>
          <c:smooth val="0"/>
          <c:extLst>
            <c:ext xmlns:c16="http://schemas.microsoft.com/office/drawing/2014/chart" uri="{C3380CC4-5D6E-409C-BE32-E72D297353CC}">
              <c16:uniqueId val="{00000003-2AB2-4F05-9D2F-9E797FA9DC9F}"/>
            </c:ext>
          </c:extLst>
        </c:ser>
        <c:dLbls>
          <c:showLegendKey val="0"/>
          <c:showVal val="0"/>
          <c:showCatName val="0"/>
          <c:showSerName val="0"/>
          <c:showPercent val="0"/>
          <c:showBubbleSize val="0"/>
        </c:dLbls>
        <c:marker val="1"/>
        <c:smooth val="0"/>
        <c:axId val="619247520"/>
        <c:axId val="619248176"/>
      </c:lineChart>
      <c:catAx>
        <c:axId val="619247520"/>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619248176"/>
        <c:crosses val="autoZero"/>
        <c:auto val="1"/>
        <c:lblAlgn val="ctr"/>
        <c:lblOffset val="100"/>
        <c:noMultiLvlLbl val="0"/>
      </c:catAx>
      <c:valAx>
        <c:axId val="619248176"/>
        <c:scaling>
          <c:orientation val="minMax"/>
        </c:scaling>
        <c:delete val="1"/>
        <c:axPos val="l"/>
        <c:numFmt formatCode="#,##0" sourceLinked="1"/>
        <c:majorTickMark val="none"/>
        <c:minorTickMark val="none"/>
        <c:tickLblPos val="nextTo"/>
        <c:crossAx val="619247520"/>
        <c:crosses val="autoZero"/>
        <c:crossBetween val="between"/>
      </c:valAx>
      <c:spPr>
        <a:noFill/>
        <a:ln>
          <a:noFill/>
        </a:ln>
        <a:effectLst/>
      </c:spPr>
    </c:plotArea>
    <c:legend>
      <c:legendPos val="b"/>
      <c:layout>
        <c:manualLayout>
          <c:xMode val="edge"/>
          <c:yMode val="edge"/>
          <c:x val="0.23573055549610697"/>
          <c:y val="6.4994998480459865E-2"/>
          <c:w val="0.51100836358375368"/>
          <c:h val="4.4633810804506707E-2"/>
        </c:manualLayout>
      </c:layout>
      <c:overlay val="0"/>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20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3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5280" b="1" i="0" u="none" strike="noStrike" kern="1200" cap="none" spc="120" normalizeH="0" baseline="0">
                <a:solidFill>
                  <a:sysClr val="windowText" lastClr="000000"/>
                </a:solidFill>
                <a:latin typeface="Arial" panose="020B0604020202020204" pitchFamily="34" charset="0"/>
                <a:ea typeface="+mn-ea"/>
                <a:cs typeface="Arial" panose="020B0604020202020204" pitchFamily="34" charset="0"/>
              </a:defRPr>
            </a:pPr>
            <a:r>
              <a:rPr lang="es-DO" cap="none" baseline="0"/>
              <a:t>Ditribución de la Afiliación al SFS RC por Grupo de Edad y Género</a:t>
            </a:r>
          </a:p>
        </c:rich>
      </c:tx>
      <c:layout>
        <c:manualLayout>
          <c:xMode val="edge"/>
          <c:yMode val="edge"/>
          <c:x val="0.22280171449462785"/>
          <c:y val="1.894135573478847E-2"/>
        </c:manualLayout>
      </c:layout>
      <c:overlay val="0"/>
      <c:spPr>
        <a:noFill/>
        <a:ln>
          <a:noFill/>
        </a:ln>
        <a:effectLst/>
      </c:spPr>
      <c:txPr>
        <a:bodyPr rot="0" spcFirstLastPara="1" vertOverflow="ellipsis" vert="horz" wrap="square" anchor="ctr" anchorCtr="1"/>
        <a:lstStyle/>
        <a:p>
          <a:pPr>
            <a:defRPr sz="5280" b="1" i="0" u="none" strike="noStrike" kern="1200" cap="none"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1505121891780602"/>
          <c:y val="0.14638375995683467"/>
          <c:w val="0.84232677025297142"/>
          <c:h val="0.78244112778585606"/>
        </c:manualLayout>
      </c:layout>
      <c:barChart>
        <c:barDir val="bar"/>
        <c:grouping val="stacked"/>
        <c:varyColors val="0"/>
        <c:ser>
          <c:idx val="1"/>
          <c:order val="0"/>
          <c:tx>
            <c:strRef>
              <c:f>'4. SFS-RC'!$D$36</c:f>
              <c:strCache>
                <c:ptCount val="1"/>
                <c:pt idx="0">
                  <c:v> Mujeres </c:v>
                </c:pt>
              </c:strCache>
            </c:strRef>
          </c:tx>
          <c:spPr>
            <a:solidFill>
              <a:srgbClr val="FF99FF"/>
            </a:solidFill>
            <a:ln>
              <a:noFill/>
            </a:ln>
            <a:effectLst/>
          </c:spPr>
          <c:invertIfNegative val="0"/>
          <c:dLbls>
            <c:dLbl>
              <c:idx val="0"/>
              <c:layout>
                <c:manualLayout>
                  <c:x val="-0.16046276770686219"/>
                  <c:y val="1.923076923077111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79C0-4EB2-9AF2-0B05764C46AF}"/>
                </c:ext>
              </c:extLst>
            </c:dLbl>
            <c:dLbl>
              <c:idx val="1"/>
              <c:layout>
                <c:manualLayout>
                  <c:x val="-0.1817776509508793"/>
                  <c:y val="3.8461538461539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1-79C0-4EB2-9AF2-0B05764C46AF}"/>
                </c:ext>
              </c:extLst>
            </c:dLbl>
            <c:dLbl>
              <c:idx val="2"/>
              <c:layout>
                <c:manualLayout>
                  <c:x val="-0.17961052319320037"/>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79C0-4EB2-9AF2-0B05764C46AF}"/>
                </c:ext>
              </c:extLst>
            </c:dLbl>
            <c:dLbl>
              <c:idx val="3"/>
              <c:layout>
                <c:manualLayout>
                  <c:x val="-0.16791090216287066"/>
                  <c:y val="9.100119052544087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F-79C0-4EB2-9AF2-0B05764C46AF}"/>
                </c:ext>
              </c:extLst>
            </c:dLbl>
            <c:dLbl>
              <c:idx val="4"/>
              <c:layout>
                <c:manualLayout>
                  <c:x val="-0.17047346645771844"/>
                  <c:y val="1.751405417580159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79C0-4EB2-9AF2-0B05764C46AF}"/>
                </c:ext>
              </c:extLst>
            </c:dLbl>
            <c:dLbl>
              <c:idx val="5"/>
              <c:layout>
                <c:manualLayout>
                  <c:x val="-0.18513413556720645"/>
                  <c:y val="3.846153846153846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79C0-4EB2-9AF2-0B05764C46AF}"/>
                </c:ext>
              </c:extLst>
            </c:dLbl>
            <c:dLbl>
              <c:idx val="6"/>
              <c:layout>
                <c:manualLayout>
                  <c:x val="-0.19401042775058522"/>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79C0-4EB2-9AF2-0B05764C46AF}"/>
                </c:ext>
              </c:extLst>
            </c:dLbl>
            <c:dLbl>
              <c:idx val="7"/>
              <c:layout>
                <c:manualLayout>
                  <c:x val="-0.17142470673966737"/>
                  <c:y val="5.769230769230769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79C0-4EB2-9AF2-0B05764C46AF}"/>
                </c:ext>
              </c:extLst>
            </c:dLbl>
            <c:dLbl>
              <c:idx val="8"/>
              <c:layout>
                <c:manualLayout>
                  <c:x val="-0.15053251175298421"/>
                  <c:y val="9.4016007936147637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79C0-4EB2-9AF2-0B05764C46AF}"/>
                </c:ext>
              </c:extLst>
            </c:dLbl>
            <c:dLbl>
              <c:idx val="9"/>
              <c:layout>
                <c:manualLayout>
                  <c:x val="-0.13541946384466069"/>
                  <c:y val="5.769230769230769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79C0-4EB2-9AF2-0B05764C46AF}"/>
                </c:ext>
              </c:extLst>
            </c:dLbl>
            <c:dLbl>
              <c:idx val="10"/>
              <c:layout>
                <c:manualLayout>
                  <c:x val="-0.11853389180160834"/>
                  <c:y val="-4.700800396807381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79C0-4EB2-9AF2-0B05764C46AF}"/>
                </c:ext>
              </c:extLst>
            </c:dLbl>
            <c:dLbl>
              <c:idx val="11"/>
              <c:layout>
                <c:manualLayout>
                  <c:x val="-0.10223216416129802"/>
                  <c:y val="1.9230769230769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79C0-4EB2-9AF2-0B05764C46AF}"/>
                </c:ext>
              </c:extLst>
            </c:dLbl>
            <c:dLbl>
              <c:idx val="12"/>
              <c:layout>
                <c:manualLayout>
                  <c:x val="-8.346788807418723E-2"/>
                  <c:y val="3.84615384615389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79C0-4EB2-9AF2-0B05764C46AF}"/>
                </c:ext>
              </c:extLst>
            </c:dLbl>
            <c:dLbl>
              <c:idx val="13"/>
              <c:layout>
                <c:manualLayout>
                  <c:x val="-6.7006229565284681E-2"/>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79C0-4EB2-9AF2-0B05764C46AF}"/>
                </c:ext>
              </c:extLst>
            </c:dLbl>
            <c:dLbl>
              <c:idx val="14"/>
              <c:layout>
                <c:manualLayout>
                  <c:x val="-6.0096023009408833E-2"/>
                  <c:y val="3.84615384615389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79C0-4EB2-9AF2-0B05764C46AF}"/>
                </c:ext>
              </c:extLst>
            </c:dLbl>
            <c:dLbl>
              <c:idx val="15"/>
              <c:layout>
                <c:manualLayout>
                  <c:x val="-4.9723925786917915E-2"/>
                  <c:y val="2.350400198403690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79C0-4EB2-9AF2-0B05764C46AF}"/>
                </c:ext>
              </c:extLst>
            </c:dLbl>
            <c:dLbl>
              <c:idx val="16"/>
              <c:layout>
                <c:manualLayout>
                  <c:x val="-4.4012426886442635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79C0-4EB2-9AF2-0B05764C46AF}"/>
                </c:ext>
              </c:extLst>
            </c:dLbl>
            <c:dLbl>
              <c:idx val="17"/>
              <c:layout>
                <c:manualLayout>
                  <c:x val="-4.3219060148194065E-2"/>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79C0-4EB2-9AF2-0B05764C46AF}"/>
                </c:ext>
              </c:extLst>
            </c:dLbl>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SFS-RC'!$C$37:$C$54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SFS-RC'!$D$37:$D$54</c:f>
              <c:numCache>
                <c:formatCode>0;0</c:formatCode>
                <c:ptCount val="18"/>
                <c:pt idx="0">
                  <c:v>-178366</c:v>
                </c:pt>
                <c:pt idx="1">
                  <c:v>-219758</c:v>
                </c:pt>
                <c:pt idx="2">
                  <c:v>-220195</c:v>
                </c:pt>
                <c:pt idx="3">
                  <c:v>-171244</c:v>
                </c:pt>
                <c:pt idx="4">
                  <c:v>-173289</c:v>
                </c:pt>
                <c:pt idx="5">
                  <c:v>-219262</c:v>
                </c:pt>
                <c:pt idx="6">
                  <c:v>-232643</c:v>
                </c:pt>
                <c:pt idx="7">
                  <c:v>-200447</c:v>
                </c:pt>
                <c:pt idx="8">
                  <c:v>-170804</c:v>
                </c:pt>
                <c:pt idx="9">
                  <c:v>-149873</c:v>
                </c:pt>
                <c:pt idx="10">
                  <c:v>-126270</c:v>
                </c:pt>
                <c:pt idx="11">
                  <c:v>-109103</c:v>
                </c:pt>
                <c:pt idx="12">
                  <c:v>-81836</c:v>
                </c:pt>
                <c:pt idx="13">
                  <c:v>-57020</c:v>
                </c:pt>
                <c:pt idx="14">
                  <c:v>-41047</c:v>
                </c:pt>
                <c:pt idx="15">
                  <c:v>-27263</c:v>
                </c:pt>
                <c:pt idx="16">
                  <c:v>-14949</c:v>
                </c:pt>
                <c:pt idx="17">
                  <c:v>-13753</c:v>
                </c:pt>
              </c:numCache>
            </c:numRef>
          </c:val>
          <c:extLst>
            <c:ext xmlns:c16="http://schemas.microsoft.com/office/drawing/2014/chart" uri="{C3380CC4-5D6E-409C-BE32-E72D297353CC}">
              <c16:uniqueId val="{0000001F-D26D-42FA-B202-77E023A8B30B}"/>
            </c:ext>
          </c:extLst>
        </c:ser>
        <c:ser>
          <c:idx val="0"/>
          <c:order val="1"/>
          <c:tx>
            <c:strRef>
              <c:f>'4. SFS-RC'!$E$36</c:f>
              <c:strCache>
                <c:ptCount val="1"/>
                <c:pt idx="0">
                  <c:v> Hombres </c:v>
                </c:pt>
              </c:strCache>
            </c:strRef>
          </c:tx>
          <c:spPr>
            <a:solidFill>
              <a:srgbClr val="0070C0"/>
            </a:solidFill>
            <a:ln>
              <a:noFill/>
            </a:ln>
            <a:effectLst/>
          </c:spPr>
          <c:invertIfNegative val="0"/>
          <c:dLbls>
            <c:dLbl>
              <c:idx val="0"/>
              <c:layout>
                <c:manualLayout>
                  <c:x val="0.16160279105160996"/>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79C0-4EB2-9AF2-0B05764C46AF}"/>
                </c:ext>
              </c:extLst>
            </c:dLbl>
            <c:dLbl>
              <c:idx val="1"/>
              <c:layout>
                <c:manualLayout>
                  <c:x val="0.18756066732444673"/>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79C0-4EB2-9AF2-0B05764C46AF}"/>
                </c:ext>
              </c:extLst>
            </c:dLbl>
            <c:dLbl>
              <c:idx val="2"/>
              <c:layout>
                <c:manualLayout>
                  <c:x val="0.18669168810901082"/>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79C0-4EB2-9AF2-0B05764C46AF}"/>
                </c:ext>
              </c:extLst>
            </c:dLbl>
            <c:dLbl>
              <c:idx val="3"/>
              <c:layout>
                <c:manualLayout>
                  <c:x val="0.15355530190175859"/>
                  <c:y val="-1.923076923077017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79C0-4EB2-9AF2-0B05764C46AF}"/>
                </c:ext>
              </c:extLst>
            </c:dLbl>
            <c:dLbl>
              <c:idx val="4"/>
              <c:layout>
                <c:manualLayout>
                  <c:x val="0.1519361953220221"/>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79C0-4EB2-9AF2-0B05764C46AF}"/>
                </c:ext>
              </c:extLst>
            </c:dLbl>
            <c:dLbl>
              <c:idx val="5"/>
              <c:layout>
                <c:manualLayout>
                  <c:x val="0.17164557900778374"/>
                  <c:y val="-9.4016007936147637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79C0-4EB2-9AF2-0B05764C46AF}"/>
                </c:ext>
              </c:extLst>
            </c:dLbl>
            <c:dLbl>
              <c:idx val="6"/>
              <c:layout>
                <c:manualLayout>
                  <c:x val="0.17693616307789536"/>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79C0-4EB2-9AF2-0B05764C46AF}"/>
                </c:ext>
              </c:extLst>
            </c:dLbl>
            <c:dLbl>
              <c:idx val="7"/>
              <c:layout>
                <c:manualLayout>
                  <c:x val="0.16559403354678945"/>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79C0-4EB2-9AF2-0B05764C46AF}"/>
                </c:ext>
              </c:extLst>
            </c:dLbl>
            <c:dLbl>
              <c:idx val="8"/>
              <c:layout>
                <c:manualLayout>
                  <c:x val="0.14870175472537678"/>
                  <c:y val="-1.92307692307692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9C0-4EB2-9AF2-0B05764C46AF}"/>
                </c:ext>
              </c:extLst>
            </c:dLbl>
            <c:dLbl>
              <c:idx val="9"/>
              <c:layout>
                <c:manualLayout>
                  <c:x val="0.13885536574512952"/>
                  <c:y val="-1.923076923077017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9C0-4EB2-9AF2-0B05764C46AF}"/>
                </c:ext>
              </c:extLst>
            </c:dLbl>
            <c:dLbl>
              <c:idx val="10"/>
              <c:layout>
                <c:manualLayout>
                  <c:x val="0.12221317237065268"/>
                  <c:y val="4.700800396807381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9C0-4EB2-9AF2-0B05764C46AF}"/>
                </c:ext>
              </c:extLst>
            </c:dLbl>
            <c:dLbl>
              <c:idx val="11"/>
              <c:layout>
                <c:manualLayout>
                  <c:x val="0.11090322247802563"/>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9C0-4EB2-9AF2-0B05764C46AF}"/>
                </c:ext>
              </c:extLst>
            </c:dLbl>
            <c:dLbl>
              <c:idx val="12"/>
              <c:layout>
                <c:manualLayout>
                  <c:x val="8.8520929662661951E-2"/>
                  <c:y val="-5.769230769230816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9C0-4EB2-9AF2-0B05764C46AF}"/>
                </c:ext>
              </c:extLst>
            </c:dLbl>
            <c:dLbl>
              <c:idx val="13"/>
              <c:layout>
                <c:manualLayout>
                  <c:x val="7.1909271476200604E-2"/>
                  <c:y val="-4.700800396807381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9C0-4EB2-9AF2-0B05764C46AF}"/>
                </c:ext>
              </c:extLst>
            </c:dLbl>
            <c:dLbl>
              <c:idx val="14"/>
              <c:layout>
                <c:manualLayout>
                  <c:x val="5.9513726324749945E-2"/>
                  <c:y val="-3.846153846153893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79C0-4EB2-9AF2-0B05764C46AF}"/>
                </c:ext>
              </c:extLst>
            </c:dLbl>
            <c:dLbl>
              <c:idx val="15"/>
              <c:layout>
                <c:manualLayout>
                  <c:x val="4.6262422049823622E-2"/>
                  <c:y val="-7.692307692307692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9C0-4EB2-9AF2-0B05764C46AF}"/>
                </c:ext>
              </c:extLst>
            </c:dLbl>
            <c:dLbl>
              <c:idx val="16"/>
              <c:layout>
                <c:manualLayout>
                  <c:x val="4.0971515538444671E-2"/>
                  <c:y val="-5.769230769230769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0-D26D-42FA-B202-77E023A8B30B}"/>
                </c:ext>
              </c:extLst>
            </c:dLbl>
            <c:dLbl>
              <c:idx val="17"/>
              <c:layout>
                <c:manualLayout>
                  <c:x val="3.4075818839598364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9C0-4EB2-9AF2-0B05764C46AF}"/>
                </c:ext>
              </c:extLst>
            </c:dLbl>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SFS-RC'!$C$37:$C$54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SFS-RC'!$E$37:$E$54</c:f>
              <c:numCache>
                <c:formatCode>0;0</c:formatCode>
                <c:ptCount val="18"/>
                <c:pt idx="0">
                  <c:v>185475</c:v>
                </c:pt>
                <c:pt idx="1">
                  <c:v>227830</c:v>
                </c:pt>
                <c:pt idx="2">
                  <c:v>229140</c:v>
                </c:pt>
                <c:pt idx="3">
                  <c:v>175383</c:v>
                </c:pt>
                <c:pt idx="4">
                  <c:v>168564</c:v>
                </c:pt>
                <c:pt idx="5">
                  <c:v>196263</c:v>
                </c:pt>
                <c:pt idx="6">
                  <c:v>212363</c:v>
                </c:pt>
                <c:pt idx="7">
                  <c:v>190570</c:v>
                </c:pt>
                <c:pt idx="8">
                  <c:v>167884</c:v>
                </c:pt>
                <c:pt idx="9">
                  <c:v>153096</c:v>
                </c:pt>
                <c:pt idx="10">
                  <c:v>130033</c:v>
                </c:pt>
                <c:pt idx="11">
                  <c:v>110795</c:v>
                </c:pt>
                <c:pt idx="12">
                  <c:v>83690</c:v>
                </c:pt>
                <c:pt idx="13">
                  <c:v>56877</c:v>
                </c:pt>
                <c:pt idx="14">
                  <c:v>38524</c:v>
                </c:pt>
                <c:pt idx="15">
                  <c:v>23313</c:v>
                </c:pt>
                <c:pt idx="16">
                  <c:v>11669</c:v>
                </c:pt>
                <c:pt idx="17">
                  <c:v>9369</c:v>
                </c:pt>
              </c:numCache>
            </c:numRef>
          </c:val>
          <c:extLst>
            <c:ext xmlns:c16="http://schemas.microsoft.com/office/drawing/2014/chart" uri="{C3380CC4-5D6E-409C-BE32-E72D297353CC}">
              <c16:uniqueId val="{0000000F-D26D-42FA-B202-77E023A8B30B}"/>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400" b="0"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899416"/>
        <c:crosses val="autoZero"/>
        <c:auto val="1"/>
        <c:lblAlgn val="ctr"/>
        <c:lblOffset val="100"/>
        <c:noMultiLvlLbl val="0"/>
      </c:catAx>
      <c:valAx>
        <c:axId val="408899416"/>
        <c:scaling>
          <c:orientation val="minMax"/>
        </c:scaling>
        <c:delete val="1"/>
        <c:axPos val="b"/>
        <c:numFmt formatCode="0;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3363420420899897"/>
          <c:y val="5.7909499117488356E-2"/>
          <c:w val="0.32836952746993459"/>
          <c:h val="4.1215280059942426E-2"/>
        </c:manualLayout>
      </c:layout>
      <c:overlay val="0"/>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lt1"/>
    </a:solidFill>
    <a:ln w="9525" cap="flat" cmpd="sng" algn="ctr">
      <a:noFill/>
      <a:round/>
    </a:ln>
    <a:effectLst/>
  </c:spPr>
  <c:txPr>
    <a:bodyPr/>
    <a:lstStyle/>
    <a:p>
      <a:pPr>
        <a:defRPr sz="4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3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rPr>
              <a:t>Ditribución de la Afiliación al SFS por Región Geográfica </a:t>
            </a:r>
          </a:p>
        </c:rich>
      </c:tx>
      <c:layout>
        <c:manualLayout>
          <c:xMode val="edge"/>
          <c:yMode val="edge"/>
          <c:x val="0.19915277872649245"/>
          <c:y val="4.2688132557824332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9458485918969457"/>
          <c:y val="0.15806343620295599"/>
          <c:w val="0.34966542768671283"/>
          <c:h val="0.67896586316305274"/>
        </c:manualLayout>
      </c:layout>
      <c:pieChart>
        <c:varyColors val="1"/>
        <c:ser>
          <c:idx val="0"/>
          <c:order val="0"/>
          <c:tx>
            <c:strRef>
              <c:f>'5. SFS-RC'!$B$6</c:f>
              <c:strCache>
                <c:ptCount val="1"/>
                <c:pt idx="0">
                  <c:v>Total</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A8FE-45C7-9278-B0EC4BDBD1E0}"/>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A8FE-45C7-9278-B0EC4BDBD1E0}"/>
              </c:ext>
            </c:extLst>
          </c:dPt>
          <c:dPt>
            <c:idx val="2"/>
            <c:bubble3D val="0"/>
            <c:spPr>
              <a:solidFill>
                <a:schemeClr val="accent1"/>
              </a:solidFill>
              <a:ln w="19050">
                <a:solidFill>
                  <a:schemeClr val="lt1"/>
                </a:solidFill>
              </a:ln>
              <a:effectLst/>
            </c:spPr>
            <c:extLst>
              <c:ext xmlns:c16="http://schemas.microsoft.com/office/drawing/2014/chart" uri="{C3380CC4-5D6E-409C-BE32-E72D297353CC}">
                <c16:uniqueId val="{00000004-A8FE-45C7-9278-B0EC4BDBD1E0}"/>
              </c:ext>
            </c:extLst>
          </c:dPt>
          <c:dPt>
            <c:idx val="3"/>
            <c:bubble3D val="0"/>
            <c:spPr>
              <a:solidFill>
                <a:schemeClr val="accent1">
                  <a:tint val="77000"/>
                </a:schemeClr>
              </a:solidFill>
              <a:ln w="19050">
                <a:solidFill>
                  <a:schemeClr val="lt1"/>
                </a:solidFill>
              </a:ln>
              <a:effectLst/>
            </c:spPr>
            <c:extLst>
              <c:ext xmlns:c16="http://schemas.microsoft.com/office/drawing/2014/chart" uri="{C3380CC4-5D6E-409C-BE32-E72D297353CC}">
                <c16:uniqueId val="{00000005-A8FE-45C7-9278-B0EC4BDBD1E0}"/>
              </c:ext>
            </c:extLst>
          </c:dPt>
          <c:dPt>
            <c:idx val="4"/>
            <c:bubble3D val="0"/>
            <c:spPr>
              <a:solidFill>
                <a:schemeClr val="accent1">
                  <a:tint val="54000"/>
                </a:schemeClr>
              </a:solidFill>
              <a:ln w="19050">
                <a:solidFill>
                  <a:schemeClr val="lt1"/>
                </a:solidFill>
              </a:ln>
              <a:effectLst/>
            </c:spPr>
            <c:extLst>
              <c:ext xmlns:c16="http://schemas.microsoft.com/office/drawing/2014/chart" uri="{C3380CC4-5D6E-409C-BE32-E72D297353CC}">
                <c16:uniqueId val="{00000002-A8FE-45C7-9278-B0EC4BDBD1E0}"/>
              </c:ext>
            </c:extLst>
          </c:dPt>
          <c:dLbls>
            <c:dLbl>
              <c:idx val="0"/>
              <c:layout>
                <c:manualLayout>
                  <c:x val="-1.8231189851268592E-2"/>
                  <c:y val="-2.66503651901491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A8FE-45C7-9278-B0EC4BDBD1E0}"/>
                </c:ext>
              </c:extLst>
            </c:dLbl>
            <c:dLbl>
              <c:idx val="1"/>
              <c:layout>
                <c:manualLayout>
                  <c:x val="2.5000000000000001E-2"/>
                  <c:y val="1.839274624845906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A8FE-45C7-9278-B0EC4BDBD1E0}"/>
                </c:ext>
              </c:extLst>
            </c:dLbl>
            <c:dLbl>
              <c:idx val="2"/>
              <c:layout>
                <c:manualLayout>
                  <c:x val="-3.8888888888888917E-2"/>
                  <c:y val="7.3570984993834906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4-A8FE-45C7-9278-B0EC4BDBD1E0}"/>
                </c:ext>
              </c:extLst>
            </c:dLbl>
            <c:dLbl>
              <c:idx val="3"/>
              <c:layout>
                <c:manualLayout>
                  <c:x val="-3.8888888888888903E-2"/>
                  <c:y val="7.3570984993836259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A8FE-45C7-9278-B0EC4BDBD1E0}"/>
                </c:ext>
              </c:extLst>
            </c:dLbl>
            <c:dLbl>
              <c:idx val="4"/>
              <c:layout>
                <c:manualLayout>
                  <c:x val="-1.1111111111111136E-2"/>
                  <c:y val="5.149968949568536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2-A8FE-45C7-9278-B0EC4BDBD1E0}"/>
                </c:ext>
              </c:extLst>
            </c:dLbl>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 SFS-RC'!$A$7:$A$11</c:f>
              <c:strCache>
                <c:ptCount val="5"/>
                <c:pt idx="0">
                  <c:v>Distrito Nacional</c:v>
                </c:pt>
                <c:pt idx="1">
                  <c:v>Este</c:v>
                </c:pt>
                <c:pt idx="2">
                  <c:v>Norte</c:v>
                </c:pt>
                <c:pt idx="3">
                  <c:v>Sur</c:v>
                </c:pt>
                <c:pt idx="4">
                  <c:v>Sin especificar</c:v>
                </c:pt>
              </c:strCache>
            </c:strRef>
          </c:cat>
          <c:val>
            <c:numRef>
              <c:f>'5. SFS-RC'!$B$7:$B$11</c:f>
              <c:numCache>
                <c:formatCode>_(* #,##0_);_(* \(#,##0\);_(* "-"??_);_(@_)</c:formatCode>
                <c:ptCount val="5"/>
                <c:pt idx="0">
                  <c:v>1566314</c:v>
                </c:pt>
                <c:pt idx="1">
                  <c:v>370583</c:v>
                </c:pt>
                <c:pt idx="2">
                  <c:v>1199433</c:v>
                </c:pt>
                <c:pt idx="3">
                  <c:v>606595</c:v>
                </c:pt>
                <c:pt idx="4">
                  <c:v>1035035</c:v>
                </c:pt>
              </c:numCache>
            </c:numRef>
          </c:val>
          <c:extLst>
            <c:ext xmlns:c16="http://schemas.microsoft.com/office/drawing/2014/chart" uri="{C3380CC4-5D6E-409C-BE32-E72D297353CC}">
              <c16:uniqueId val="{00000000-A8FE-45C7-9278-B0EC4BDBD1E0}"/>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ysClr val="windowText" lastClr="000000"/>
                </a:solidFill>
                <a:latin typeface="+mn-lt"/>
                <a:ea typeface="+mn-ea"/>
                <a:cs typeface="+mn-cs"/>
              </a:defRPr>
            </a:pPr>
            <a:r>
              <a:rPr lang="en-US" sz="1100" b="1">
                <a:solidFill>
                  <a:sysClr val="windowText" lastClr="000000"/>
                </a:solidFill>
              </a:rPr>
              <a:t>Ditribución de la Afiliación al SFS por Región de Salud</a:t>
            </a:r>
          </a:p>
        </c:rich>
      </c:tx>
      <c:layout>
        <c:manualLayout>
          <c:xMode val="edge"/>
          <c:yMode val="edge"/>
          <c:x val="0.2657216047232499"/>
          <c:y val="3.8151927148202681E-2"/>
        </c:manualLayout>
      </c:layout>
      <c:overlay val="0"/>
      <c:spPr>
        <a:noFill/>
        <a:ln>
          <a:noFill/>
        </a:ln>
        <a:effectLst/>
      </c:spPr>
      <c:txPr>
        <a:bodyPr rot="0" spcFirstLastPara="1" vertOverflow="ellipsis" vert="horz" wrap="square" anchor="ctr" anchorCtr="1"/>
        <a:lstStyle/>
        <a:p>
          <a:pPr>
            <a:defRPr sz="11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0.30999673496315894"/>
          <c:y val="0.20130737824438613"/>
          <c:w val="0.39125120607372094"/>
          <c:h val="0.57626305045202686"/>
        </c:manualLayout>
      </c:layout>
      <c:pieChart>
        <c:varyColors val="1"/>
        <c:ser>
          <c:idx val="0"/>
          <c:order val="0"/>
          <c:tx>
            <c:strRef>
              <c:f>'5. SFS-RC'!$B$25</c:f>
              <c:strCache>
                <c:ptCount val="1"/>
                <c:pt idx="0">
                  <c:v>Total</c:v>
                </c:pt>
              </c:strCache>
            </c:strRef>
          </c:tx>
          <c:explosion val="3"/>
          <c:dPt>
            <c:idx val="0"/>
            <c:bubble3D val="0"/>
            <c:spPr>
              <a:solidFill>
                <a:schemeClr val="accent1"/>
              </a:solidFill>
              <a:ln w="19050">
                <a:solidFill>
                  <a:schemeClr val="lt1"/>
                </a:solidFill>
              </a:ln>
              <a:effectLst/>
            </c:spPr>
            <c:extLst>
              <c:ext xmlns:c16="http://schemas.microsoft.com/office/drawing/2014/chart" uri="{C3380CC4-5D6E-409C-BE32-E72D297353CC}">
                <c16:uniqueId val="{00000001-F739-4254-B434-63DA03BE1A92}"/>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3-F739-4254-B434-63DA03BE1A92}"/>
              </c:ext>
            </c:extLst>
          </c:dPt>
          <c:dPt>
            <c:idx val="2"/>
            <c:bubble3D val="0"/>
            <c:spPr>
              <a:solidFill>
                <a:schemeClr val="accent5"/>
              </a:solidFill>
              <a:ln w="19050">
                <a:solidFill>
                  <a:schemeClr val="lt1"/>
                </a:solidFill>
              </a:ln>
              <a:effectLst/>
            </c:spPr>
            <c:extLst>
              <c:ext xmlns:c16="http://schemas.microsoft.com/office/drawing/2014/chart" uri="{C3380CC4-5D6E-409C-BE32-E72D297353CC}">
                <c16:uniqueId val="{00000005-F739-4254-B434-63DA03BE1A92}"/>
              </c:ext>
            </c:extLst>
          </c:dPt>
          <c:dPt>
            <c:idx val="3"/>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7-F739-4254-B434-63DA03BE1A92}"/>
              </c:ext>
            </c:extLst>
          </c:dPt>
          <c:dPt>
            <c:idx val="4"/>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9-F739-4254-B434-63DA03BE1A92}"/>
              </c:ext>
            </c:extLst>
          </c:dPt>
          <c:dPt>
            <c:idx val="5"/>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D-F739-4254-B434-63DA03BE1A92}"/>
              </c:ext>
            </c:extLst>
          </c:dPt>
          <c:dPt>
            <c:idx val="6"/>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E-F739-4254-B434-63DA03BE1A92}"/>
              </c:ext>
            </c:extLst>
          </c:dPt>
          <c:dPt>
            <c:idx val="7"/>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F-F739-4254-B434-63DA03BE1A92}"/>
              </c:ext>
            </c:extLst>
          </c:dPt>
          <c:dPt>
            <c:idx val="8"/>
            <c:bubble3D val="0"/>
            <c:spPr>
              <a:solidFill>
                <a:schemeClr val="accent5">
                  <a:lumMod val="80000"/>
                  <a:lumOff val="20000"/>
                </a:schemeClr>
              </a:solidFill>
              <a:ln w="19050">
                <a:solidFill>
                  <a:schemeClr val="lt1"/>
                </a:solidFill>
              </a:ln>
              <a:effectLst/>
            </c:spPr>
            <c:extLst>
              <c:ext xmlns:c16="http://schemas.microsoft.com/office/drawing/2014/chart" uri="{C3380CC4-5D6E-409C-BE32-E72D297353CC}">
                <c16:uniqueId val="{0000000C-F739-4254-B434-63DA03BE1A92}"/>
              </c:ext>
            </c:extLst>
          </c:dPt>
          <c:dPt>
            <c:idx val="9"/>
            <c:bubble3D val="0"/>
            <c:spPr>
              <a:solidFill>
                <a:schemeClr val="accent1">
                  <a:lumMod val="80000"/>
                </a:schemeClr>
              </a:solidFill>
              <a:ln w="19050">
                <a:solidFill>
                  <a:schemeClr val="lt1"/>
                </a:solidFill>
              </a:ln>
              <a:effectLst/>
            </c:spPr>
            <c:extLst>
              <c:ext xmlns:c16="http://schemas.microsoft.com/office/drawing/2014/chart" uri="{C3380CC4-5D6E-409C-BE32-E72D297353CC}">
                <c16:uniqueId val="{0000000B-F739-4254-B434-63DA03BE1A92}"/>
              </c:ext>
            </c:extLst>
          </c:dPt>
          <c:dLbls>
            <c:dLbl>
              <c:idx val="0"/>
              <c:layout>
                <c:manualLayout>
                  <c:x val="-8.8151568353857332E-4"/>
                  <c:y val="1.45325131979367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F739-4254-B434-63DA03BE1A92}"/>
                </c:ext>
              </c:extLst>
            </c:dLbl>
            <c:dLbl>
              <c:idx val="1"/>
              <c:layout>
                <c:manualLayout>
                  <c:x val="4.8237974142712088E-2"/>
                  <c:y val="-1.719050833515604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F739-4254-B434-63DA03BE1A92}"/>
                </c:ext>
              </c:extLst>
            </c:dLbl>
            <c:dLbl>
              <c:idx val="2"/>
              <c:layout>
                <c:manualLayout>
                  <c:x val="4.5322147954299896E-2"/>
                  <c:y val="6.9196138622867151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F739-4254-B434-63DA03BE1A92}"/>
                </c:ext>
              </c:extLst>
            </c:dLbl>
            <c:dLbl>
              <c:idx val="3"/>
              <c:layout>
                <c:manualLayout>
                  <c:x val="6.0713889562184389E-2"/>
                  <c:y val="9.8016531288891137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F739-4254-B434-63DA03BE1A92}"/>
                </c:ext>
              </c:extLst>
            </c:dLbl>
            <c:dLbl>
              <c:idx val="4"/>
              <c:layout>
                <c:manualLayout>
                  <c:x val="-5.101227132486761E-2"/>
                  <c:y val="6.583372398752609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F739-4254-B434-63DA03BE1A92}"/>
                </c:ext>
              </c:extLst>
            </c:dLbl>
            <c:dLbl>
              <c:idx val="5"/>
              <c:layout>
                <c:manualLayout>
                  <c:x val="-5.3930343961625049E-2"/>
                  <c:y val="4.0995084253066432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F739-4254-B434-63DA03BE1A92}"/>
                </c:ext>
              </c:extLst>
            </c:dLbl>
            <c:dLbl>
              <c:idx val="6"/>
              <c:layout>
                <c:manualLayout>
                  <c:x val="-6.959400990337003E-2"/>
                  <c:y val="-1.944733297095455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E-F739-4254-B434-63DA03BE1A92}"/>
                </c:ext>
              </c:extLst>
            </c:dLbl>
            <c:dLbl>
              <c:idx val="7"/>
              <c:layout>
                <c:manualLayout>
                  <c:x val="-5.813534469904072E-2"/>
                  <c:y val="-5.901082409661333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F739-4254-B434-63DA03BE1A92}"/>
                </c:ext>
              </c:extLst>
            </c:dLbl>
            <c:dLbl>
              <c:idx val="8"/>
              <c:layout>
                <c:manualLayout>
                  <c:x val="-2.1963579000031801E-2"/>
                  <c:y val="-0.1249113747548035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C-F739-4254-B434-63DA03BE1A92}"/>
                </c:ext>
              </c:extLst>
            </c:dLbl>
            <c:dLbl>
              <c:idx val="9"/>
              <c:layout>
                <c:manualLayout>
                  <c:x val="-1.5942030166411516E-2"/>
                  <c:y val="3.8965566138066316E-4"/>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F739-4254-B434-63DA03BE1A92}"/>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 SFS-RC'!$A$26:$A$35</c:f>
              <c:strCache>
                <c:ptCount val="10"/>
                <c:pt idx="0">
                  <c:v>Santo Domingo</c:v>
                </c:pt>
                <c:pt idx="1">
                  <c:v>Este</c:v>
                </c:pt>
                <c:pt idx="2">
                  <c:v>Norcentral</c:v>
                </c:pt>
                <c:pt idx="3">
                  <c:v>Nordeste</c:v>
                </c:pt>
                <c:pt idx="4">
                  <c:v>Cibao Occidental</c:v>
                </c:pt>
                <c:pt idx="5">
                  <c:v>Cibao Central</c:v>
                </c:pt>
                <c:pt idx="6">
                  <c:v>Valdesia</c:v>
                </c:pt>
                <c:pt idx="7">
                  <c:v>Enriquillo</c:v>
                </c:pt>
                <c:pt idx="8">
                  <c:v>El Valle</c:v>
                </c:pt>
                <c:pt idx="9">
                  <c:v>Sin especificar</c:v>
                </c:pt>
              </c:strCache>
            </c:strRef>
          </c:cat>
          <c:val>
            <c:numRef>
              <c:f>'5. SFS-RC'!$B$26:$B$35</c:f>
              <c:numCache>
                <c:formatCode>_(* #,##0_);_(* \(#,##0\);_(* "-"??_);_(@_)</c:formatCode>
                <c:ptCount val="10"/>
                <c:pt idx="0">
                  <c:v>1566314</c:v>
                </c:pt>
                <c:pt idx="1">
                  <c:v>370583</c:v>
                </c:pt>
                <c:pt idx="2">
                  <c:v>593517</c:v>
                </c:pt>
                <c:pt idx="3">
                  <c:v>217595</c:v>
                </c:pt>
                <c:pt idx="4">
                  <c:v>136044</c:v>
                </c:pt>
                <c:pt idx="5">
                  <c:v>252277</c:v>
                </c:pt>
                <c:pt idx="6">
                  <c:v>243788</c:v>
                </c:pt>
                <c:pt idx="7">
                  <c:v>138682</c:v>
                </c:pt>
                <c:pt idx="8">
                  <c:v>224125</c:v>
                </c:pt>
                <c:pt idx="9">
                  <c:v>1035035</c:v>
                </c:pt>
              </c:numCache>
            </c:numRef>
          </c:val>
          <c:extLst>
            <c:ext xmlns:c16="http://schemas.microsoft.com/office/drawing/2014/chart" uri="{C3380CC4-5D6E-409C-BE32-E72D297353CC}">
              <c16:uniqueId val="{0000000A-F739-4254-B434-63DA03BE1A9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ysClr val="windowText" lastClr="000000"/>
          </a:solidFill>
        </a:defRPr>
      </a:pPr>
      <a:endParaRPr lang="es-DO"/>
    </a:p>
  </c:txPr>
  <c:printSettings>
    <c:headerFooter/>
    <c:pageMargins b="0.75" l="0.7" r="0.7" t="0.75" header="0.3" footer="0.3"/>
    <c:pageSetup/>
  </c:printSettings>
  <c:userShapes r:id="rId3"/>
</c:chartSpace>
</file>

<file path=xl/charts/chart3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600" b="1"/>
              <a:t>Población Afiliada en el Seguro Familiar de Salud y en Planes  Especiales de Salud para Pensionados y Jubilados por Región  Geográfica, Región de Salud y Provincia</a:t>
            </a:r>
          </a:p>
        </c:rich>
      </c:tx>
      <c:layout>
        <c:manualLayout>
          <c:xMode val="edge"/>
          <c:yMode val="edge"/>
          <c:x val="7.0916934885122296E-2"/>
          <c:y val="1.5197306891601379E-2"/>
        </c:manualLayout>
      </c:layout>
      <c:overlay val="0"/>
      <c:spPr>
        <a:noFill/>
        <a:ln>
          <a:noFill/>
        </a:ln>
        <a:effectLst/>
      </c:spPr>
      <c:txPr>
        <a:bodyPr rot="0" spcFirstLastPara="1" vertOverflow="ellipsis" vert="horz" wrap="square" anchor="ctr" anchorCtr="1"/>
        <a:lstStyle/>
        <a:p>
          <a:pPr>
            <a:defRPr sz="16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629766773932809"/>
          <c:y val="0.11409140056319485"/>
          <c:w val="0.69830035503921284"/>
          <c:h val="0.83315529048012382"/>
        </c:manualLayout>
      </c:layout>
      <c:barChart>
        <c:barDir val="bar"/>
        <c:grouping val="clustered"/>
        <c:varyColors val="0"/>
        <c:ser>
          <c:idx val="0"/>
          <c:order val="0"/>
          <c:tx>
            <c:strRef>
              <c:f>'6. SFS-RC'!$D$12</c:f>
              <c:strCache>
                <c:ptCount val="1"/>
                <c:pt idx="0">
                  <c:v>Ago.25</c:v>
                </c:pt>
              </c:strCache>
            </c:strRef>
          </c:tx>
          <c:spPr>
            <a:solidFill>
              <a:schemeClr val="accent1"/>
            </a:solidFill>
            <a:ln>
              <a:noFill/>
            </a:ln>
            <a:effectLst/>
          </c:spPr>
          <c:invertIfNegative val="0"/>
          <c:dPt>
            <c:idx val="32"/>
            <c:invertIfNegative val="0"/>
            <c:bubble3D val="0"/>
            <c:spPr>
              <a:solidFill>
                <a:srgbClr val="FF0000"/>
              </a:solidFill>
              <a:ln>
                <a:noFill/>
              </a:ln>
              <a:effectLst/>
            </c:spPr>
            <c:extLst>
              <c:ext xmlns:c16="http://schemas.microsoft.com/office/drawing/2014/chart" uri="{C3380CC4-5D6E-409C-BE32-E72D297353CC}">
                <c16:uniqueId val="{00000001-21C1-47A0-A4D6-3A6784505E5A}"/>
              </c:ext>
            </c:extLst>
          </c:dPt>
          <c:dLbls>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SFS-RC'!$C$13:$C$45</c:f>
              <c:strCache>
                <c:ptCount val="33"/>
                <c:pt idx="0">
                  <c:v>Distrito Nacional</c:v>
                </c:pt>
                <c:pt idx="1">
                  <c:v>Monte Plata</c:v>
                </c:pt>
                <c:pt idx="2">
                  <c:v>Santo Domingo</c:v>
                </c:pt>
                <c:pt idx="3">
                  <c:v>El Seybo</c:v>
                </c:pt>
                <c:pt idx="4">
                  <c:v>Hato Mayor del Rey</c:v>
                </c:pt>
                <c:pt idx="5">
                  <c:v>La Altagracia</c:v>
                </c:pt>
                <c:pt idx="6">
                  <c:v>La Romana</c:v>
                </c:pt>
                <c:pt idx="7">
                  <c:v>San Pedro de Macorís</c:v>
                </c:pt>
                <c:pt idx="8">
                  <c:v>Espaillat</c:v>
                </c:pt>
                <c:pt idx="9">
                  <c:v>Puerto Plata</c:v>
                </c:pt>
                <c:pt idx="10">
                  <c:v>Santiago</c:v>
                </c:pt>
                <c:pt idx="11">
                  <c:v>Duarte</c:v>
                </c:pt>
                <c:pt idx="12">
                  <c:v>Hermanas Mirabal</c:v>
                </c:pt>
                <c:pt idx="13">
                  <c:v>Maria Trinidad Sanchez</c:v>
                </c:pt>
                <c:pt idx="14">
                  <c:v>Samaná</c:v>
                </c:pt>
                <c:pt idx="15">
                  <c:v>Dajabon</c:v>
                </c:pt>
                <c:pt idx="16">
                  <c:v>Montecristi</c:v>
                </c:pt>
                <c:pt idx="17">
                  <c:v>Santiago Rodriguez</c:v>
                </c:pt>
                <c:pt idx="18">
                  <c:v>Valverde</c:v>
                </c:pt>
                <c:pt idx="19">
                  <c:v>La vega</c:v>
                </c:pt>
                <c:pt idx="20">
                  <c:v>Monseñor Nouel</c:v>
                </c:pt>
                <c:pt idx="21">
                  <c:v>Sanchez Ramirez</c:v>
                </c:pt>
                <c:pt idx="22">
                  <c:v>Peravia</c:v>
                </c:pt>
                <c:pt idx="23">
                  <c:v>San Cristóbal</c:v>
                </c:pt>
                <c:pt idx="24">
                  <c:v>San José de Ocoa</c:v>
                </c:pt>
                <c:pt idx="25">
                  <c:v>Bahoruco</c:v>
                </c:pt>
                <c:pt idx="26">
                  <c:v>Barahona</c:v>
                </c:pt>
                <c:pt idx="27">
                  <c:v>Independencia</c:v>
                </c:pt>
                <c:pt idx="28">
                  <c:v>Pedernales</c:v>
                </c:pt>
                <c:pt idx="29">
                  <c:v>Azua</c:v>
                </c:pt>
                <c:pt idx="30">
                  <c:v>Elias Piña</c:v>
                </c:pt>
                <c:pt idx="31">
                  <c:v>San Juan de la Maguana</c:v>
                </c:pt>
                <c:pt idx="32">
                  <c:v>Sin identificar</c:v>
                </c:pt>
              </c:strCache>
            </c:strRef>
          </c:cat>
          <c:val>
            <c:numRef>
              <c:f>'6. SFS-RC'!$D$13:$D$45</c:f>
              <c:numCache>
                <c:formatCode>_(* #,##0_);_(* \(#,##0\);_(* "-"_);_(@_)</c:formatCode>
                <c:ptCount val="33"/>
                <c:pt idx="0">
                  <c:v>1067330</c:v>
                </c:pt>
                <c:pt idx="1">
                  <c:v>58458</c:v>
                </c:pt>
                <c:pt idx="2">
                  <c:v>440526</c:v>
                </c:pt>
                <c:pt idx="3">
                  <c:v>32340</c:v>
                </c:pt>
                <c:pt idx="4">
                  <c:v>33128</c:v>
                </c:pt>
                <c:pt idx="5">
                  <c:v>95659</c:v>
                </c:pt>
                <c:pt idx="6">
                  <c:v>99069</c:v>
                </c:pt>
                <c:pt idx="7">
                  <c:v>110387</c:v>
                </c:pt>
                <c:pt idx="8">
                  <c:v>86571</c:v>
                </c:pt>
                <c:pt idx="9">
                  <c:v>116531</c:v>
                </c:pt>
                <c:pt idx="10">
                  <c:v>390415</c:v>
                </c:pt>
                <c:pt idx="11">
                  <c:v>105905</c:v>
                </c:pt>
                <c:pt idx="12">
                  <c:v>36822</c:v>
                </c:pt>
                <c:pt idx="13">
                  <c:v>46558</c:v>
                </c:pt>
                <c:pt idx="14">
                  <c:v>28310</c:v>
                </c:pt>
                <c:pt idx="15">
                  <c:v>27082</c:v>
                </c:pt>
                <c:pt idx="16">
                  <c:v>31151</c:v>
                </c:pt>
                <c:pt idx="17">
                  <c:v>26716</c:v>
                </c:pt>
                <c:pt idx="18">
                  <c:v>51095</c:v>
                </c:pt>
                <c:pt idx="19">
                  <c:v>136208</c:v>
                </c:pt>
                <c:pt idx="20">
                  <c:v>57190</c:v>
                </c:pt>
                <c:pt idx="21">
                  <c:v>58879</c:v>
                </c:pt>
                <c:pt idx="22">
                  <c:v>45581</c:v>
                </c:pt>
                <c:pt idx="23">
                  <c:v>22229</c:v>
                </c:pt>
                <c:pt idx="24">
                  <c:v>175978</c:v>
                </c:pt>
                <c:pt idx="25">
                  <c:v>32720</c:v>
                </c:pt>
                <c:pt idx="26">
                  <c:v>71958</c:v>
                </c:pt>
                <c:pt idx="27">
                  <c:v>26514</c:v>
                </c:pt>
                <c:pt idx="28">
                  <c:v>7490</c:v>
                </c:pt>
                <c:pt idx="29">
                  <c:v>83048</c:v>
                </c:pt>
                <c:pt idx="30">
                  <c:v>111783</c:v>
                </c:pt>
                <c:pt idx="31">
                  <c:v>29294</c:v>
                </c:pt>
                <c:pt idx="32">
                  <c:v>1035035</c:v>
                </c:pt>
              </c:numCache>
            </c:numRef>
          </c:val>
          <c:extLst>
            <c:ext xmlns:c16="http://schemas.microsoft.com/office/drawing/2014/chart" uri="{C3380CC4-5D6E-409C-BE32-E72D297353CC}">
              <c16:uniqueId val="{00000000-21C1-47A0-A4D6-3A6784505E5A}"/>
            </c:ext>
          </c:extLst>
        </c:ser>
        <c:dLbls>
          <c:showLegendKey val="0"/>
          <c:showVal val="0"/>
          <c:showCatName val="0"/>
          <c:showSerName val="0"/>
          <c:showPercent val="0"/>
          <c:showBubbleSize val="0"/>
        </c:dLbls>
        <c:gapWidth val="52"/>
        <c:axId val="732888592"/>
        <c:axId val="732889008"/>
      </c:barChart>
      <c:catAx>
        <c:axId val="7328885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732889008"/>
        <c:crosses val="autoZero"/>
        <c:auto val="1"/>
        <c:lblAlgn val="ctr"/>
        <c:lblOffset val="100"/>
        <c:noMultiLvlLbl val="0"/>
      </c:catAx>
      <c:valAx>
        <c:axId val="732889008"/>
        <c:scaling>
          <c:orientation val="minMax"/>
        </c:scaling>
        <c:delete val="1"/>
        <c:axPos val="b"/>
        <c:numFmt formatCode="_(* #,##0_);_(* \(#,##0\);_(* &quot;-&quot;_);_(@_)" sourceLinked="1"/>
        <c:majorTickMark val="none"/>
        <c:minorTickMark val="none"/>
        <c:tickLblPos val="nextTo"/>
        <c:crossAx val="73288859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680" b="1" i="0" u="none" strike="noStrike" kern="1200" baseline="0">
                <a:solidFill>
                  <a:schemeClr val="tx1"/>
                </a:solidFill>
                <a:latin typeface="Arial" panose="020B0604020202020204" pitchFamily="34" charset="0"/>
                <a:ea typeface="+mn-ea"/>
                <a:cs typeface="Arial" panose="020B0604020202020204" pitchFamily="34" charset="0"/>
              </a:defRPr>
            </a:pPr>
            <a:r>
              <a:rPr lang="es-DO"/>
              <a:t>Afiliación del Seguro Familiar de Salud del Régimen Subsidiado por Tipo</a:t>
            </a:r>
          </a:p>
        </c:rich>
      </c:tx>
      <c:layout>
        <c:manualLayout>
          <c:xMode val="edge"/>
          <c:yMode val="edge"/>
          <c:x val="0.24423225084116232"/>
          <c:y val="1.3683119413449296E-2"/>
        </c:manualLayout>
      </c:layout>
      <c:overlay val="0"/>
      <c:spPr>
        <a:noFill/>
        <a:ln>
          <a:noFill/>
        </a:ln>
        <a:effectLst/>
      </c:spPr>
      <c:txPr>
        <a:bodyPr rot="0" spcFirstLastPara="1" vertOverflow="ellipsis" vert="horz" wrap="square" anchor="ctr" anchorCtr="1"/>
        <a:lstStyle/>
        <a:p>
          <a:pPr>
            <a:defRPr sz="168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4.2573166637945546E-2"/>
          <c:y val="6.2785488068225953E-2"/>
          <c:w val="0.93351642867607232"/>
          <c:h val="0.79309401221450448"/>
        </c:manualLayout>
      </c:layout>
      <c:barChart>
        <c:barDir val="col"/>
        <c:grouping val="clustered"/>
        <c:varyColors val="0"/>
        <c:ser>
          <c:idx val="0"/>
          <c:order val="0"/>
          <c:tx>
            <c:strRef>
              <c:f>'2. SFS-RS.'!$C$9</c:f>
              <c:strCache>
                <c:ptCount val="1"/>
                <c:pt idx="0">
                  <c:v> Afiliados Titulares  </c:v>
                </c:pt>
              </c:strCache>
            </c:strRef>
          </c:tx>
          <c:spPr>
            <a:gradFill rotWithShape="1">
              <a:gsLst>
                <a:gs pos="0">
                  <a:schemeClr val="accent1">
                    <a:tint val="65000"/>
                    <a:shade val="51000"/>
                    <a:satMod val="130000"/>
                  </a:schemeClr>
                </a:gs>
                <a:gs pos="80000">
                  <a:schemeClr val="accent1">
                    <a:tint val="65000"/>
                    <a:shade val="93000"/>
                    <a:satMod val="130000"/>
                  </a:schemeClr>
                </a:gs>
                <a:gs pos="100000">
                  <a:schemeClr val="accent1">
                    <a:tint val="65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SFS-RS.'!$B$10:$B$27</c:f>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Ago. 2025</c:v>
                </c:pt>
              </c:strCache>
            </c:strRef>
          </c:cat>
          <c:val>
            <c:numRef>
              <c:f>'2. SFS-RS.'!$C$10:$C$27</c:f>
              <c:numCache>
                <c:formatCode>_(* #,##0_);_(* \(#,##0\);_(* "-"??_);_(@_)</c:formatCode>
                <c:ptCount val="18"/>
                <c:pt idx="0">
                  <c:v>489949</c:v>
                </c:pt>
                <c:pt idx="1">
                  <c:v>622049</c:v>
                </c:pt>
                <c:pt idx="2">
                  <c:v>903250</c:v>
                </c:pt>
                <c:pt idx="3">
                  <c:v>883775</c:v>
                </c:pt>
                <c:pt idx="4">
                  <c:v>1178040</c:v>
                </c:pt>
                <c:pt idx="5">
                  <c:v>1568225</c:v>
                </c:pt>
                <c:pt idx="6">
                  <c:v>1795214</c:v>
                </c:pt>
                <c:pt idx="7">
                  <c:v>2164705</c:v>
                </c:pt>
                <c:pt idx="8">
                  <c:v>2168957</c:v>
                </c:pt>
                <c:pt idx="9">
                  <c:v>2428212</c:v>
                </c:pt>
                <c:pt idx="10">
                  <c:v>2550398</c:v>
                </c:pt>
                <c:pt idx="11">
                  <c:v>2726543</c:v>
                </c:pt>
                <c:pt idx="12">
                  <c:v>4656130</c:v>
                </c:pt>
                <c:pt idx="13">
                  <c:v>4751862</c:v>
                </c:pt>
                <c:pt idx="14">
                  <c:v>4830794</c:v>
                </c:pt>
                <c:pt idx="15">
                  <c:v>4769269</c:v>
                </c:pt>
                <c:pt idx="16">
                  <c:v>4854651</c:v>
                </c:pt>
                <c:pt idx="17">
                  <c:v>4826257</c:v>
                </c:pt>
              </c:numCache>
            </c:numRef>
          </c:val>
          <c:extLst>
            <c:ext xmlns:c16="http://schemas.microsoft.com/office/drawing/2014/chart" uri="{C3380CC4-5D6E-409C-BE32-E72D297353CC}">
              <c16:uniqueId val="{00000017-B864-4DFD-8645-6954BC6BDE8D}"/>
            </c:ext>
          </c:extLst>
        </c:ser>
        <c:ser>
          <c:idx val="1"/>
          <c:order val="1"/>
          <c:tx>
            <c:strRef>
              <c:f>'2. SFS-RS.'!$D$9</c:f>
              <c:strCache>
                <c:ptCount val="1"/>
                <c:pt idx="0">
                  <c:v> Afiliados Dependientes  </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SFS-RS.'!$B$10:$B$27</c:f>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Ago. 2025</c:v>
                </c:pt>
              </c:strCache>
            </c:strRef>
          </c:cat>
          <c:val>
            <c:numRef>
              <c:f>'2. SFS-RS.'!$D$10:$D$27</c:f>
              <c:numCache>
                <c:formatCode>_(* #,##0_);_(* \(#,##0\);_(* "-"??_);_(@_)</c:formatCode>
                <c:ptCount val="18"/>
                <c:pt idx="0">
                  <c:v>734694</c:v>
                </c:pt>
                <c:pt idx="1">
                  <c:v>782176</c:v>
                </c:pt>
                <c:pt idx="2">
                  <c:v>1110536</c:v>
                </c:pt>
                <c:pt idx="3">
                  <c:v>1119652</c:v>
                </c:pt>
                <c:pt idx="4">
                  <c:v>1125311</c:v>
                </c:pt>
                <c:pt idx="5">
                  <c:v>1183528</c:v>
                </c:pt>
                <c:pt idx="6">
                  <c:v>1220432</c:v>
                </c:pt>
                <c:pt idx="7">
                  <c:v>1152700</c:v>
                </c:pt>
                <c:pt idx="8">
                  <c:v>1178111</c:v>
                </c:pt>
                <c:pt idx="9">
                  <c:v>1118476</c:v>
                </c:pt>
                <c:pt idx="10">
                  <c:v>1069752</c:v>
                </c:pt>
                <c:pt idx="11">
                  <c:v>999719</c:v>
                </c:pt>
                <c:pt idx="12">
                  <c:v>1090709</c:v>
                </c:pt>
                <c:pt idx="13">
                  <c:v>995587</c:v>
                </c:pt>
                <c:pt idx="14">
                  <c:v>939407</c:v>
                </c:pt>
                <c:pt idx="15">
                  <c:v>920917</c:v>
                </c:pt>
                <c:pt idx="16">
                  <c:v>883741</c:v>
                </c:pt>
                <c:pt idx="17">
                  <c:v>863364</c:v>
                </c:pt>
              </c:numCache>
            </c:numRef>
          </c:val>
          <c:extLst>
            <c:ext xmlns:c16="http://schemas.microsoft.com/office/drawing/2014/chart" uri="{C3380CC4-5D6E-409C-BE32-E72D297353CC}">
              <c16:uniqueId val="{0000000B-B864-4DFD-8645-6954BC6BDE8D}"/>
            </c:ext>
          </c:extLst>
        </c:ser>
        <c:dLbls>
          <c:showLegendKey val="0"/>
          <c:showVal val="0"/>
          <c:showCatName val="0"/>
          <c:showSerName val="0"/>
          <c:showPercent val="0"/>
          <c:showBubbleSize val="0"/>
        </c:dLbls>
        <c:gapWidth val="42"/>
        <c:axId val="403924992"/>
        <c:axId val="403925384"/>
        <c:extLst>
          <c:ext xmlns:c15="http://schemas.microsoft.com/office/drawing/2012/chart" uri="{02D57815-91ED-43cb-92C2-25804820EDAC}">
            <c15:filteredBarSeries>
              <c15:ser>
                <c:idx val="2"/>
                <c:order val="2"/>
                <c:tx>
                  <c:strRef>
                    <c:extLst>
                      <c:ext uri="{02D57815-91ED-43cb-92C2-25804820EDAC}">
                        <c15:formulaRef>
                          <c15:sqref>'2. SFS-RS.'!$H$9</c15:sqref>
                        </c15:formulaRef>
                      </c:ext>
                    </c:extLst>
                    <c:strCache>
                      <c:ptCount val="1"/>
                      <c:pt idx="0">
                        <c:v> Índice de dependencia RS </c:v>
                      </c:pt>
                    </c:strCache>
                  </c:strRef>
                </c:tx>
                <c:spPr>
                  <a:gradFill rotWithShape="1">
                    <a:gsLst>
                      <a:gs pos="0">
                        <a:schemeClr val="accent1">
                          <a:shade val="65000"/>
                          <a:shade val="51000"/>
                          <a:satMod val="130000"/>
                        </a:schemeClr>
                      </a:gs>
                      <a:gs pos="80000">
                        <a:schemeClr val="accent1">
                          <a:shade val="65000"/>
                          <a:shade val="93000"/>
                          <a:satMod val="130000"/>
                        </a:schemeClr>
                      </a:gs>
                      <a:gs pos="100000">
                        <a:schemeClr val="accent1">
                          <a:shade val="65000"/>
                          <a:shade val="94000"/>
                          <a:satMod val="135000"/>
                        </a:schemeClr>
                      </a:gs>
                    </a:gsLst>
                    <a:lin ang="16200000" scaled="0"/>
                  </a:gradFill>
                  <a:ln>
                    <a:noFill/>
                  </a:ln>
                  <a:effectLst>
                    <a:glow rad="228600">
                      <a:schemeClr val="accent2">
                        <a:satMod val="175000"/>
                        <a:alpha val="40000"/>
                      </a:schemeClr>
                    </a:glow>
                  </a:effectLst>
                  <a:scene3d>
                    <a:camera prst="orthographicFront">
                      <a:rot lat="0" lon="0" rev="0"/>
                    </a:camera>
                    <a:lightRig rig="threePt" dir="t">
                      <a:rot lat="0" lon="0" rev="1200000"/>
                    </a:lightRig>
                  </a:scene3d>
                  <a:sp3d>
                    <a:bevelT w="63500" h="25400"/>
                  </a:sp3d>
                </c:spPr>
                <c:invertIfNegative val="0"/>
                <c:cat>
                  <c:strRef>
                    <c:extLst>
                      <c:ext uri="{02D57815-91ED-43cb-92C2-25804820EDAC}">
                        <c15:formulaRef>
                          <c15:sqref>'2. SFS-RS.'!$B$10:$B$27</c15:sqref>
                        </c15:formulaRef>
                      </c:ext>
                    </c:extLst>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Dic.2018</c:v>
                      </c:pt>
                      <c:pt idx="11">
                        <c:v>Dic.2019</c:v>
                      </c:pt>
                      <c:pt idx="12">
                        <c:v>Dic. 2020</c:v>
                      </c:pt>
                      <c:pt idx="13">
                        <c:v>Dic.2021</c:v>
                      </c:pt>
                      <c:pt idx="14">
                        <c:v>Dic. 2022</c:v>
                      </c:pt>
                      <c:pt idx="15">
                        <c:v>Dic. 2023</c:v>
                      </c:pt>
                      <c:pt idx="16">
                        <c:v>Dic. 2024</c:v>
                      </c:pt>
                      <c:pt idx="17">
                        <c:v>Ago. 2025</c:v>
                      </c:pt>
                    </c:strCache>
                  </c:strRef>
                </c:cat>
                <c:val>
                  <c:numRef>
                    <c:extLst>
                      <c:ext uri="{02D57815-91ED-43cb-92C2-25804820EDAC}">
                        <c15:formulaRef>
                          <c15:sqref>'2. SFS-RS.'!$H$10:$H$27</c15:sqref>
                        </c15:formulaRef>
                      </c:ext>
                    </c:extLst>
                    <c:numCache>
                      <c:formatCode>_(* #,##0.00_);_(* \(#,##0.00\);_(* "-"??_);_(@_)</c:formatCode>
                      <c:ptCount val="18"/>
                      <c:pt idx="0">
                        <c:v>1.4995315838995487</c:v>
                      </c:pt>
                      <c:pt idx="1">
                        <c:v>1.2574186277929873</c:v>
                      </c:pt>
                      <c:pt idx="2">
                        <c:v>1.229489067257127</c:v>
                      </c:pt>
                      <c:pt idx="3">
                        <c:v>1.2668971174789962</c:v>
                      </c:pt>
                      <c:pt idx="4">
                        <c:v>0.95524005976027981</c:v>
                      </c:pt>
                      <c:pt idx="5">
                        <c:v>0.75469272585247649</c:v>
                      </c:pt>
                      <c:pt idx="6">
                        <c:v>0.67982535786819842</c:v>
                      </c:pt>
                      <c:pt idx="7">
                        <c:v>0.53249749965930693</c:v>
                      </c:pt>
                      <c:pt idx="8">
                        <c:v>0.54316936665872118</c:v>
                      </c:pt>
                      <c:pt idx="9">
                        <c:v>0.46061711250912196</c:v>
                      </c:pt>
                      <c:pt idx="10">
                        <c:v>0.41944512189862132</c:v>
                      </c:pt>
                      <c:pt idx="11">
                        <c:v>0.36666173979284389</c:v>
                      </c:pt>
                      <c:pt idx="12">
                        <c:v>0.23425226529328005</c:v>
                      </c:pt>
                      <c:pt idx="13">
                        <c:v>0.20951513322567028</c:v>
                      </c:pt>
                      <c:pt idx="14">
                        <c:v>0.19446223540064014</c:v>
                      </c:pt>
                      <c:pt idx="15">
                        <c:v>0.19309395213396435</c:v>
                      </c:pt>
                      <c:pt idx="16">
                        <c:v>0.18204006837978673</c:v>
                      </c:pt>
                      <c:pt idx="17">
                        <c:v>0.17888894022842133</c:v>
                      </c:pt>
                    </c:numCache>
                  </c:numRef>
                </c:val>
                <c:extLst>
                  <c:ext xmlns:c16="http://schemas.microsoft.com/office/drawing/2014/chart" uri="{C3380CC4-5D6E-409C-BE32-E72D297353CC}">
                    <c16:uniqueId val="{00000023-B864-4DFD-8645-6954BC6BDE8D}"/>
                  </c:ext>
                </c:extLst>
              </c15:ser>
            </c15:filteredBarSeries>
          </c:ext>
        </c:extLst>
      </c:barChart>
      <c:catAx>
        <c:axId val="403924992"/>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3925384"/>
        <c:crosses val="autoZero"/>
        <c:auto val="1"/>
        <c:lblAlgn val="ctr"/>
        <c:lblOffset val="100"/>
        <c:noMultiLvlLbl val="0"/>
      </c:catAx>
      <c:valAx>
        <c:axId val="403925384"/>
        <c:scaling>
          <c:orientation val="minMax"/>
        </c:scaling>
        <c:delete val="0"/>
        <c:axPos val="l"/>
        <c:numFmt formatCode="_(* #,##0_);_(* \(#,##0\);_(* &quot;-&quot;??_);_(@_)"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3924992"/>
        <c:crosses val="autoZero"/>
        <c:crossBetween val="between"/>
        <c:dispUnits>
          <c:builtInUnit val="thousands"/>
          <c:dispUnitsLbl>
            <c:layout>
              <c:manualLayout>
                <c:xMode val="edge"/>
                <c:yMode val="edge"/>
                <c:x val="3.215195639178815E-3"/>
                <c:y val="0.37669945961698409"/>
              </c:manualLayout>
            </c:layout>
            <c:spPr>
              <a:noFill/>
              <a:ln>
                <a:noFill/>
              </a:ln>
              <a:effectLst/>
            </c:spPr>
            <c:txPr>
              <a:bodyPr rot="-5400000" spcFirstLastPara="1" vertOverflow="ellipsis" vert="horz" wrap="square" anchor="ctr" anchorCtr="1"/>
              <a:lstStyle/>
              <a:p>
                <a:pPr>
                  <a:defRPr sz="14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spPr>
        <a:solidFill>
          <a:schemeClr val="bg1"/>
        </a:solidFill>
        <a:ln>
          <a:noFill/>
        </a:ln>
        <a:effectLst/>
      </c:spPr>
    </c:plotArea>
    <c:legend>
      <c:legendPos val="t"/>
      <c:layout>
        <c:manualLayout>
          <c:xMode val="edge"/>
          <c:yMode val="edge"/>
          <c:x val="0.22475073222253986"/>
          <c:y val="6.8829806966864499E-2"/>
          <c:w val="0.59411313332144644"/>
          <c:h val="4.8061785822934029E-2"/>
        </c:manualLayout>
      </c:layout>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barChart>
        <c:barDir val="col"/>
        <c:grouping val="stacked"/>
        <c:varyColors val="0"/>
        <c:ser>
          <c:idx val="0"/>
          <c:order val="0"/>
          <c:tx>
            <c:strRef>
              <c:f>'3. SFS-RS'!$C$10</c:f>
              <c:strCache>
                <c:ptCount val="1"/>
                <c:pt idx="0">
                  <c:v>Titulares_Masc</c:v>
                </c:pt>
              </c:strCache>
            </c:strRef>
          </c:tx>
          <c:spPr>
            <a:solidFill>
              <a:schemeClr val="accent1">
                <a:shade val="58000"/>
              </a:schemeClr>
            </a:solidFill>
            <a:ln>
              <a:noFill/>
            </a:ln>
            <a:effectLst/>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SFS-RS'!$B$18:$B$28</c:f>
              <c:strCache>
                <c:ptCount val="11"/>
                <c:pt idx="0">
                  <c:v>Dic.15</c:v>
                </c:pt>
                <c:pt idx="1">
                  <c:v>Dic.16</c:v>
                </c:pt>
                <c:pt idx="2">
                  <c:v>Dic.17</c:v>
                </c:pt>
                <c:pt idx="3">
                  <c:v>Dic. 18</c:v>
                </c:pt>
                <c:pt idx="4">
                  <c:v>Dic.19</c:v>
                </c:pt>
                <c:pt idx="5">
                  <c:v>Dic.20</c:v>
                </c:pt>
                <c:pt idx="6">
                  <c:v>Dic.21</c:v>
                </c:pt>
                <c:pt idx="7">
                  <c:v>Dic.22</c:v>
                </c:pt>
                <c:pt idx="8">
                  <c:v>Dic.23</c:v>
                </c:pt>
                <c:pt idx="9">
                  <c:v>Dic.24</c:v>
                </c:pt>
                <c:pt idx="10">
                  <c:v>Ago. 2025</c:v>
                </c:pt>
              </c:strCache>
            </c:strRef>
          </c:cat>
          <c:val>
            <c:numRef>
              <c:f>'3. SFS-RS'!$C$18:$C$28</c:f>
              <c:numCache>
                <c:formatCode>#,##0</c:formatCode>
                <c:ptCount val="11"/>
                <c:pt idx="0">
                  <c:v>965980</c:v>
                </c:pt>
                <c:pt idx="1">
                  <c:v>958091</c:v>
                </c:pt>
                <c:pt idx="2">
                  <c:v>1093168</c:v>
                </c:pt>
                <c:pt idx="3">
                  <c:v>1152483</c:v>
                </c:pt>
                <c:pt idx="4">
                  <c:v>1234201</c:v>
                </c:pt>
                <c:pt idx="5">
                  <c:v>2285213</c:v>
                </c:pt>
                <c:pt idx="6">
                  <c:v>2336934</c:v>
                </c:pt>
                <c:pt idx="7">
                  <c:v>2381458</c:v>
                </c:pt>
                <c:pt idx="8">
                  <c:v>2342695</c:v>
                </c:pt>
                <c:pt idx="9">
                  <c:v>2391300</c:v>
                </c:pt>
                <c:pt idx="10">
                  <c:v>2378760</c:v>
                </c:pt>
              </c:numCache>
            </c:numRef>
          </c:val>
          <c:extLst>
            <c:ext xmlns:c16="http://schemas.microsoft.com/office/drawing/2014/chart" uri="{C3380CC4-5D6E-409C-BE32-E72D297353CC}">
              <c16:uniqueId val="{00000000-3FBE-4DF2-9606-52B9512F9972}"/>
            </c:ext>
          </c:extLst>
        </c:ser>
        <c:ser>
          <c:idx val="1"/>
          <c:order val="1"/>
          <c:tx>
            <c:strRef>
              <c:f>'3. SFS-RS'!$D$10</c:f>
              <c:strCache>
                <c:ptCount val="1"/>
                <c:pt idx="0">
                  <c:v>Dependientes Directos_Masc</c:v>
                </c:pt>
              </c:strCache>
            </c:strRef>
          </c:tx>
          <c:spPr>
            <a:solidFill>
              <a:schemeClr val="accent1">
                <a:shade val="86000"/>
              </a:schemeClr>
            </a:solidFill>
            <a:ln>
              <a:noFill/>
            </a:ln>
            <a:effectLst/>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SFS-RS'!$B$18:$B$28</c:f>
              <c:strCache>
                <c:ptCount val="11"/>
                <c:pt idx="0">
                  <c:v>Dic.15</c:v>
                </c:pt>
                <c:pt idx="1">
                  <c:v>Dic.16</c:v>
                </c:pt>
                <c:pt idx="2">
                  <c:v>Dic.17</c:v>
                </c:pt>
                <c:pt idx="3">
                  <c:v>Dic. 18</c:v>
                </c:pt>
                <c:pt idx="4">
                  <c:v>Dic.19</c:v>
                </c:pt>
                <c:pt idx="5">
                  <c:v>Dic.20</c:v>
                </c:pt>
                <c:pt idx="6">
                  <c:v>Dic.21</c:v>
                </c:pt>
                <c:pt idx="7">
                  <c:v>Dic.22</c:v>
                </c:pt>
                <c:pt idx="8">
                  <c:v>Dic.23</c:v>
                </c:pt>
                <c:pt idx="9">
                  <c:v>Dic.24</c:v>
                </c:pt>
                <c:pt idx="10">
                  <c:v>Ago. 2025</c:v>
                </c:pt>
              </c:strCache>
            </c:strRef>
          </c:cat>
          <c:val>
            <c:numRef>
              <c:f>'3. SFS-RS'!$D$18:$D$28</c:f>
              <c:numCache>
                <c:formatCode>#,##0</c:formatCode>
                <c:ptCount val="11"/>
                <c:pt idx="0">
                  <c:v>606813</c:v>
                </c:pt>
                <c:pt idx="1">
                  <c:v>617507</c:v>
                </c:pt>
                <c:pt idx="2">
                  <c:v>584707</c:v>
                </c:pt>
                <c:pt idx="3">
                  <c:v>559698</c:v>
                </c:pt>
                <c:pt idx="4">
                  <c:v>524150</c:v>
                </c:pt>
                <c:pt idx="5">
                  <c:v>568211</c:v>
                </c:pt>
                <c:pt idx="6">
                  <c:v>520053</c:v>
                </c:pt>
                <c:pt idx="7">
                  <c:v>492034</c:v>
                </c:pt>
                <c:pt idx="8">
                  <c:v>482094</c:v>
                </c:pt>
                <c:pt idx="9">
                  <c:v>462948</c:v>
                </c:pt>
                <c:pt idx="10">
                  <c:v>452678</c:v>
                </c:pt>
              </c:numCache>
            </c:numRef>
          </c:val>
          <c:extLst>
            <c:ext xmlns:c16="http://schemas.microsoft.com/office/drawing/2014/chart" uri="{C3380CC4-5D6E-409C-BE32-E72D297353CC}">
              <c16:uniqueId val="{00000001-3FBE-4DF2-9606-52B9512F9972}"/>
            </c:ext>
          </c:extLst>
        </c:ser>
        <c:ser>
          <c:idx val="2"/>
          <c:order val="2"/>
          <c:tx>
            <c:strRef>
              <c:f>'3. SFS-RS'!$F$10</c:f>
              <c:strCache>
                <c:ptCount val="1"/>
                <c:pt idx="0">
                  <c:v>Titulares_Fem</c:v>
                </c:pt>
              </c:strCache>
            </c:strRef>
          </c:tx>
          <c:spPr>
            <a:solidFill>
              <a:schemeClr val="accent1">
                <a:tint val="86000"/>
              </a:schemeClr>
            </a:solidFill>
            <a:ln>
              <a:noFill/>
            </a:ln>
            <a:effectLst/>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SFS-RS'!$B$18:$B$28</c:f>
              <c:strCache>
                <c:ptCount val="11"/>
                <c:pt idx="0">
                  <c:v>Dic.15</c:v>
                </c:pt>
                <c:pt idx="1">
                  <c:v>Dic.16</c:v>
                </c:pt>
                <c:pt idx="2">
                  <c:v>Dic.17</c:v>
                </c:pt>
                <c:pt idx="3">
                  <c:v>Dic. 18</c:v>
                </c:pt>
                <c:pt idx="4">
                  <c:v>Dic.19</c:v>
                </c:pt>
                <c:pt idx="5">
                  <c:v>Dic.20</c:v>
                </c:pt>
                <c:pt idx="6">
                  <c:v>Dic.21</c:v>
                </c:pt>
                <c:pt idx="7">
                  <c:v>Dic.22</c:v>
                </c:pt>
                <c:pt idx="8">
                  <c:v>Dic.23</c:v>
                </c:pt>
                <c:pt idx="9">
                  <c:v>Dic.24</c:v>
                </c:pt>
                <c:pt idx="10">
                  <c:v>Ago. 2025</c:v>
                </c:pt>
              </c:strCache>
            </c:strRef>
          </c:cat>
          <c:val>
            <c:numRef>
              <c:f>'3. SFS-RS'!$F$18:$F$28</c:f>
              <c:numCache>
                <c:formatCode>#,##0</c:formatCode>
                <c:ptCount val="11"/>
                <c:pt idx="0">
                  <c:v>1198725</c:v>
                </c:pt>
                <c:pt idx="1">
                  <c:v>1210866</c:v>
                </c:pt>
                <c:pt idx="2">
                  <c:v>1335044</c:v>
                </c:pt>
                <c:pt idx="3">
                  <c:v>1397915</c:v>
                </c:pt>
                <c:pt idx="4">
                  <c:v>1492342</c:v>
                </c:pt>
                <c:pt idx="5">
                  <c:v>2370917</c:v>
                </c:pt>
                <c:pt idx="6">
                  <c:v>2414928</c:v>
                </c:pt>
                <c:pt idx="7">
                  <c:v>2449336</c:v>
                </c:pt>
                <c:pt idx="8">
                  <c:v>2426574</c:v>
                </c:pt>
                <c:pt idx="9">
                  <c:v>2463351</c:v>
                </c:pt>
                <c:pt idx="10">
                  <c:v>2447497</c:v>
                </c:pt>
              </c:numCache>
            </c:numRef>
          </c:val>
          <c:extLst>
            <c:ext xmlns:c16="http://schemas.microsoft.com/office/drawing/2014/chart" uri="{C3380CC4-5D6E-409C-BE32-E72D297353CC}">
              <c16:uniqueId val="{00000002-3FBE-4DF2-9606-52B9512F9972}"/>
            </c:ext>
          </c:extLst>
        </c:ser>
        <c:ser>
          <c:idx val="3"/>
          <c:order val="3"/>
          <c:tx>
            <c:strRef>
              <c:f>'3. SFS-RS'!$G$10</c:f>
              <c:strCache>
                <c:ptCount val="1"/>
                <c:pt idx="0">
                  <c:v>Dependientes Directos_Fem</c:v>
                </c:pt>
              </c:strCache>
            </c:strRef>
          </c:tx>
          <c:spPr>
            <a:solidFill>
              <a:schemeClr val="accent1">
                <a:tint val="58000"/>
              </a:schemeClr>
            </a:solidFill>
            <a:ln>
              <a:noFill/>
            </a:ln>
            <a:effectLst/>
          </c:spPr>
          <c:invertIfNegative val="0"/>
          <c:dLbls>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SFS-RS'!$B$18:$B$28</c:f>
              <c:strCache>
                <c:ptCount val="11"/>
                <c:pt idx="0">
                  <c:v>Dic.15</c:v>
                </c:pt>
                <c:pt idx="1">
                  <c:v>Dic.16</c:v>
                </c:pt>
                <c:pt idx="2">
                  <c:v>Dic.17</c:v>
                </c:pt>
                <c:pt idx="3">
                  <c:v>Dic. 18</c:v>
                </c:pt>
                <c:pt idx="4">
                  <c:v>Dic.19</c:v>
                </c:pt>
                <c:pt idx="5">
                  <c:v>Dic.20</c:v>
                </c:pt>
                <c:pt idx="6">
                  <c:v>Dic.21</c:v>
                </c:pt>
                <c:pt idx="7">
                  <c:v>Dic.22</c:v>
                </c:pt>
                <c:pt idx="8">
                  <c:v>Dic.23</c:v>
                </c:pt>
                <c:pt idx="9">
                  <c:v>Dic.24</c:v>
                </c:pt>
                <c:pt idx="10">
                  <c:v>Ago. 2025</c:v>
                </c:pt>
              </c:strCache>
            </c:strRef>
          </c:cat>
          <c:val>
            <c:numRef>
              <c:f>'3. SFS-RS'!$G$18:$G$28</c:f>
              <c:numCache>
                <c:formatCode>#,##0</c:formatCode>
                <c:ptCount val="11"/>
                <c:pt idx="0">
                  <c:v>545887</c:v>
                </c:pt>
                <c:pt idx="1">
                  <c:v>560604</c:v>
                </c:pt>
                <c:pt idx="2">
                  <c:v>533769</c:v>
                </c:pt>
                <c:pt idx="3">
                  <c:v>510054</c:v>
                </c:pt>
                <c:pt idx="4">
                  <c:v>475569</c:v>
                </c:pt>
                <c:pt idx="5">
                  <c:v>522498</c:v>
                </c:pt>
                <c:pt idx="6">
                  <c:v>475534</c:v>
                </c:pt>
                <c:pt idx="7">
                  <c:v>447373</c:v>
                </c:pt>
                <c:pt idx="8">
                  <c:v>438823</c:v>
                </c:pt>
                <c:pt idx="9">
                  <c:v>420793</c:v>
                </c:pt>
                <c:pt idx="10">
                  <c:v>410686</c:v>
                </c:pt>
              </c:numCache>
            </c:numRef>
          </c:val>
          <c:extLst>
            <c:ext xmlns:c16="http://schemas.microsoft.com/office/drawing/2014/chart" uri="{C3380CC4-5D6E-409C-BE32-E72D297353CC}">
              <c16:uniqueId val="{00000003-3FBE-4DF2-9606-52B9512F9972}"/>
            </c:ext>
          </c:extLst>
        </c:ser>
        <c:dLbls>
          <c:showLegendKey val="0"/>
          <c:showVal val="0"/>
          <c:showCatName val="0"/>
          <c:showSerName val="0"/>
          <c:showPercent val="0"/>
          <c:showBubbleSize val="0"/>
        </c:dLbls>
        <c:gapWidth val="27"/>
        <c:overlap val="100"/>
        <c:axId val="1106104735"/>
        <c:axId val="1106103487"/>
      </c:barChart>
      <c:catAx>
        <c:axId val="110610473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20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1106103487"/>
        <c:crosses val="autoZero"/>
        <c:auto val="1"/>
        <c:lblAlgn val="ctr"/>
        <c:lblOffset val="100"/>
        <c:noMultiLvlLbl val="0"/>
      </c:catAx>
      <c:valAx>
        <c:axId val="1106103487"/>
        <c:scaling>
          <c:orientation val="minMax"/>
        </c:scaling>
        <c:delete val="1"/>
        <c:axPos val="l"/>
        <c:numFmt formatCode="#,##0" sourceLinked="1"/>
        <c:majorTickMark val="none"/>
        <c:minorTickMark val="none"/>
        <c:tickLblPos val="nextTo"/>
        <c:crossAx val="1106104735"/>
        <c:crosses val="autoZero"/>
        <c:crossBetween val="between"/>
      </c:valAx>
      <c:spPr>
        <a:noFill/>
        <a:ln>
          <a:noFill/>
        </a:ln>
        <a:effectLst/>
      </c:spPr>
    </c:plotArea>
    <c:legend>
      <c:legendPos val="b"/>
      <c:layout>
        <c:manualLayout>
          <c:xMode val="edge"/>
          <c:yMode val="edge"/>
          <c:x val="0.12183418466769717"/>
          <c:y val="2.566056864898679E-2"/>
          <c:w val="0.78131384249614533"/>
          <c:h val="3.8861789871648011E-2"/>
        </c:manualLayout>
      </c:layout>
      <c:overlay val="0"/>
      <c:spPr>
        <a:noFill/>
        <a:ln>
          <a:noFill/>
        </a:ln>
        <a:effectLst/>
      </c:spPr>
      <c:txPr>
        <a:bodyPr rot="0" spcFirstLastPara="1" vertOverflow="ellipsis" vert="horz" wrap="square" anchor="ctr" anchorCtr="1"/>
        <a:lstStyle/>
        <a:p>
          <a:pPr>
            <a:defRPr sz="2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1"/>
    <c:plotArea>
      <c:layout>
        <c:manualLayout>
          <c:layoutTarget val="inner"/>
          <c:xMode val="edge"/>
          <c:yMode val="edge"/>
          <c:x val="7.6086341904357396E-2"/>
          <c:y val="9.052674344445262E-2"/>
          <c:w val="0.91966639439779574"/>
          <c:h val="0.85320724356691591"/>
        </c:manualLayout>
      </c:layout>
      <c:barChart>
        <c:barDir val="bar"/>
        <c:grouping val="stacked"/>
        <c:varyColors val="0"/>
        <c:ser>
          <c:idx val="1"/>
          <c:order val="0"/>
          <c:tx>
            <c:strRef>
              <c:f>'4. SFS-RS'!$D$36</c:f>
              <c:strCache>
                <c:ptCount val="1"/>
                <c:pt idx="0">
                  <c:v> Mujeres </c:v>
                </c:pt>
              </c:strCache>
            </c:strRef>
          </c:tx>
          <c:spPr>
            <a:solidFill>
              <a:srgbClr val="FF99FF"/>
            </a:solidFill>
            <a:ln>
              <a:noFill/>
            </a:ln>
            <a:effectLst/>
          </c:spPr>
          <c:invertIfNegative val="0"/>
          <c:dLbls>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SFS-RS'!$C$37:$C$54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SFS-RS'!$D$37:$D$54</c:f>
              <c:numCache>
                <c:formatCode>0;0</c:formatCode>
                <c:ptCount val="18"/>
                <c:pt idx="0">
                  <c:v>-48753</c:v>
                </c:pt>
                <c:pt idx="1">
                  <c:v>-81091</c:v>
                </c:pt>
                <c:pt idx="2">
                  <c:v>-100465</c:v>
                </c:pt>
                <c:pt idx="3">
                  <c:v>-101667</c:v>
                </c:pt>
                <c:pt idx="4">
                  <c:v>-165875</c:v>
                </c:pt>
                <c:pt idx="5">
                  <c:v>-207834</c:v>
                </c:pt>
                <c:pt idx="6">
                  <c:v>-220419</c:v>
                </c:pt>
                <c:pt idx="7">
                  <c:v>-220091</c:v>
                </c:pt>
                <c:pt idx="8">
                  <c:v>-222078</c:v>
                </c:pt>
                <c:pt idx="9">
                  <c:v>-234762</c:v>
                </c:pt>
                <c:pt idx="10">
                  <c:v>-232236</c:v>
                </c:pt>
                <c:pt idx="11">
                  <c:v>-227168</c:v>
                </c:pt>
                <c:pt idx="12">
                  <c:v>-200016</c:v>
                </c:pt>
                <c:pt idx="13">
                  <c:v>-162798</c:v>
                </c:pt>
                <c:pt idx="14">
                  <c:v>-133158</c:v>
                </c:pt>
                <c:pt idx="15">
                  <c:v>-99228</c:v>
                </c:pt>
                <c:pt idx="16">
                  <c:v>-64136</c:v>
                </c:pt>
                <c:pt idx="17">
                  <c:v>-136408</c:v>
                </c:pt>
              </c:numCache>
            </c:numRef>
          </c:val>
          <c:extLst>
            <c:ext xmlns:c16="http://schemas.microsoft.com/office/drawing/2014/chart" uri="{C3380CC4-5D6E-409C-BE32-E72D297353CC}">
              <c16:uniqueId val="{00000012-619E-4A06-B26C-0D105EF27DAD}"/>
            </c:ext>
          </c:extLst>
        </c:ser>
        <c:ser>
          <c:idx val="0"/>
          <c:order val="1"/>
          <c:tx>
            <c:strRef>
              <c:f>'4. SFS-RS'!$E$36</c:f>
              <c:strCache>
                <c:ptCount val="1"/>
                <c:pt idx="0">
                  <c:v> Hombres </c:v>
                </c:pt>
              </c:strCache>
            </c:strRef>
          </c:tx>
          <c:spPr>
            <a:solidFill>
              <a:srgbClr val="0070C0"/>
            </a:solidFill>
            <a:ln>
              <a:noFill/>
            </a:ln>
            <a:effectLst/>
          </c:spPr>
          <c:invertIfNegative val="0"/>
          <c:dLbls>
            <c:spPr>
              <a:noFill/>
              <a:ln>
                <a:noFill/>
              </a:ln>
              <a:effectLst/>
            </c:spPr>
            <c:txPr>
              <a:bodyPr rot="0" spcFirstLastPara="1" vertOverflow="ellipsis" vert="horz" wrap="square" anchor="ctr" anchorCtr="1"/>
              <a:lstStyle/>
              <a:p>
                <a:pPr>
                  <a:defRPr sz="4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SFS-RS'!$C$37:$C$54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'4. SFS-RS'!$E$37:$E$54</c:f>
              <c:numCache>
                <c:formatCode>0;0</c:formatCode>
                <c:ptCount val="18"/>
                <c:pt idx="0">
                  <c:v>52402</c:v>
                </c:pt>
                <c:pt idx="1">
                  <c:v>85678</c:v>
                </c:pt>
                <c:pt idx="2">
                  <c:v>105051</c:v>
                </c:pt>
                <c:pt idx="3">
                  <c:v>94151</c:v>
                </c:pt>
                <c:pt idx="4">
                  <c:v>142979</c:v>
                </c:pt>
                <c:pt idx="5">
                  <c:v>230672</c:v>
                </c:pt>
                <c:pt idx="6">
                  <c:v>242341</c:v>
                </c:pt>
                <c:pt idx="7">
                  <c:v>234469</c:v>
                </c:pt>
                <c:pt idx="8">
                  <c:v>226899</c:v>
                </c:pt>
                <c:pt idx="9">
                  <c:v>232861</c:v>
                </c:pt>
                <c:pt idx="10">
                  <c:v>228444</c:v>
                </c:pt>
                <c:pt idx="11">
                  <c:v>219150</c:v>
                </c:pt>
                <c:pt idx="12">
                  <c:v>187362</c:v>
                </c:pt>
                <c:pt idx="13">
                  <c:v>153283</c:v>
                </c:pt>
                <c:pt idx="14">
                  <c:v>123232</c:v>
                </c:pt>
                <c:pt idx="15">
                  <c:v>90727</c:v>
                </c:pt>
                <c:pt idx="16">
                  <c:v>58477</c:v>
                </c:pt>
                <c:pt idx="17">
                  <c:v>123260</c:v>
                </c:pt>
              </c:numCache>
            </c:numRef>
          </c:val>
          <c:extLst>
            <c:ext xmlns:c16="http://schemas.microsoft.com/office/drawing/2014/chart" uri="{C3380CC4-5D6E-409C-BE32-E72D297353CC}">
              <c16:uniqueId val="{00000025-619E-4A06-B26C-0D105EF27DAD}"/>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400" b="1"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899416"/>
        <c:crosses val="autoZero"/>
        <c:auto val="1"/>
        <c:lblAlgn val="ctr"/>
        <c:lblOffset val="100"/>
        <c:noMultiLvlLbl val="0"/>
      </c:catAx>
      <c:valAx>
        <c:axId val="408899416"/>
        <c:scaling>
          <c:orientation val="minMax"/>
        </c:scaling>
        <c:delete val="1"/>
        <c:axPos val="b"/>
        <c:numFmt formatCode="0;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5841090818004595"/>
          <c:y val="2.6751968503937008E-2"/>
          <c:w val="0.32836952746993459"/>
          <c:h val="4.1215280059942426E-2"/>
        </c:manualLayout>
      </c:layout>
      <c:overlay val="0"/>
      <c:spPr>
        <a:noFill/>
        <a:ln>
          <a:noFill/>
        </a:ln>
        <a:effectLst/>
      </c:spPr>
      <c:txPr>
        <a:bodyPr rot="0" spcFirstLastPara="1" vertOverflow="ellipsis" vert="horz" wrap="square" anchor="ctr" anchorCtr="1"/>
        <a:lstStyle/>
        <a:p>
          <a:pPr>
            <a:defRPr sz="48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lt1"/>
    </a:solidFill>
    <a:ln w="9525" cap="flat" cmpd="sng" algn="ctr">
      <a:noFill/>
      <a:round/>
    </a:ln>
    <a:effectLst/>
  </c:spPr>
  <c:txPr>
    <a:bodyPr/>
    <a:lstStyle/>
    <a:p>
      <a:pPr>
        <a:defRPr sz="4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3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000" b="1">
                <a:solidFill>
                  <a:sysClr val="windowText" lastClr="000000"/>
                </a:solidFill>
              </a:rPr>
              <a:t>Ditribución de la Afiliación al SFS por Región Geográfica </a:t>
            </a:r>
          </a:p>
        </c:rich>
      </c:tx>
      <c:layout>
        <c:manualLayout>
          <c:xMode val="edge"/>
          <c:yMode val="edge"/>
          <c:x val="0.19090292315563387"/>
          <c:y val="3.2859217019274231E-2"/>
        </c:manualLayout>
      </c:layout>
      <c:overlay val="0"/>
      <c:spPr>
        <a:noFill/>
        <a:ln>
          <a:noFill/>
        </a:ln>
        <a:effectLst/>
      </c:spPr>
      <c:txPr>
        <a:bodyPr rot="0" spcFirstLastPara="1" vertOverflow="ellipsis" vert="horz" wrap="square" anchor="ctr" anchorCtr="1"/>
        <a:lstStyle/>
        <a:p>
          <a:pPr>
            <a:defRPr sz="1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30657786821831462"/>
          <c:y val="0.17351043672278876"/>
          <c:w val="0.32519588424344359"/>
          <c:h val="0.6594730095300958"/>
        </c:manualLayout>
      </c:layout>
      <c:pieChart>
        <c:varyColors val="1"/>
        <c:ser>
          <c:idx val="0"/>
          <c:order val="0"/>
          <c:tx>
            <c:strRef>
              <c:f>'5. SFS-RS'!$B$7</c:f>
              <c:strCache>
                <c:ptCount val="1"/>
                <c:pt idx="0">
                  <c:v> Total </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B207-4EA6-A43B-CA2858BFA6D1}"/>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B207-4EA6-A43B-CA2858BFA6D1}"/>
              </c:ext>
            </c:extLst>
          </c:dPt>
          <c:dPt>
            <c:idx val="2"/>
            <c:bubble3D val="0"/>
            <c:spPr>
              <a:solidFill>
                <a:schemeClr val="accent1"/>
              </a:solidFill>
              <a:ln w="19050">
                <a:solidFill>
                  <a:schemeClr val="lt1"/>
                </a:solidFill>
              </a:ln>
              <a:effectLst/>
            </c:spPr>
            <c:extLst>
              <c:ext xmlns:c16="http://schemas.microsoft.com/office/drawing/2014/chart" uri="{C3380CC4-5D6E-409C-BE32-E72D297353CC}">
                <c16:uniqueId val="{00000005-B207-4EA6-A43B-CA2858BFA6D1}"/>
              </c:ext>
            </c:extLst>
          </c:dPt>
          <c:dPt>
            <c:idx val="3"/>
            <c:bubble3D val="0"/>
            <c:spPr>
              <a:solidFill>
                <a:schemeClr val="accent1">
                  <a:tint val="77000"/>
                </a:schemeClr>
              </a:solidFill>
              <a:ln w="19050">
                <a:solidFill>
                  <a:schemeClr val="lt1"/>
                </a:solidFill>
              </a:ln>
              <a:effectLst/>
            </c:spPr>
            <c:extLst>
              <c:ext xmlns:c16="http://schemas.microsoft.com/office/drawing/2014/chart" uri="{C3380CC4-5D6E-409C-BE32-E72D297353CC}">
                <c16:uniqueId val="{00000007-B207-4EA6-A43B-CA2858BFA6D1}"/>
              </c:ext>
            </c:extLst>
          </c:dPt>
          <c:dPt>
            <c:idx val="4"/>
            <c:bubble3D val="0"/>
            <c:spPr>
              <a:solidFill>
                <a:schemeClr val="accent1">
                  <a:tint val="54000"/>
                </a:schemeClr>
              </a:solidFill>
              <a:ln w="19050">
                <a:solidFill>
                  <a:schemeClr val="lt1"/>
                </a:solidFill>
              </a:ln>
              <a:effectLst/>
            </c:spPr>
            <c:extLst>
              <c:ext xmlns:c16="http://schemas.microsoft.com/office/drawing/2014/chart" uri="{C3380CC4-5D6E-409C-BE32-E72D297353CC}">
                <c16:uniqueId val="{00000009-B207-4EA6-A43B-CA2858BFA6D1}"/>
              </c:ext>
            </c:extLst>
          </c:dPt>
          <c:dLbls>
            <c:dLbl>
              <c:idx val="0"/>
              <c:layout>
                <c:manualLayout>
                  <c:x val="9.6988993032696043E-3"/>
                  <c:y val="-2.665024586602312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B207-4EA6-A43B-CA2858BFA6D1}"/>
                </c:ext>
              </c:extLst>
            </c:dLbl>
            <c:dLbl>
              <c:idx val="1"/>
              <c:layout>
                <c:manualLayout>
                  <c:x val="2.5000000000000001E-2"/>
                  <c:y val="1.839274624845906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B207-4EA6-A43B-CA2858BFA6D1}"/>
                </c:ext>
              </c:extLst>
            </c:dLbl>
            <c:dLbl>
              <c:idx val="2"/>
              <c:layout>
                <c:manualLayout>
                  <c:x val="-3.8888888888888917E-2"/>
                  <c:y val="7.3570984993834906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B207-4EA6-A43B-CA2858BFA6D1}"/>
                </c:ext>
              </c:extLst>
            </c:dLbl>
            <c:dLbl>
              <c:idx val="3"/>
              <c:layout>
                <c:manualLayout>
                  <c:x val="-3.8888888888888903E-2"/>
                  <c:y val="7.3570984993836259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B207-4EA6-A43B-CA2858BFA6D1}"/>
                </c:ext>
              </c:extLst>
            </c:dLbl>
            <c:dLbl>
              <c:idx val="4"/>
              <c:layout>
                <c:manualLayout>
                  <c:x val="-7.1210926632732617E-3"/>
                  <c:y val="2.9508382636086431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B207-4EA6-A43B-CA2858BFA6D1}"/>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 SFS-RS'!$A$8:$A$12</c:f>
              <c:strCache>
                <c:ptCount val="5"/>
                <c:pt idx="0">
                  <c:v>Distrito Nacional</c:v>
                </c:pt>
                <c:pt idx="1">
                  <c:v>Este</c:v>
                </c:pt>
                <c:pt idx="2">
                  <c:v>Norte</c:v>
                </c:pt>
                <c:pt idx="3">
                  <c:v>Sur</c:v>
                </c:pt>
                <c:pt idx="4">
                  <c:v>Sin especificar</c:v>
                </c:pt>
              </c:strCache>
            </c:strRef>
          </c:cat>
          <c:val>
            <c:numRef>
              <c:f>'5. SFS-RS'!$B$8:$B$12</c:f>
              <c:numCache>
                <c:formatCode>_(* #,##0_);_(* \(#,##0\);_(* "-"??_);_(@_)</c:formatCode>
                <c:ptCount val="5"/>
                <c:pt idx="0">
                  <c:v>2499915</c:v>
                </c:pt>
                <c:pt idx="1">
                  <c:v>302245</c:v>
                </c:pt>
                <c:pt idx="2">
                  <c:v>1166445</c:v>
                </c:pt>
                <c:pt idx="3">
                  <c:v>667906</c:v>
                </c:pt>
                <c:pt idx="4">
                  <c:v>1053110</c:v>
                </c:pt>
              </c:numCache>
            </c:numRef>
          </c:val>
          <c:extLst>
            <c:ext xmlns:c16="http://schemas.microsoft.com/office/drawing/2014/chart" uri="{C3380CC4-5D6E-409C-BE32-E72D297353CC}">
              <c16:uniqueId val="{0000000A-B207-4EA6-A43B-CA2858BFA6D1}"/>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3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100" b="1" i="0" u="none" strike="noStrike" kern="1200" spc="0" baseline="0">
                <a:solidFill>
                  <a:sysClr val="windowText" lastClr="000000"/>
                </a:solidFill>
                <a:latin typeface="+mn-lt"/>
                <a:ea typeface="+mn-ea"/>
                <a:cs typeface="+mn-cs"/>
              </a:defRPr>
            </a:pPr>
            <a:r>
              <a:rPr lang="en-US" sz="1100" b="1">
                <a:solidFill>
                  <a:sysClr val="windowText" lastClr="000000"/>
                </a:solidFill>
              </a:rPr>
              <a:t>Ditribución de la Afiliación al SFS por Región de Salud</a:t>
            </a:r>
          </a:p>
        </c:rich>
      </c:tx>
      <c:layout>
        <c:manualLayout>
          <c:xMode val="edge"/>
          <c:yMode val="edge"/>
          <c:x val="0.22699729815923764"/>
          <c:y val="3.8151927148202681E-2"/>
        </c:manualLayout>
      </c:layout>
      <c:overlay val="0"/>
      <c:spPr>
        <a:noFill/>
        <a:ln>
          <a:noFill/>
        </a:ln>
        <a:effectLst/>
      </c:spPr>
      <c:txPr>
        <a:bodyPr rot="0" spcFirstLastPara="1" vertOverflow="ellipsis" vert="horz" wrap="square" anchor="ctr" anchorCtr="1"/>
        <a:lstStyle/>
        <a:p>
          <a:pPr>
            <a:defRPr sz="11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0.30999673496315894"/>
          <c:y val="0.20130737824438613"/>
          <c:w val="0.39125120607372094"/>
          <c:h val="0.57626305045202686"/>
        </c:manualLayout>
      </c:layout>
      <c:pieChart>
        <c:varyColors val="1"/>
        <c:ser>
          <c:idx val="0"/>
          <c:order val="0"/>
          <c:tx>
            <c:strRef>
              <c:f>'5. SFS-RS'!$B$23</c:f>
              <c:strCache>
                <c:ptCount val="1"/>
                <c:pt idx="0">
                  <c:v>Total</c:v>
                </c:pt>
              </c:strCache>
            </c:strRef>
          </c:tx>
          <c:explosion val="3"/>
          <c:dPt>
            <c:idx val="0"/>
            <c:bubble3D val="0"/>
            <c:spPr>
              <a:solidFill>
                <a:schemeClr val="accent1"/>
              </a:solidFill>
              <a:ln w="19050">
                <a:solidFill>
                  <a:schemeClr val="lt1"/>
                </a:solidFill>
              </a:ln>
              <a:effectLst/>
            </c:spPr>
            <c:extLst>
              <c:ext xmlns:c16="http://schemas.microsoft.com/office/drawing/2014/chart" uri="{C3380CC4-5D6E-409C-BE32-E72D297353CC}">
                <c16:uniqueId val="{00000001-3E64-4432-853F-5F46EE439334}"/>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3-3E64-4432-853F-5F46EE439334}"/>
              </c:ext>
            </c:extLst>
          </c:dPt>
          <c:dPt>
            <c:idx val="2"/>
            <c:bubble3D val="0"/>
            <c:spPr>
              <a:solidFill>
                <a:schemeClr val="accent5"/>
              </a:solidFill>
              <a:ln w="19050">
                <a:solidFill>
                  <a:schemeClr val="lt1"/>
                </a:solidFill>
              </a:ln>
              <a:effectLst/>
            </c:spPr>
            <c:extLst>
              <c:ext xmlns:c16="http://schemas.microsoft.com/office/drawing/2014/chart" uri="{C3380CC4-5D6E-409C-BE32-E72D297353CC}">
                <c16:uniqueId val="{00000005-3E64-4432-853F-5F46EE439334}"/>
              </c:ext>
            </c:extLst>
          </c:dPt>
          <c:dPt>
            <c:idx val="3"/>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7-3E64-4432-853F-5F46EE439334}"/>
              </c:ext>
            </c:extLst>
          </c:dPt>
          <c:dPt>
            <c:idx val="4"/>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9-3E64-4432-853F-5F46EE439334}"/>
              </c:ext>
            </c:extLst>
          </c:dPt>
          <c:dPt>
            <c:idx val="5"/>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B-3E64-4432-853F-5F46EE439334}"/>
              </c:ext>
            </c:extLst>
          </c:dPt>
          <c:dPt>
            <c:idx val="6"/>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D-3E64-4432-853F-5F46EE439334}"/>
              </c:ext>
            </c:extLst>
          </c:dPt>
          <c:dPt>
            <c:idx val="7"/>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F-3E64-4432-853F-5F46EE439334}"/>
              </c:ext>
            </c:extLst>
          </c:dPt>
          <c:dPt>
            <c:idx val="8"/>
            <c:bubble3D val="0"/>
            <c:spPr>
              <a:solidFill>
                <a:schemeClr val="accent5">
                  <a:lumMod val="80000"/>
                  <a:lumOff val="20000"/>
                </a:schemeClr>
              </a:solidFill>
              <a:ln w="19050">
                <a:solidFill>
                  <a:schemeClr val="lt1"/>
                </a:solidFill>
              </a:ln>
              <a:effectLst/>
            </c:spPr>
            <c:extLst>
              <c:ext xmlns:c16="http://schemas.microsoft.com/office/drawing/2014/chart" uri="{C3380CC4-5D6E-409C-BE32-E72D297353CC}">
                <c16:uniqueId val="{00000011-3E64-4432-853F-5F46EE439334}"/>
              </c:ext>
            </c:extLst>
          </c:dPt>
          <c:dPt>
            <c:idx val="9"/>
            <c:bubble3D val="0"/>
            <c:spPr>
              <a:solidFill>
                <a:schemeClr val="accent1">
                  <a:lumMod val="80000"/>
                </a:schemeClr>
              </a:solidFill>
              <a:ln w="19050">
                <a:solidFill>
                  <a:schemeClr val="lt1"/>
                </a:solidFill>
              </a:ln>
              <a:effectLst/>
            </c:spPr>
            <c:extLst>
              <c:ext xmlns:c16="http://schemas.microsoft.com/office/drawing/2014/chart" uri="{C3380CC4-5D6E-409C-BE32-E72D297353CC}">
                <c16:uniqueId val="{00000013-3E64-4432-853F-5F46EE439334}"/>
              </c:ext>
            </c:extLst>
          </c:dPt>
          <c:dLbls>
            <c:dLbl>
              <c:idx val="0"/>
              <c:layout>
                <c:manualLayout>
                  <c:x val="-8.8151568353857332E-4"/>
                  <c:y val="1.4532513197936735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3E64-4432-853F-5F46EE439334}"/>
                </c:ext>
              </c:extLst>
            </c:dLbl>
            <c:dLbl>
              <c:idx val="1"/>
              <c:layout>
                <c:manualLayout>
                  <c:x val="4.8237974142712088E-2"/>
                  <c:y val="-1.719050833515604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3E64-4432-853F-5F46EE439334}"/>
                </c:ext>
              </c:extLst>
            </c:dLbl>
            <c:dLbl>
              <c:idx val="2"/>
              <c:layout>
                <c:manualLayout>
                  <c:x val="4.5322147954299896E-2"/>
                  <c:y val="6.9196138622867151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3E64-4432-853F-5F46EE439334}"/>
                </c:ext>
              </c:extLst>
            </c:dLbl>
            <c:dLbl>
              <c:idx val="3"/>
              <c:layout>
                <c:manualLayout>
                  <c:x val="-1.9908263869577631E-2"/>
                  <c:y val="0.10544196010425888"/>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7-3E64-4432-853F-5F46EE439334}"/>
                </c:ext>
              </c:extLst>
            </c:dLbl>
            <c:dLbl>
              <c:idx val="4"/>
              <c:layout>
                <c:manualLayout>
                  <c:x val="-5.101227132486761E-2"/>
                  <c:y val="6.583372398752609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9-3E64-4432-853F-5F46EE439334}"/>
                </c:ext>
              </c:extLst>
            </c:dLbl>
            <c:dLbl>
              <c:idx val="5"/>
              <c:layout>
                <c:manualLayout>
                  <c:x val="-5.3930343961625049E-2"/>
                  <c:y val="4.0995084253066432E-3"/>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B-3E64-4432-853F-5F46EE439334}"/>
                </c:ext>
              </c:extLst>
            </c:dLbl>
            <c:dLbl>
              <c:idx val="6"/>
              <c:layout>
                <c:manualLayout>
                  <c:x val="-6.959400990337003E-2"/>
                  <c:y val="-1.9447332970954554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D-3E64-4432-853F-5F46EE439334}"/>
                </c:ext>
              </c:extLst>
            </c:dLbl>
            <c:dLbl>
              <c:idx val="7"/>
              <c:layout>
                <c:manualLayout>
                  <c:x val="-5.813534469904072E-2"/>
                  <c:y val="-5.9010824096613332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F-3E64-4432-853F-5F46EE439334}"/>
                </c:ext>
              </c:extLst>
            </c:dLbl>
            <c:dLbl>
              <c:idx val="8"/>
              <c:layout>
                <c:manualLayout>
                  <c:x val="-2.1963579000031801E-2"/>
                  <c:y val="-0.1249113747548035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1-3E64-4432-853F-5F46EE439334}"/>
                </c:ext>
              </c:extLst>
            </c:dLbl>
            <c:dLbl>
              <c:idx val="9"/>
              <c:layout>
                <c:manualLayout>
                  <c:x val="-1.5942030166411516E-2"/>
                  <c:y val="3.8965566138066316E-4"/>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13-3E64-4432-853F-5F46EE439334}"/>
                </c:ext>
              </c:extLst>
            </c:dLbl>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'5. SFS-RS'!$A$24:$A$33</c:f>
              <c:strCache>
                <c:ptCount val="10"/>
                <c:pt idx="0">
                  <c:v>Santo Domingo</c:v>
                </c:pt>
                <c:pt idx="1">
                  <c:v>Este</c:v>
                </c:pt>
                <c:pt idx="2">
                  <c:v>Norcentral</c:v>
                </c:pt>
                <c:pt idx="3">
                  <c:v>Nordeste</c:v>
                </c:pt>
                <c:pt idx="4">
                  <c:v>Cibao Occidental</c:v>
                </c:pt>
                <c:pt idx="5">
                  <c:v>Cibao Central</c:v>
                </c:pt>
                <c:pt idx="6">
                  <c:v>Valdesia</c:v>
                </c:pt>
                <c:pt idx="7">
                  <c:v>Enriquillo</c:v>
                </c:pt>
                <c:pt idx="8">
                  <c:v>El Valle</c:v>
                </c:pt>
                <c:pt idx="9">
                  <c:v>Sin especificar</c:v>
                </c:pt>
              </c:strCache>
            </c:strRef>
          </c:cat>
          <c:val>
            <c:numRef>
              <c:f>'5. SFS-RS'!$B$24:$B$33</c:f>
              <c:numCache>
                <c:formatCode>_(* #,##0_);_(* \(#,##0\);_(* "-"??_);_(@_)</c:formatCode>
                <c:ptCount val="10"/>
                <c:pt idx="0">
                  <c:v>2499915</c:v>
                </c:pt>
                <c:pt idx="1">
                  <c:v>302245</c:v>
                </c:pt>
                <c:pt idx="2">
                  <c:v>508798</c:v>
                </c:pt>
                <c:pt idx="3">
                  <c:v>263111</c:v>
                </c:pt>
                <c:pt idx="4">
                  <c:v>132317</c:v>
                </c:pt>
                <c:pt idx="5">
                  <c:v>262219</c:v>
                </c:pt>
                <c:pt idx="6">
                  <c:v>298730</c:v>
                </c:pt>
                <c:pt idx="7">
                  <c:v>172877</c:v>
                </c:pt>
                <c:pt idx="8">
                  <c:v>196299</c:v>
                </c:pt>
                <c:pt idx="9">
                  <c:v>1053110</c:v>
                </c:pt>
              </c:numCache>
            </c:numRef>
          </c:val>
          <c:extLst>
            <c:ext xmlns:c16="http://schemas.microsoft.com/office/drawing/2014/chart" uri="{C3380CC4-5D6E-409C-BE32-E72D297353CC}">
              <c16:uniqueId val="{00000014-3E64-4432-853F-5F46EE439334}"/>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solidFill>
            <a:sysClr val="windowText" lastClr="000000"/>
          </a:solidFill>
        </a:defRPr>
      </a:pPr>
      <a:endParaRPr lang="es-DO"/>
    </a:p>
  </c:txPr>
  <c:printSettings>
    <c:headerFooter/>
    <c:pageMargins b="0.75" l="0.7" r="0.7" t="0.75" header="0.3" footer="0.3"/>
    <c:pageSetup/>
  </c:printSettings>
  <c:userShapes r:id="rId3"/>
</c:chartSpace>
</file>

<file path=xl/charts/chart3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b="1"/>
              <a:t>Población Afiliada en el SFS y Planes Especiales de Salud para Pensionados y Jubilados por</a:t>
            </a:r>
            <a:r>
              <a:rPr lang="en-US" b="1" baseline="0"/>
              <a:t> </a:t>
            </a:r>
            <a:r>
              <a:rPr lang="en-US" b="1"/>
              <a:t>Provincia</a:t>
            </a:r>
          </a:p>
        </c:rich>
      </c:tx>
      <c:layout>
        <c:manualLayout>
          <c:xMode val="edge"/>
          <c:yMode val="edge"/>
          <c:x val="0.12625608339624217"/>
          <c:y val="1.4834438323778553E-2"/>
        </c:manualLayout>
      </c:layout>
      <c:overlay val="0"/>
      <c:spPr>
        <a:noFill/>
        <a:ln>
          <a:noFill/>
        </a:ln>
        <a:effectLst/>
      </c:spPr>
      <c:txPr>
        <a:bodyPr rot="0" spcFirstLastPara="1" vertOverflow="ellipsis" vert="horz" wrap="square" anchor="ctr" anchorCtr="1"/>
        <a:lstStyle/>
        <a:p>
          <a:pPr>
            <a:defRPr sz="168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7258384294617879"/>
          <c:y val="8.5774396616034906E-2"/>
          <c:w val="0.79798642973644873"/>
          <c:h val="0.84713500662682806"/>
        </c:manualLayout>
      </c:layout>
      <c:barChart>
        <c:barDir val="bar"/>
        <c:grouping val="clustered"/>
        <c:varyColors val="0"/>
        <c:ser>
          <c:idx val="0"/>
          <c:order val="0"/>
          <c:tx>
            <c:strRef>
              <c:f>'6. SFS-RS'!$D$12</c:f>
              <c:strCache>
                <c:ptCount val="1"/>
                <c:pt idx="0">
                  <c:v>Ago.25</c:v>
                </c:pt>
              </c:strCache>
            </c:strRef>
          </c:tx>
          <c:spPr>
            <a:solidFill>
              <a:schemeClr val="accent1"/>
            </a:solidFill>
            <a:ln>
              <a:noFill/>
            </a:ln>
            <a:effectLst/>
          </c:spPr>
          <c:invertIfNegative val="0"/>
          <c:dPt>
            <c:idx val="32"/>
            <c:invertIfNegative val="0"/>
            <c:bubble3D val="0"/>
            <c:spPr>
              <a:solidFill>
                <a:srgbClr val="FF0000"/>
              </a:solidFill>
              <a:ln>
                <a:noFill/>
              </a:ln>
              <a:effectLst/>
            </c:spPr>
            <c:extLst>
              <c:ext xmlns:c16="http://schemas.microsoft.com/office/drawing/2014/chart" uri="{C3380CC4-5D6E-409C-BE32-E72D297353CC}">
                <c16:uniqueId val="{00000001-2A53-4E8D-AC7A-AF422D3A70A0}"/>
              </c:ext>
            </c:extLst>
          </c:dPt>
          <c:dLbls>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SFS-RS'!$C$13:$C$45</c:f>
              <c:strCache>
                <c:ptCount val="33"/>
                <c:pt idx="0">
                  <c:v>Distrito Nacional</c:v>
                </c:pt>
                <c:pt idx="1">
                  <c:v>Monte Plata</c:v>
                </c:pt>
                <c:pt idx="2">
                  <c:v>Santo Domingo</c:v>
                </c:pt>
                <c:pt idx="3">
                  <c:v>El Seybo</c:v>
                </c:pt>
                <c:pt idx="4">
                  <c:v>Hato Mayor del Rey</c:v>
                </c:pt>
                <c:pt idx="5">
                  <c:v>La Altagracia</c:v>
                </c:pt>
                <c:pt idx="6">
                  <c:v>La Romana</c:v>
                </c:pt>
                <c:pt idx="7">
                  <c:v>San Pedro de Macorís</c:v>
                </c:pt>
                <c:pt idx="8">
                  <c:v>Espaillat</c:v>
                </c:pt>
                <c:pt idx="9">
                  <c:v>Puerto Plata</c:v>
                </c:pt>
                <c:pt idx="10">
                  <c:v>Santiago</c:v>
                </c:pt>
                <c:pt idx="11">
                  <c:v>Duarte</c:v>
                </c:pt>
                <c:pt idx="12">
                  <c:v>Hermanas Mirabal</c:v>
                </c:pt>
                <c:pt idx="13">
                  <c:v>Maria Trinidad Sanchez</c:v>
                </c:pt>
                <c:pt idx="14">
                  <c:v>Samaná</c:v>
                </c:pt>
                <c:pt idx="15">
                  <c:v>Dajabon</c:v>
                </c:pt>
                <c:pt idx="16">
                  <c:v>Montecristi</c:v>
                </c:pt>
                <c:pt idx="17">
                  <c:v>Santiago Rodriguez</c:v>
                </c:pt>
                <c:pt idx="18">
                  <c:v>Valverde</c:v>
                </c:pt>
                <c:pt idx="19">
                  <c:v>La vega</c:v>
                </c:pt>
                <c:pt idx="20">
                  <c:v>Monseñor Nouel</c:v>
                </c:pt>
                <c:pt idx="21">
                  <c:v>Sanchez Ramirez</c:v>
                </c:pt>
                <c:pt idx="22">
                  <c:v>Peravia</c:v>
                </c:pt>
                <c:pt idx="23">
                  <c:v>San Cristóbal</c:v>
                </c:pt>
                <c:pt idx="24">
                  <c:v>San José de Ocoa</c:v>
                </c:pt>
                <c:pt idx="25">
                  <c:v>Bahoruco</c:v>
                </c:pt>
                <c:pt idx="26">
                  <c:v>Barahona</c:v>
                </c:pt>
                <c:pt idx="27">
                  <c:v>Independencia</c:v>
                </c:pt>
                <c:pt idx="28">
                  <c:v>Pedernales</c:v>
                </c:pt>
                <c:pt idx="29">
                  <c:v>Azua</c:v>
                </c:pt>
                <c:pt idx="30">
                  <c:v>Elias Piña</c:v>
                </c:pt>
                <c:pt idx="31">
                  <c:v>San Juan de la Maguana</c:v>
                </c:pt>
                <c:pt idx="32">
                  <c:v>Sin identificar</c:v>
                </c:pt>
              </c:strCache>
            </c:strRef>
          </c:cat>
          <c:val>
            <c:numRef>
              <c:f>'6. SFS-RS'!$D$13:$D$45</c:f>
              <c:numCache>
                <c:formatCode>_(* #,##0_);_(* \(#,##0\);_(* "-"_);_(@_)</c:formatCode>
                <c:ptCount val="33"/>
                <c:pt idx="0">
                  <c:v>1795155</c:v>
                </c:pt>
                <c:pt idx="1">
                  <c:v>96399</c:v>
                </c:pt>
                <c:pt idx="2">
                  <c:v>608361</c:v>
                </c:pt>
                <c:pt idx="3">
                  <c:v>24908</c:v>
                </c:pt>
                <c:pt idx="4">
                  <c:v>29306</c:v>
                </c:pt>
                <c:pt idx="5">
                  <c:v>66416</c:v>
                </c:pt>
                <c:pt idx="6">
                  <c:v>85636</c:v>
                </c:pt>
                <c:pt idx="7">
                  <c:v>95979</c:v>
                </c:pt>
                <c:pt idx="8">
                  <c:v>71034</c:v>
                </c:pt>
                <c:pt idx="9">
                  <c:v>94057</c:v>
                </c:pt>
                <c:pt idx="10">
                  <c:v>343707</c:v>
                </c:pt>
                <c:pt idx="11">
                  <c:v>137221</c:v>
                </c:pt>
                <c:pt idx="12">
                  <c:v>37579</c:v>
                </c:pt>
                <c:pt idx="13">
                  <c:v>52819</c:v>
                </c:pt>
                <c:pt idx="14">
                  <c:v>35492</c:v>
                </c:pt>
                <c:pt idx="15">
                  <c:v>20646</c:v>
                </c:pt>
                <c:pt idx="16">
                  <c:v>35943</c:v>
                </c:pt>
                <c:pt idx="17">
                  <c:v>21990</c:v>
                </c:pt>
                <c:pt idx="18">
                  <c:v>53738</c:v>
                </c:pt>
                <c:pt idx="19">
                  <c:v>147438</c:v>
                </c:pt>
                <c:pt idx="20">
                  <c:v>56066</c:v>
                </c:pt>
                <c:pt idx="21">
                  <c:v>58715</c:v>
                </c:pt>
                <c:pt idx="22">
                  <c:v>68550</c:v>
                </c:pt>
                <c:pt idx="23">
                  <c:v>29144</c:v>
                </c:pt>
                <c:pt idx="24">
                  <c:v>201036</c:v>
                </c:pt>
                <c:pt idx="25">
                  <c:v>37446</c:v>
                </c:pt>
                <c:pt idx="26">
                  <c:v>75637</c:v>
                </c:pt>
                <c:pt idx="27">
                  <c:v>52316</c:v>
                </c:pt>
                <c:pt idx="28">
                  <c:v>7478</c:v>
                </c:pt>
                <c:pt idx="29">
                  <c:v>81687</c:v>
                </c:pt>
                <c:pt idx="30">
                  <c:v>96791</c:v>
                </c:pt>
                <c:pt idx="31">
                  <c:v>17821</c:v>
                </c:pt>
                <c:pt idx="32">
                  <c:v>1053110</c:v>
                </c:pt>
              </c:numCache>
            </c:numRef>
          </c:val>
          <c:extLst>
            <c:ext xmlns:c16="http://schemas.microsoft.com/office/drawing/2014/chart" uri="{C3380CC4-5D6E-409C-BE32-E72D297353CC}">
              <c16:uniqueId val="{00000002-2A53-4E8D-AC7A-AF422D3A70A0}"/>
            </c:ext>
          </c:extLst>
        </c:ser>
        <c:dLbls>
          <c:showLegendKey val="0"/>
          <c:showVal val="0"/>
          <c:showCatName val="0"/>
          <c:showSerName val="0"/>
          <c:showPercent val="0"/>
          <c:showBubbleSize val="0"/>
        </c:dLbls>
        <c:gapWidth val="52"/>
        <c:axId val="732888592"/>
        <c:axId val="732889008"/>
      </c:barChart>
      <c:catAx>
        <c:axId val="73288859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732889008"/>
        <c:crosses val="autoZero"/>
        <c:auto val="1"/>
        <c:lblAlgn val="ctr"/>
        <c:lblOffset val="100"/>
        <c:noMultiLvlLbl val="0"/>
      </c:catAx>
      <c:valAx>
        <c:axId val="732889008"/>
        <c:scaling>
          <c:orientation val="minMax"/>
        </c:scaling>
        <c:delete val="1"/>
        <c:axPos val="b"/>
        <c:numFmt formatCode="_(* #,##0_);_(* \(#,##0\);_(* &quot;-&quot;_);_(@_)" sourceLinked="1"/>
        <c:majorTickMark val="none"/>
        <c:minorTickMark val="none"/>
        <c:tickLblPos val="nextTo"/>
        <c:crossAx val="732888592"/>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4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0.11840790789720639"/>
          <c:y val="7.9705857683058531E-2"/>
          <c:w val="0.71339826832113407"/>
          <c:h val="0.83091555427961694"/>
        </c:manualLayout>
      </c:layout>
      <c:doughnutChart>
        <c:varyColors val="1"/>
        <c:ser>
          <c:idx val="0"/>
          <c:order val="0"/>
          <c:explosion val="2"/>
          <c:dPt>
            <c:idx val="0"/>
            <c:bubble3D val="0"/>
            <c:spPr>
              <a:solidFill>
                <a:schemeClr val="accent1">
                  <a:shade val="53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0-FF5A-443A-A5B8-A28427A8AFAE}"/>
              </c:ext>
            </c:extLst>
          </c:dPt>
          <c:dPt>
            <c:idx val="1"/>
            <c:bubble3D val="0"/>
            <c:spPr>
              <a:solidFill>
                <a:schemeClr val="accent1">
                  <a:shade val="76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1-FF5A-443A-A5B8-A28427A8AFAE}"/>
              </c:ext>
            </c:extLst>
          </c:dPt>
          <c:dPt>
            <c:idx val="2"/>
            <c:bubble3D val="0"/>
            <c:spPr>
              <a:solidFill>
                <a:schemeClr val="accent1"/>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2-FF5A-443A-A5B8-A28427A8AFAE}"/>
              </c:ext>
            </c:extLst>
          </c:dPt>
          <c:dPt>
            <c:idx val="3"/>
            <c:bubble3D val="0"/>
            <c:spPr>
              <a:solidFill>
                <a:schemeClr val="accent1">
                  <a:tint val="77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3-FF5A-443A-A5B8-A28427A8AFAE}"/>
              </c:ext>
            </c:extLst>
          </c:dPt>
          <c:dPt>
            <c:idx val="4"/>
            <c:bubble3D val="0"/>
            <c:spPr>
              <a:solidFill>
                <a:schemeClr val="accent1">
                  <a:tint val="54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4-FF5A-443A-A5B8-A28427A8AFAE}"/>
              </c:ext>
            </c:extLst>
          </c:dPt>
          <c:dLbls>
            <c:dLbl>
              <c:idx val="0"/>
              <c:layout>
                <c:manualLayout>
                  <c:x val="0.11061928735436195"/>
                  <c:y val="-9.2334737616916421E-2"/>
                </c:manualLayout>
              </c:layout>
              <c:tx>
                <c:rich>
                  <a:bodyPr/>
                  <a:lstStyle/>
                  <a:p>
                    <a:fld id="{8BF170E5-A4B0-417B-97C9-91CAB59D81A3}" type="VALUE">
                      <a:rPr lang="en-US"/>
                      <a:pPr/>
                      <a:t>[]</a:t>
                    </a:fld>
                    <a:endParaRPr lang="en-US"/>
                  </a:p>
                  <a:p>
                    <a:r>
                      <a:rPr lang="en-US" baseline="0"/>
                      <a:t> </a:t>
                    </a:r>
                    <a:fld id="{06BD712D-4E34-4C0D-B423-BFF1A4A51C27}" type="PERCENTAGE">
                      <a:rPr lang="en-US" baseline="0"/>
                      <a:pPr/>
                      <a:t>[]</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0-FF5A-443A-A5B8-A28427A8AFAE}"/>
                </c:ext>
              </c:extLst>
            </c:dLbl>
            <c:dLbl>
              <c:idx val="1"/>
              <c:layout>
                <c:manualLayout>
                  <c:x val="0.15467312203043243"/>
                  <c:y val="-2.0695717052067523E-2"/>
                </c:manualLayout>
              </c:layout>
              <c:tx>
                <c:rich>
                  <a:bodyPr/>
                  <a:lstStyle/>
                  <a:p>
                    <a:fld id="{4107A7B6-D93B-4CC2-B38C-2D029312F37A}" type="VALUE">
                      <a:rPr lang="en-US"/>
                      <a:pPr/>
                      <a:t>[]</a:t>
                    </a:fld>
                    <a:r>
                      <a:rPr lang="en-US" baseline="0"/>
                      <a:t> </a:t>
                    </a:r>
                  </a:p>
                  <a:p>
                    <a:fld id="{CE5B3900-1DB4-4F16-A00B-608CB6DCD748}" type="PERCENTAGE">
                      <a:rPr lang="en-US" baseline="0"/>
                      <a:pPr/>
                      <a:t>[]</a:t>
                    </a:fld>
                    <a:endParaRPr/>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1-FF5A-443A-A5B8-A28427A8AFAE}"/>
                </c:ext>
              </c:extLst>
            </c:dLbl>
            <c:dLbl>
              <c:idx val="2"/>
              <c:layout>
                <c:manualLayout>
                  <c:x val="0.11361791062729296"/>
                  <c:y val="0.13054221525150247"/>
                </c:manualLayout>
              </c:layout>
              <c:tx>
                <c:rich>
                  <a:bodyPr/>
                  <a:lstStyle/>
                  <a:p>
                    <a:fld id="{4742DB3F-700F-4D95-A876-924913EF7CDA}" type="VALUE">
                      <a:rPr lang="en-US"/>
                      <a:pPr/>
                      <a:t>[]</a:t>
                    </a:fld>
                    <a:r>
                      <a:rPr lang="en-US" baseline="0"/>
                      <a:t> </a:t>
                    </a:r>
                  </a:p>
                  <a:p>
                    <a:fld id="{CBDDED11-DC90-4C05-BCFB-6E87A9DCEEC5}" type="PERCENTAGE">
                      <a:rPr lang="en-US" baseline="0"/>
                      <a:pPr/>
                      <a:t>[]</a:t>
                    </a:fld>
                    <a:endParaRPr/>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2-FF5A-443A-A5B8-A28427A8AFAE}"/>
                </c:ext>
              </c:extLst>
            </c:dLbl>
            <c:dLbl>
              <c:idx val="3"/>
              <c:layout>
                <c:manualLayout>
                  <c:x val="-0.12030131713478077"/>
                  <c:y val="0.10029462879078849"/>
                </c:manualLayout>
              </c:layout>
              <c:tx>
                <c:rich>
                  <a:bodyPr/>
                  <a:lstStyle/>
                  <a:p>
                    <a:fld id="{40CE3149-EF4C-494E-A37C-A1B65012DA68}" type="VALUE">
                      <a:rPr lang="en-US"/>
                      <a:pPr/>
                      <a:t>[]</a:t>
                    </a:fld>
                    <a:r>
                      <a:rPr lang="en-US" baseline="0"/>
                      <a:t> </a:t>
                    </a:r>
                  </a:p>
                  <a:p>
                    <a:fld id="{493998E2-3382-43AA-A174-D2291DA250B8}" type="PERCENTAGE">
                      <a:rPr lang="en-US" baseline="0"/>
                      <a:pPr/>
                      <a:t>[]</a:t>
                    </a:fld>
                    <a:endParaRPr/>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3-FF5A-443A-A5B8-A28427A8AFAE}"/>
                </c:ext>
              </c:extLst>
            </c:dLbl>
            <c:dLbl>
              <c:idx val="4"/>
              <c:layout>
                <c:manualLayout>
                  <c:x val="-0.1222108618512059"/>
                  <c:y val="-9.0742759382141991E-2"/>
                </c:manualLayout>
              </c:layout>
              <c:tx>
                <c:rich>
                  <a:bodyPr/>
                  <a:lstStyle/>
                  <a:p>
                    <a:fld id="{09E12811-8378-4294-A584-0DC57BE252FB}" type="VALUE">
                      <a:rPr lang="en-US"/>
                      <a:pPr/>
                      <a:t>[]</a:t>
                    </a:fld>
                    <a:r>
                      <a:rPr lang="en-US" baseline="0"/>
                      <a:t> </a:t>
                    </a:r>
                  </a:p>
                  <a:p>
                    <a:fld id="{D869FEC8-F5B2-4860-941F-B292C67F9B4A}" type="PERCENTAGE">
                      <a:rPr lang="en-US" baseline="0"/>
                      <a:pPr/>
                      <a:t>[]</a:t>
                    </a:fld>
                    <a:endParaRPr/>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4-FF5A-443A-A5B8-A28427A8AFAE}"/>
                </c:ext>
              </c:extLst>
            </c:dLbl>
            <c:spPr>
              <a:noFill/>
              <a:ln>
                <a:noFill/>
              </a:ln>
              <a:effectLst/>
            </c:spPr>
            <c:txPr>
              <a:bodyPr rot="0" spcFirstLastPara="1" vertOverflow="ellipsis" vert="horz" wrap="square" anchor="ctr" anchorCtr="1"/>
              <a:lstStyle/>
              <a:p>
                <a:pPr>
                  <a:defRPr sz="1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'2. SFS-RET.'!$D$12:$H$12</c:f>
              <c:strCache>
                <c:ptCount val="5"/>
                <c:pt idx="0">
                  <c:v>Decreto No. 342-09</c:v>
                </c:pt>
                <c:pt idx="1">
                  <c:v>Decreto No.18-19</c:v>
                </c:pt>
                <c:pt idx="2">
                  <c:v>Decreto No. 371-16</c:v>
                </c:pt>
                <c:pt idx="3">
                  <c:v>Decreto No. 159-17</c:v>
                </c:pt>
                <c:pt idx="4">
                  <c:v>Res. SISALRIL No. 207-2016</c:v>
                </c:pt>
              </c:strCache>
            </c:strRef>
          </c:cat>
          <c:val>
            <c:numRef>
              <c:f>'2. SFS-RET.'!$D$29:$H$29</c:f>
              <c:numCache>
                <c:formatCode>_(* #,##0_);_(* \(#,##0\);_(* "-"_);_(@_)</c:formatCode>
                <c:ptCount val="5"/>
                <c:pt idx="0">
                  <c:v>15832</c:v>
                </c:pt>
                <c:pt idx="1">
                  <c:v>31888</c:v>
                </c:pt>
                <c:pt idx="2">
                  <c:v>5649</c:v>
                </c:pt>
                <c:pt idx="3">
                  <c:v>32317</c:v>
                </c:pt>
                <c:pt idx="4">
                  <c:v>34297</c:v>
                </c:pt>
              </c:numCache>
            </c:numRef>
          </c:val>
          <c:extLst>
            <c:ext xmlns:c16="http://schemas.microsoft.com/office/drawing/2014/chart" uri="{C3380CC4-5D6E-409C-BE32-E72D297353CC}">
              <c16:uniqueId val="{00000000-18AC-49CF-AA9E-ECAA2E8F19CD}"/>
            </c:ext>
          </c:extLst>
        </c:ser>
        <c:dLbls>
          <c:showLegendKey val="0"/>
          <c:showVal val="0"/>
          <c:showCatName val="0"/>
          <c:showSerName val="0"/>
          <c:showPercent val="1"/>
          <c:showBubbleSize val="0"/>
          <c:showLeaderLines val="1"/>
        </c:dLbls>
        <c:firstSliceAng val="0"/>
        <c:holeSize val="50"/>
      </c:doughnut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2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4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2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200" b="1"/>
              <a:t>Ditribución de la Afiliación al SFS Pensionados</a:t>
            </a:r>
          </a:p>
        </c:rich>
      </c:tx>
      <c:layout>
        <c:manualLayout>
          <c:xMode val="edge"/>
          <c:yMode val="edge"/>
          <c:x val="0.1511414651996818"/>
          <c:y val="1.2777683319035294E-2"/>
        </c:manualLayout>
      </c:layout>
      <c:overlay val="0"/>
      <c:spPr>
        <a:noFill/>
        <a:ln>
          <a:noFill/>
        </a:ln>
        <a:effectLst/>
      </c:spPr>
      <c:txPr>
        <a:bodyPr rot="0" spcFirstLastPara="1" vertOverflow="ellipsis" vert="horz" wrap="square" anchor="ctr" anchorCtr="1"/>
        <a:lstStyle/>
        <a:p>
          <a:pPr>
            <a:defRPr sz="12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2852719997429644"/>
          <c:y val="0.25887830771810366"/>
          <c:w val="0.46907450030284686"/>
          <c:h val="0.6600155449775974"/>
        </c:manualLayout>
      </c:layout>
      <c:pieChart>
        <c:varyColors val="1"/>
        <c:ser>
          <c:idx val="0"/>
          <c:order val="0"/>
          <c:tx>
            <c:strRef>
              <c:f>'2. SFS-RET'!$B$7</c:f>
              <c:strCache>
                <c:ptCount val="1"/>
                <c:pt idx="0">
                  <c:v>Total</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BD7B-42AD-8226-1C940F451F12}"/>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BD7B-42AD-8226-1C940F451F12}"/>
              </c:ext>
            </c:extLst>
          </c:dPt>
          <c:dLbls>
            <c:dLbl>
              <c:idx val="0"/>
              <c:layout>
                <c:manualLayout>
                  <c:x val="3.7102330596151624E-2"/>
                  <c:y val="-5.0620870852992113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BD7B-42AD-8226-1C940F451F12}"/>
                </c:ext>
              </c:extLst>
            </c:dLbl>
            <c:dLbl>
              <c:idx val="1"/>
              <c:layout>
                <c:manualLayout>
                  <c:x val="-8.3707578854624164E-3"/>
                  <c:y val="-1.739025447923667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BD7B-42AD-8226-1C940F451F12}"/>
                </c:ext>
              </c:extLst>
            </c:dLbl>
            <c:numFmt formatCode="0.00%" sourceLinked="0"/>
            <c:spPr>
              <a:noFill/>
              <a:ln>
                <a:noFill/>
              </a:ln>
              <a:effectLst/>
            </c:spPr>
            <c:txPr>
              <a:bodyPr rot="0" spcFirstLastPara="1" vertOverflow="ellipsis" vert="horz" wrap="square" anchor="ctr" anchorCtr="1"/>
              <a:lstStyle/>
              <a:p>
                <a:pPr>
                  <a:defRPr sz="11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'2. SFS-RET'!$A$8:$A$9</c:f>
              <c:strCache>
                <c:ptCount val="2"/>
                <c:pt idx="0">
                  <c:v>Titular</c:v>
                </c:pt>
                <c:pt idx="1">
                  <c:v>Dependientes</c:v>
                </c:pt>
              </c:strCache>
            </c:strRef>
          </c:cat>
          <c:val>
            <c:numRef>
              <c:f>'2. SFS-RET'!$B$8:$B$9</c:f>
              <c:numCache>
                <c:formatCode>_(* #,##0_);_(* \(#,##0\);_(* "-"??_);_(@_)</c:formatCode>
                <c:ptCount val="2"/>
                <c:pt idx="0">
                  <c:v>85843</c:v>
                </c:pt>
                <c:pt idx="1">
                  <c:v>34140</c:v>
                </c:pt>
              </c:numCache>
            </c:numRef>
          </c:val>
          <c:extLst>
            <c:ext xmlns:c16="http://schemas.microsoft.com/office/drawing/2014/chart" uri="{C3380CC4-5D6E-409C-BE32-E72D297353CC}">
              <c16:uniqueId val="{00000006-BD7B-42AD-8226-1C940F451F12}"/>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noFill/>
    <a:ln w="9525" cap="flat" cmpd="sng" algn="ctr">
      <a:noFill/>
      <a:round/>
    </a:ln>
    <a:effectLst/>
  </c:spPr>
  <c:txPr>
    <a:bodyPr/>
    <a:lstStyle/>
    <a:p>
      <a:pPr>
        <a:defRPr sz="11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4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6000" b="1" i="0" u="none" strike="noStrike" kern="1200" cap="none" spc="120" normalizeH="0" baseline="0">
                <a:solidFill>
                  <a:sysClr val="windowText" lastClr="000000"/>
                </a:solidFill>
                <a:latin typeface="Arial" panose="020B0604020202020204" pitchFamily="34" charset="0"/>
                <a:ea typeface="+mn-ea"/>
                <a:cs typeface="Arial" panose="020B0604020202020204" pitchFamily="34" charset="0"/>
              </a:defRPr>
            </a:pPr>
            <a:r>
              <a:rPr lang="es-DO" sz="6000" cap="none" baseline="0"/>
              <a:t>Ditribución de la Afiliación al RET por Grupo de Edad y Género</a:t>
            </a:r>
          </a:p>
        </c:rich>
      </c:tx>
      <c:layout>
        <c:manualLayout>
          <c:xMode val="edge"/>
          <c:yMode val="edge"/>
          <c:x val="0.26553476774416651"/>
          <c:y val="3.6013362677684325E-2"/>
        </c:manualLayout>
      </c:layout>
      <c:overlay val="0"/>
      <c:spPr>
        <a:noFill/>
        <a:ln>
          <a:noFill/>
        </a:ln>
        <a:effectLst/>
      </c:spPr>
      <c:txPr>
        <a:bodyPr rot="0" spcFirstLastPara="1" vertOverflow="ellipsis" vert="horz" wrap="square" anchor="ctr" anchorCtr="1"/>
        <a:lstStyle/>
        <a:p>
          <a:pPr>
            <a:defRPr sz="6000" b="1" i="0" u="none" strike="noStrike" kern="1200" cap="none"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7.7293797342119552E-2"/>
          <c:y val="0.13814255371406453"/>
          <c:w val="0.90034566433377883"/>
          <c:h val="0.81245669861805714"/>
        </c:manualLayout>
      </c:layout>
      <c:barChart>
        <c:barDir val="bar"/>
        <c:grouping val="stacked"/>
        <c:varyColors val="0"/>
        <c:ser>
          <c:idx val="1"/>
          <c:order val="0"/>
          <c:tx>
            <c:strRef>
              <c:f>'3. SFS-RET'!$D$36</c:f>
              <c:strCache>
                <c:ptCount val="1"/>
                <c:pt idx="0">
                  <c:v> Mujeres </c:v>
                </c:pt>
              </c:strCache>
            </c:strRef>
          </c:tx>
          <c:spPr>
            <a:solidFill>
              <a:schemeClr val="accent1">
                <a:tint val="77000"/>
              </a:schemeClr>
            </a:solidFill>
            <a:ln>
              <a:noFill/>
            </a:ln>
            <a:effectLst/>
          </c:spPr>
          <c:invertIfNegative val="0"/>
          <c:dLbls>
            <c:dLbl>
              <c:idx val="5"/>
              <c:layout>
                <c:manualLayout>
                  <c:x val="-2.8634030524929695E-2"/>
                  <c:y val="8.884454646480745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050B-4A87-B1DD-CC0F9B97F14B}"/>
                </c:ext>
              </c:extLst>
            </c:dLbl>
            <c:dLbl>
              <c:idx val="6"/>
              <c:layout>
                <c:manualLayout>
                  <c:x val="-2.7965656649475798E-2"/>
                  <c:y val="6.548040224130043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50B-4A87-B1DD-CC0F9B97F14B}"/>
                </c:ext>
              </c:extLst>
            </c:dLbl>
            <c:dLbl>
              <c:idx val="7"/>
              <c:layout>
                <c:manualLayout>
                  <c:x val="-3.32833456860488E-2"/>
                  <c:y val="3.2307107805385712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050B-4A87-B1DD-CC0F9B97F14B}"/>
                </c:ext>
              </c:extLst>
            </c:dLbl>
            <c:spPr>
              <a:noFill/>
              <a:ln>
                <a:noFill/>
              </a:ln>
              <a:effectLst/>
            </c:spPr>
            <c:txPr>
              <a:bodyPr rot="0" spcFirstLastPara="1" vertOverflow="ellipsis" vert="horz" wrap="square" anchor="ctr" anchorCtr="1"/>
              <a:lstStyle/>
              <a:p>
                <a:pPr>
                  <a:defRPr sz="5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SFS-RET'!$C$37:$C$54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'3. SFS-RET'!$D$37:$D$54</c:f>
              <c:numCache>
                <c:formatCode>0;0</c:formatCode>
                <c:ptCount val="18"/>
                <c:pt idx="0">
                  <c:v>-440</c:v>
                </c:pt>
                <c:pt idx="1">
                  <c:v>-940</c:v>
                </c:pt>
                <c:pt idx="2">
                  <c:v>-1629</c:v>
                </c:pt>
                <c:pt idx="3">
                  <c:v>-2267</c:v>
                </c:pt>
                <c:pt idx="4">
                  <c:v>-1713</c:v>
                </c:pt>
                <c:pt idx="5">
                  <c:v>-628</c:v>
                </c:pt>
                <c:pt idx="6">
                  <c:v>-541</c:v>
                </c:pt>
                <c:pt idx="7">
                  <c:v>-736</c:v>
                </c:pt>
                <c:pt idx="8">
                  <c:v>-1205</c:v>
                </c:pt>
                <c:pt idx="9">
                  <c:v>-1855</c:v>
                </c:pt>
                <c:pt idx="10">
                  <c:v>-2806</c:v>
                </c:pt>
                <c:pt idx="11">
                  <c:v>-3781</c:v>
                </c:pt>
                <c:pt idx="12">
                  <c:v>-5691</c:v>
                </c:pt>
                <c:pt idx="13">
                  <c:v>-8252</c:v>
                </c:pt>
                <c:pt idx="14">
                  <c:v>-8720</c:v>
                </c:pt>
                <c:pt idx="15">
                  <c:v>-8092</c:v>
                </c:pt>
                <c:pt idx="16">
                  <c:v>-5616</c:v>
                </c:pt>
                <c:pt idx="17">
                  <c:v>-7067</c:v>
                </c:pt>
              </c:numCache>
            </c:numRef>
          </c:val>
          <c:extLst>
            <c:ext xmlns:c16="http://schemas.microsoft.com/office/drawing/2014/chart" uri="{C3380CC4-5D6E-409C-BE32-E72D297353CC}">
              <c16:uniqueId val="{00000000-050B-4A87-B1DD-CC0F9B97F14B}"/>
            </c:ext>
          </c:extLst>
        </c:ser>
        <c:ser>
          <c:idx val="0"/>
          <c:order val="1"/>
          <c:tx>
            <c:strRef>
              <c:f>'3. SFS-RET'!$E$36</c:f>
              <c:strCache>
                <c:ptCount val="1"/>
                <c:pt idx="0">
                  <c:v> Hombres </c:v>
                </c:pt>
              </c:strCache>
            </c:strRef>
          </c:tx>
          <c:spPr>
            <a:solidFill>
              <a:schemeClr val="accent1">
                <a:shade val="76000"/>
              </a:schemeClr>
            </a:solidFill>
            <a:ln>
              <a:noFill/>
            </a:ln>
            <a:effectLst/>
          </c:spPr>
          <c:invertIfNegative val="0"/>
          <c:dLbls>
            <c:dLbl>
              <c:idx val="5"/>
              <c:layout>
                <c:manualLayout>
                  <c:x val="2.0889811559639242E-2"/>
                  <c:y val="-1.615355390269226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050B-4A87-B1DD-CC0F9B97F14B}"/>
                </c:ext>
              </c:extLst>
            </c:dLbl>
            <c:dLbl>
              <c:idx val="6"/>
              <c:layout>
                <c:manualLayout>
                  <c:x val="2.1058473758082428E-2"/>
                  <c:y val="-4.4711638075948048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050B-4A87-B1DD-CC0F9B97F14B}"/>
                </c:ext>
              </c:extLst>
            </c:dLbl>
            <c:dLbl>
              <c:idx val="7"/>
              <c:layout>
                <c:manualLayout>
                  <c:x val="2.1522675101880905E-2"/>
                  <c:y val="-1.6153553902692264E-3"/>
                </c:manualLayout>
              </c:layout>
              <c:dLblPos val="ctr"/>
              <c:showLegendKey val="0"/>
              <c:showVal val="1"/>
              <c:showCatName val="0"/>
              <c:showSerName val="0"/>
              <c:showPercent val="0"/>
              <c:showBubbleSize val="0"/>
              <c:extLst>
                <c:ext xmlns:c15="http://schemas.microsoft.com/office/drawing/2012/chart" uri="{CE6537A1-D6FC-4f65-9D91-7224C49458BB}">
                  <c15:layout>
                    <c:manualLayout>
                      <c:w val="2.6827044198204815E-2"/>
                      <c:h val="2.8307099919397581E-2"/>
                    </c:manualLayout>
                  </c15:layout>
                </c:ext>
                <c:ext xmlns:c16="http://schemas.microsoft.com/office/drawing/2014/chart" uri="{C3380CC4-5D6E-409C-BE32-E72D297353CC}">
                  <c16:uniqueId val="{00000004-050B-4A87-B1DD-CC0F9B97F14B}"/>
                </c:ext>
              </c:extLst>
            </c:dLbl>
            <c:spPr>
              <a:noFill/>
              <a:ln>
                <a:noFill/>
              </a:ln>
              <a:effectLst/>
            </c:spPr>
            <c:txPr>
              <a:bodyPr rot="0" spcFirstLastPara="1" vertOverflow="ellipsis" vert="horz" wrap="square" anchor="ctr" anchorCtr="1"/>
              <a:lstStyle/>
              <a:p>
                <a:pPr>
                  <a:defRPr sz="5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SFS-RET'!$C$37:$C$54</c:f>
              <c:strCache>
                <c:ptCount val="18"/>
                <c:pt idx="0">
                  <c:v> 0-4 </c:v>
                </c:pt>
                <c:pt idx="1">
                  <c:v> 5-9 </c:v>
                </c:pt>
                <c:pt idx="2">
                  <c:v> 10-14 </c:v>
                </c:pt>
                <c:pt idx="3">
                  <c:v> 15-19 </c:v>
                </c:pt>
                <c:pt idx="4">
                  <c:v> 20-24 </c:v>
                </c:pt>
                <c:pt idx="5">
                  <c:v> 25-29 </c:v>
                </c:pt>
                <c:pt idx="6">
                  <c:v> 30-34 </c:v>
                </c:pt>
                <c:pt idx="7">
                  <c:v> 35-39 </c:v>
                </c:pt>
                <c:pt idx="8">
                  <c:v> 40-44 </c:v>
                </c:pt>
                <c:pt idx="9">
                  <c:v> 45-49 </c:v>
                </c:pt>
                <c:pt idx="10">
                  <c:v> 50-54 </c:v>
                </c:pt>
                <c:pt idx="11">
                  <c:v> 55-59 </c:v>
                </c:pt>
                <c:pt idx="12">
                  <c:v> 60-64 </c:v>
                </c:pt>
                <c:pt idx="13">
                  <c:v> 65-69 </c:v>
                </c:pt>
                <c:pt idx="14">
                  <c:v> 70-74 </c:v>
                </c:pt>
                <c:pt idx="15">
                  <c:v> 75-79 </c:v>
                </c:pt>
                <c:pt idx="16">
                  <c:v> 80-84 </c:v>
                </c:pt>
                <c:pt idx="17">
                  <c:v> 85 y más </c:v>
                </c:pt>
              </c:strCache>
            </c:strRef>
          </c:cat>
          <c:val>
            <c:numRef>
              <c:f>'3. SFS-RET'!$E$37:$E$54</c:f>
              <c:numCache>
                <c:formatCode>0;0</c:formatCode>
                <c:ptCount val="18"/>
                <c:pt idx="0">
                  <c:v>409</c:v>
                </c:pt>
                <c:pt idx="1">
                  <c:v>940</c:v>
                </c:pt>
                <c:pt idx="2">
                  <c:v>1708</c:v>
                </c:pt>
                <c:pt idx="3">
                  <c:v>2168</c:v>
                </c:pt>
                <c:pt idx="4">
                  <c:v>1279</c:v>
                </c:pt>
                <c:pt idx="5">
                  <c:v>385</c:v>
                </c:pt>
                <c:pt idx="6">
                  <c:v>292</c:v>
                </c:pt>
                <c:pt idx="7">
                  <c:v>302</c:v>
                </c:pt>
                <c:pt idx="8">
                  <c:v>894</c:v>
                </c:pt>
                <c:pt idx="9">
                  <c:v>1935</c:v>
                </c:pt>
                <c:pt idx="10">
                  <c:v>3037</c:v>
                </c:pt>
                <c:pt idx="11">
                  <c:v>4446</c:v>
                </c:pt>
                <c:pt idx="12">
                  <c:v>5313</c:v>
                </c:pt>
                <c:pt idx="13">
                  <c:v>6641</c:v>
                </c:pt>
                <c:pt idx="14">
                  <c:v>7590</c:v>
                </c:pt>
                <c:pt idx="15">
                  <c:v>6996</c:v>
                </c:pt>
                <c:pt idx="16">
                  <c:v>5815</c:v>
                </c:pt>
                <c:pt idx="17">
                  <c:v>7854</c:v>
                </c:pt>
              </c:numCache>
            </c:numRef>
          </c:val>
          <c:extLst>
            <c:ext xmlns:c16="http://schemas.microsoft.com/office/drawing/2014/chart" uri="{C3380CC4-5D6E-409C-BE32-E72D297353CC}">
              <c16:uniqueId val="{00000001-050B-4A87-B1DD-CC0F9B97F14B}"/>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400" b="1" i="0" u="none" strike="noStrike" kern="1200" cap="all" spc="120" normalizeH="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899416"/>
        <c:crosses val="autoZero"/>
        <c:auto val="1"/>
        <c:lblAlgn val="ctr"/>
        <c:lblOffset val="100"/>
        <c:noMultiLvlLbl val="0"/>
      </c:catAx>
      <c:valAx>
        <c:axId val="408899416"/>
        <c:scaling>
          <c:orientation val="minMax"/>
        </c:scaling>
        <c:delete val="1"/>
        <c:axPos val="b"/>
        <c:numFmt formatCode="0;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2468406832085428"/>
          <c:y val="7.326517508735321E-2"/>
          <c:w val="0.32836952746993459"/>
          <c:h val="2.7975415164225966E-2"/>
        </c:manualLayout>
      </c:layout>
      <c:overlay val="0"/>
      <c:spPr>
        <a:noFill/>
        <a:ln>
          <a:noFill/>
        </a:ln>
        <a:effectLst/>
      </c:spPr>
      <c:txPr>
        <a:bodyPr rot="0" spcFirstLastPara="1" vertOverflow="ellipsis" vert="horz" wrap="square" anchor="ctr" anchorCtr="1"/>
        <a:lstStyle/>
        <a:p>
          <a:pPr>
            <a:defRPr sz="5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lt1"/>
    </a:solidFill>
    <a:ln w="9525" cap="flat" cmpd="sng" algn="ctr">
      <a:noFill/>
      <a:round/>
    </a:ln>
    <a:effectLst/>
  </c:spPr>
  <c:txPr>
    <a:bodyPr/>
    <a:lstStyle/>
    <a:p>
      <a:pPr>
        <a:defRPr sz="4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4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1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100" b="1">
                <a:solidFill>
                  <a:sysClr val="windowText" lastClr="000000"/>
                </a:solidFill>
              </a:rPr>
              <a:t>Ditribución de la Afiliación al SFS por Categoría</a:t>
            </a:r>
            <a:r>
              <a:rPr lang="en-US" sz="1100" b="1" baseline="0">
                <a:solidFill>
                  <a:sysClr val="windowText" lastClr="000000"/>
                </a:solidFill>
              </a:rPr>
              <a:t> de ARS</a:t>
            </a:r>
            <a:endParaRPr lang="en-US" sz="1100" b="1">
              <a:solidFill>
                <a:sysClr val="windowText" lastClr="000000"/>
              </a:solidFill>
            </a:endParaRPr>
          </a:p>
        </c:rich>
      </c:tx>
      <c:layout>
        <c:manualLayout>
          <c:xMode val="edge"/>
          <c:yMode val="edge"/>
          <c:x val="0.14657333468883349"/>
          <c:y val="5.2251843403106867E-2"/>
        </c:manualLayout>
      </c:layout>
      <c:overlay val="0"/>
      <c:spPr>
        <a:noFill/>
        <a:ln>
          <a:noFill/>
        </a:ln>
        <a:effectLst/>
      </c:spPr>
      <c:txPr>
        <a:bodyPr rot="0" spcFirstLastPara="1" vertOverflow="ellipsis" vert="horz" wrap="square" anchor="ctr" anchorCtr="1"/>
        <a:lstStyle/>
        <a:p>
          <a:pPr>
            <a:defRPr sz="11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title>
    <c:autoTitleDeleted val="0"/>
    <c:plotArea>
      <c:layout>
        <c:manualLayout>
          <c:layoutTarget val="inner"/>
          <c:xMode val="edge"/>
          <c:yMode val="edge"/>
          <c:x val="0.22657594351583032"/>
          <c:y val="0.26661723481501709"/>
          <c:w val="0.46907450030284686"/>
          <c:h val="0.6600155449775974"/>
        </c:manualLayout>
      </c:layout>
      <c:pieChart>
        <c:varyColors val="1"/>
        <c:ser>
          <c:idx val="0"/>
          <c:order val="0"/>
          <c:tx>
            <c:strRef>
              <c:f>'4. SFS-RET'!$B$6</c:f>
              <c:strCache>
                <c:ptCount val="1"/>
                <c:pt idx="0">
                  <c:v>Total</c:v>
                </c:pt>
              </c:strCache>
            </c:strRef>
          </c:tx>
          <c:explosion val="10"/>
          <c:dPt>
            <c:idx val="0"/>
            <c:bubble3D val="0"/>
            <c:spPr>
              <a:solidFill>
                <a:schemeClr val="accent1">
                  <a:shade val="53000"/>
                </a:schemeClr>
              </a:solidFill>
              <a:ln w="19050">
                <a:solidFill>
                  <a:schemeClr val="lt1"/>
                </a:solidFill>
              </a:ln>
              <a:effectLst/>
            </c:spPr>
            <c:extLst>
              <c:ext xmlns:c16="http://schemas.microsoft.com/office/drawing/2014/chart" uri="{C3380CC4-5D6E-409C-BE32-E72D297353CC}">
                <c16:uniqueId val="{00000001-D506-4867-83AB-F446A00484C8}"/>
              </c:ext>
            </c:extLst>
          </c:dPt>
          <c:dPt>
            <c:idx val="1"/>
            <c:bubble3D val="0"/>
            <c:spPr>
              <a:solidFill>
                <a:schemeClr val="accent1">
                  <a:shade val="76000"/>
                </a:schemeClr>
              </a:solidFill>
              <a:ln w="19050">
                <a:solidFill>
                  <a:schemeClr val="lt1"/>
                </a:solidFill>
              </a:ln>
              <a:effectLst/>
            </c:spPr>
            <c:extLst>
              <c:ext xmlns:c16="http://schemas.microsoft.com/office/drawing/2014/chart" uri="{C3380CC4-5D6E-409C-BE32-E72D297353CC}">
                <c16:uniqueId val="{00000003-D506-4867-83AB-F446A00484C8}"/>
              </c:ext>
            </c:extLst>
          </c:dPt>
          <c:dPt>
            <c:idx val="2"/>
            <c:bubble3D val="0"/>
            <c:spPr>
              <a:solidFill>
                <a:schemeClr val="accent1"/>
              </a:solidFill>
              <a:ln w="19050">
                <a:solidFill>
                  <a:schemeClr val="lt1"/>
                </a:solidFill>
              </a:ln>
              <a:effectLst/>
            </c:spPr>
            <c:extLst>
              <c:ext xmlns:c16="http://schemas.microsoft.com/office/drawing/2014/chart" uri="{C3380CC4-5D6E-409C-BE32-E72D297353CC}">
                <c16:uniqueId val="{00000005-D506-4867-83AB-F446A00484C8}"/>
              </c:ext>
            </c:extLst>
          </c:dPt>
          <c:dLbls>
            <c:dLbl>
              <c:idx val="0"/>
              <c:layout>
                <c:manualLayout>
                  <c:x val="7.1232726951345471E-2"/>
                  <c:y val="-2.544744694693879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1-D506-4867-83AB-F446A00484C8}"/>
                </c:ext>
              </c:extLst>
            </c:dLbl>
            <c:dLbl>
              <c:idx val="1"/>
              <c:layout>
                <c:manualLayout>
                  <c:x val="-6.1922518178773103E-2"/>
                  <c:y val="7.2299605214541596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3-D506-4867-83AB-F446A00484C8}"/>
                </c:ext>
              </c:extLst>
            </c:dLbl>
            <c:dLbl>
              <c:idx val="2"/>
              <c:layout>
                <c:manualLayout>
                  <c:x val="0.13702983002947192"/>
                  <c:y val="4.8755050281932208E-2"/>
                </c:manualLayout>
              </c:layout>
              <c:dLblPos val="bestFit"/>
              <c:showLegendKey val="1"/>
              <c:showVal val="0"/>
              <c:showCatName val="1"/>
              <c:showSerName val="0"/>
              <c:showPercent val="1"/>
              <c:showBubbleSize val="0"/>
              <c:extLst>
                <c:ext xmlns:c15="http://schemas.microsoft.com/office/drawing/2012/chart" uri="{CE6537A1-D6FC-4f65-9D91-7224C49458BB}"/>
                <c:ext xmlns:c16="http://schemas.microsoft.com/office/drawing/2014/chart" uri="{C3380CC4-5D6E-409C-BE32-E72D297353CC}">
                  <c16:uniqueId val="{00000005-D506-4867-83AB-F446A00484C8}"/>
                </c:ext>
              </c:extLst>
            </c:dLbl>
            <c:numFmt formatCode="0.00%" sourceLinked="0"/>
            <c:spPr>
              <a:noFill/>
              <a:ln>
                <a:noFill/>
              </a:ln>
              <a:effectLst/>
            </c:spPr>
            <c:txPr>
              <a:bodyPr rot="0" spcFirstLastPara="1" vertOverflow="ellipsis" vert="horz" wrap="square" anchor="ctr" anchorCtr="1"/>
              <a:lstStyle/>
              <a:p>
                <a:pPr>
                  <a:defRPr sz="1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0"/>
            <c:showCatName val="1"/>
            <c:showSerName val="0"/>
            <c:showPercent val="1"/>
            <c:showBubbleSize val="0"/>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'4. SFS-RET'!$A$7:$A$9</c:f>
              <c:strCache>
                <c:ptCount val="3"/>
                <c:pt idx="0">
                  <c:v>Pública</c:v>
                </c:pt>
                <c:pt idx="1">
                  <c:v>Privado</c:v>
                </c:pt>
                <c:pt idx="2">
                  <c:v>Autogestión</c:v>
                </c:pt>
              </c:strCache>
            </c:strRef>
          </c:cat>
          <c:val>
            <c:numRef>
              <c:f>'4. SFS-RET'!$B$7:$B$9</c:f>
              <c:numCache>
                <c:formatCode>_(* #,##0_);_(* \(#,##0\);_(* "-"??_);_(@_)</c:formatCode>
                <c:ptCount val="3"/>
                <c:pt idx="0">
                  <c:v>115660</c:v>
                </c:pt>
                <c:pt idx="1">
                  <c:v>466</c:v>
                </c:pt>
                <c:pt idx="2">
                  <c:v>3857</c:v>
                </c:pt>
              </c:numCache>
            </c:numRef>
          </c:val>
          <c:extLst>
            <c:ext xmlns:c16="http://schemas.microsoft.com/office/drawing/2014/chart" uri="{C3380CC4-5D6E-409C-BE32-E72D297353CC}">
              <c16:uniqueId val="{0000000A-D506-4867-83AB-F446A00484C8}"/>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no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4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4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DO" sz="2400">
                <a:solidFill>
                  <a:sysClr val="windowText" lastClr="000000"/>
                </a:solidFill>
              </a:rPr>
              <a:t>Cantidad de Afiliados y Cotizantes Anual al SVDS del RC</a:t>
            </a:r>
          </a:p>
        </c:rich>
      </c:tx>
      <c:layout>
        <c:manualLayout>
          <c:xMode val="edge"/>
          <c:yMode val="edge"/>
          <c:x val="0.27644277033015768"/>
          <c:y val="2.2716965469510235E-2"/>
        </c:manualLayout>
      </c:layout>
      <c:overlay val="0"/>
      <c:spPr>
        <a:noFill/>
        <a:ln>
          <a:noFill/>
        </a:ln>
        <a:effectLst/>
      </c:spPr>
      <c:txPr>
        <a:bodyPr rot="0" spcFirstLastPara="1" vertOverflow="ellipsis" vert="horz" wrap="square" anchor="ctr" anchorCtr="1"/>
        <a:lstStyle/>
        <a:p>
          <a:pPr>
            <a:defRPr sz="2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9241717935266463E-2"/>
          <c:y val="3.11966872026509E-2"/>
          <c:w val="0.97645817811746904"/>
          <c:h val="0.8002637986283192"/>
        </c:manualLayout>
      </c:layout>
      <c:barChart>
        <c:barDir val="col"/>
        <c:grouping val="clustered"/>
        <c:varyColors val="0"/>
        <c:ser>
          <c:idx val="0"/>
          <c:order val="0"/>
          <c:tx>
            <c:strRef>
              <c:f>'2. SVDS'!$B$6</c:f>
              <c:strCache>
                <c:ptCount val="1"/>
                <c:pt idx="0">
                  <c:v>Cotizantes</c:v>
                </c:pt>
              </c:strCache>
            </c:strRef>
          </c:tx>
          <c:spPr>
            <a:solidFill>
              <a:schemeClr val="accent3">
                <a:lumMod val="5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SVDS'!$A$7:$A$24</c:f>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Ago. 2025</c:v>
                </c:pt>
              </c:strCache>
            </c:strRef>
          </c:cat>
          <c:val>
            <c:numRef>
              <c:f>'2. SVDS'!$B$7:$B$24</c:f>
              <c:numCache>
                <c:formatCode>#,##0</c:formatCode>
                <c:ptCount val="18"/>
                <c:pt idx="0">
                  <c:v>929743</c:v>
                </c:pt>
                <c:pt idx="1">
                  <c:v>1118293</c:v>
                </c:pt>
                <c:pt idx="2">
                  <c:v>1189601</c:v>
                </c:pt>
                <c:pt idx="3">
                  <c:v>1242780</c:v>
                </c:pt>
                <c:pt idx="4">
                  <c:v>1291137</c:v>
                </c:pt>
                <c:pt idx="5">
                  <c:v>1376966</c:v>
                </c:pt>
                <c:pt idx="6">
                  <c:v>1508392</c:v>
                </c:pt>
                <c:pt idx="7">
                  <c:v>1617107</c:v>
                </c:pt>
                <c:pt idx="8">
                  <c:v>1725802</c:v>
                </c:pt>
                <c:pt idx="9">
                  <c:v>1837104</c:v>
                </c:pt>
                <c:pt idx="10">
                  <c:v>1935968</c:v>
                </c:pt>
                <c:pt idx="11">
                  <c:v>1924919</c:v>
                </c:pt>
                <c:pt idx="12">
                  <c:v>1747440</c:v>
                </c:pt>
                <c:pt idx="13">
                  <c:v>1972032</c:v>
                </c:pt>
                <c:pt idx="14">
                  <c:v>2020997</c:v>
                </c:pt>
                <c:pt idx="15">
                  <c:v>2050266</c:v>
                </c:pt>
                <c:pt idx="16">
                  <c:v>2219499</c:v>
                </c:pt>
                <c:pt idx="17">
                  <c:v>2192103</c:v>
                </c:pt>
              </c:numCache>
            </c:numRef>
          </c:val>
          <c:extLst>
            <c:ext xmlns:c16="http://schemas.microsoft.com/office/drawing/2014/chart" uri="{C3380CC4-5D6E-409C-BE32-E72D297353CC}">
              <c16:uniqueId val="{00000004-B894-4EB5-BD2C-05F77005A17F}"/>
            </c:ext>
          </c:extLst>
        </c:ser>
        <c:ser>
          <c:idx val="1"/>
          <c:order val="1"/>
          <c:tx>
            <c:strRef>
              <c:f>'2. SVDS'!$C$6</c:f>
              <c:strCache>
                <c:ptCount val="1"/>
                <c:pt idx="0">
                  <c:v>Afiliados </c:v>
                </c:pt>
              </c:strCache>
            </c:strRef>
          </c:tx>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SVDS'!$A$7:$A$24</c:f>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Ago. 2025</c:v>
                </c:pt>
              </c:strCache>
            </c:strRef>
          </c:cat>
          <c:val>
            <c:numRef>
              <c:f>'2. SVDS'!$C$7:$C$24</c:f>
              <c:numCache>
                <c:formatCode>#,##0</c:formatCode>
                <c:ptCount val="18"/>
                <c:pt idx="0">
                  <c:v>1983720</c:v>
                </c:pt>
                <c:pt idx="1">
                  <c:v>2193890</c:v>
                </c:pt>
                <c:pt idx="2">
                  <c:v>2374783</c:v>
                </c:pt>
                <c:pt idx="3">
                  <c:v>2552974</c:v>
                </c:pt>
                <c:pt idx="4">
                  <c:v>2714449</c:v>
                </c:pt>
                <c:pt idx="5">
                  <c:v>2881130</c:v>
                </c:pt>
                <c:pt idx="6">
                  <c:v>3069900</c:v>
                </c:pt>
                <c:pt idx="7">
                  <c:v>3269757</c:v>
                </c:pt>
                <c:pt idx="8">
                  <c:v>3473894</c:v>
                </c:pt>
                <c:pt idx="9">
                  <c:v>3703355</c:v>
                </c:pt>
                <c:pt idx="10">
                  <c:v>3919943</c:v>
                </c:pt>
                <c:pt idx="11">
                  <c:v>4133143</c:v>
                </c:pt>
                <c:pt idx="12">
                  <c:v>4295419</c:v>
                </c:pt>
                <c:pt idx="13">
                  <c:v>4511974</c:v>
                </c:pt>
                <c:pt idx="14">
                  <c:v>4788859</c:v>
                </c:pt>
                <c:pt idx="15">
                  <c:v>5038132</c:v>
                </c:pt>
                <c:pt idx="16">
                  <c:v>5310546</c:v>
                </c:pt>
                <c:pt idx="17">
                  <c:v>5487764</c:v>
                </c:pt>
              </c:numCache>
            </c:numRef>
          </c:val>
          <c:extLst>
            <c:ext xmlns:c16="http://schemas.microsoft.com/office/drawing/2014/chart" uri="{C3380CC4-5D6E-409C-BE32-E72D297353CC}">
              <c16:uniqueId val="{00000007-B894-4EB5-BD2C-05F77005A17F}"/>
            </c:ext>
          </c:extLst>
        </c:ser>
        <c:dLbls>
          <c:showLegendKey val="0"/>
          <c:showVal val="0"/>
          <c:showCatName val="0"/>
          <c:showSerName val="0"/>
          <c:showPercent val="0"/>
          <c:showBubbleSize val="0"/>
        </c:dLbls>
        <c:gapWidth val="40"/>
        <c:overlap val="-10"/>
        <c:axId val="405496328"/>
        <c:axId val="405496720"/>
      </c:barChart>
      <c:lineChart>
        <c:grouping val="standard"/>
        <c:varyColors val="0"/>
        <c:ser>
          <c:idx val="2"/>
          <c:order val="2"/>
          <c:tx>
            <c:strRef>
              <c:f>'2. SVDS'!$D$6</c:f>
              <c:strCache>
                <c:ptCount val="1"/>
                <c:pt idx="0">
                  <c:v>Densidad de Cotizantes</c:v>
                </c:pt>
              </c:strCache>
            </c:strRef>
          </c:tx>
          <c:spPr>
            <a:ln w="22225" cap="rnd">
              <a:solidFill>
                <a:srgbClr val="00539B"/>
              </a:solidFill>
              <a:round/>
            </a:ln>
            <a:effectLst>
              <a:outerShdw blurRad="40000" dist="23000" dir="5400000" rotWithShape="0">
                <a:srgbClr val="000000">
                  <a:alpha val="35000"/>
                </a:srgbClr>
              </a:outerShdw>
            </a:effectLst>
          </c:spPr>
          <c:marker>
            <c:symbol val="circle"/>
            <c:size val="15"/>
            <c:spPr>
              <a:solidFill>
                <a:srgbClr val="00539B"/>
              </a:solidFill>
              <a:ln w="9525">
                <a:solidFill>
                  <a:srgbClr val="00539B"/>
                </a:solidFill>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dLbl>
              <c:idx val="7"/>
              <c:layout>
                <c:manualLayout>
                  <c:x val="-2.1300057998133226E-2"/>
                  <c:y val="-5.14238313699978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6662-42C6-B5BC-DD33E3F31E09}"/>
                </c:ext>
              </c:extLst>
            </c:dLbl>
            <c:dLbl>
              <c:idx val="8"/>
              <c:layout>
                <c:manualLayout>
                  <c:x val="-2.4004827267737439E-2"/>
                  <c:y val="-4.896673978287638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6662-42C6-B5BC-DD33E3F31E09}"/>
                </c:ext>
              </c:extLst>
            </c:dLbl>
            <c:dLbl>
              <c:idx val="9"/>
              <c:layout>
                <c:manualLayout>
                  <c:x val="-2.2652442632935282E-2"/>
                  <c:y val="-5.633801454424090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6662-42C6-B5BC-DD33E3F31E09}"/>
                </c:ext>
              </c:extLst>
            </c:dLbl>
            <c:dLbl>
              <c:idx val="10"/>
              <c:layout>
                <c:manualLayout>
                  <c:x val="-2.1976250315534331E-2"/>
                  <c:y val="-5.14238313699978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DC4-4DC2-B8F5-E83187C4C1B9}"/>
                </c:ext>
              </c:extLst>
            </c:dLbl>
            <c:dLbl>
              <c:idx val="11"/>
              <c:layout>
                <c:manualLayout>
                  <c:x val="-2.4004827267737488E-2"/>
                  <c:y val="-5.01952855764371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DC4-4DC2-B8F5-E83187C4C1B9}"/>
                </c:ext>
              </c:extLst>
            </c:dLbl>
            <c:dLbl>
              <c:idx val="12"/>
              <c:layout>
                <c:manualLayout>
                  <c:x val="-2.6709596537341604E-2"/>
                  <c:y val="-5.63380145442410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DC4-4DC2-B8F5-E83187C4C1B9}"/>
                </c:ext>
              </c:extLst>
            </c:dLbl>
            <c:dLbl>
              <c:idx val="13"/>
              <c:layout>
                <c:manualLayout>
                  <c:x val="-2.6033404219940649E-2"/>
                  <c:y val="-5.14238313699978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DC4-4DC2-B8F5-E83187C4C1B9}"/>
                </c:ext>
              </c:extLst>
            </c:dLbl>
            <c:dLbl>
              <c:idx val="14"/>
              <c:layout>
                <c:manualLayout>
                  <c:x val="-2.1976250315534129E-2"/>
                  <c:y val="-5.142383136999784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EDC4-4DC2-B8F5-E83187C4C1B9}"/>
                </c:ext>
              </c:extLst>
            </c:dLbl>
            <c:dLbl>
              <c:idx val="15"/>
              <c:layout>
                <c:manualLayout>
                  <c:x val="-2.2652442632935282E-2"/>
                  <c:y val="-5.019528557643716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EDC4-4DC2-B8F5-E83187C4C1B9}"/>
                </c:ext>
              </c:extLst>
            </c:dLbl>
            <c:dLbl>
              <c:idx val="16"/>
              <c:layout>
                <c:manualLayout>
                  <c:x val="-3.1442942759148974E-2"/>
                  <c:y val="-5.43751196938953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EDC4-4DC2-B8F5-E83187C4C1B9}"/>
                </c:ext>
              </c:extLst>
            </c:dLbl>
            <c:spPr>
              <a:noFill/>
              <a:ln>
                <a:noFill/>
              </a:ln>
              <a:effectLst/>
            </c:spPr>
            <c:txPr>
              <a:bodyPr rot="-5400000" spcFirstLastPara="1" vertOverflow="ellipsis"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SVDS'!$A$7:$A$24</c:f>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Ago. 2025</c:v>
                </c:pt>
              </c:strCache>
            </c:strRef>
          </c:cat>
          <c:val>
            <c:numRef>
              <c:f>'2. SVDS'!$D$7:$D$24</c:f>
              <c:numCache>
                <c:formatCode>0.00%</c:formatCode>
                <c:ptCount val="18"/>
                <c:pt idx="0">
                  <c:v>0.46868660899723752</c:v>
                </c:pt>
                <c:pt idx="1">
                  <c:v>0.50973066106322562</c:v>
                </c:pt>
                <c:pt idx="2">
                  <c:v>0.50093040079872564</c:v>
                </c:pt>
                <c:pt idx="3">
                  <c:v>0.4867969669883046</c:v>
                </c:pt>
                <c:pt idx="4">
                  <c:v>0.47565343832210516</c:v>
                </c:pt>
                <c:pt idx="5">
                  <c:v>0.47792567499557465</c:v>
                </c:pt>
                <c:pt idx="6">
                  <c:v>0.49134890387309033</c:v>
                </c:pt>
                <c:pt idx="7">
                  <c:v>0.49456488662613152</c:v>
                </c:pt>
                <c:pt idx="8">
                  <c:v>0.49679178466585339</c:v>
                </c:pt>
                <c:pt idx="9">
                  <c:v>0.49606478449946062</c:v>
                </c:pt>
                <c:pt idx="10">
                  <c:v>0.49387656912358163</c:v>
                </c:pt>
                <c:pt idx="11">
                  <c:v>0.46572765568479002</c:v>
                </c:pt>
                <c:pt idx="12">
                  <c:v>0.40681479501766882</c:v>
                </c:pt>
                <c:pt idx="13">
                  <c:v>0.43706634834331937</c:v>
                </c:pt>
                <c:pt idx="14">
                  <c:v>0.42202056899148627</c:v>
                </c:pt>
                <c:pt idx="15">
                  <c:v>0.40694963927106315</c:v>
                </c:pt>
                <c:pt idx="16">
                  <c:v>0.41794177095914431</c:v>
                </c:pt>
                <c:pt idx="17">
                  <c:v>0.39945285547993681</c:v>
                </c:pt>
              </c:numCache>
            </c:numRef>
          </c:val>
          <c:smooth val="0"/>
          <c:extLst>
            <c:ext xmlns:c16="http://schemas.microsoft.com/office/drawing/2014/chart" uri="{C3380CC4-5D6E-409C-BE32-E72D297353CC}">
              <c16:uniqueId val="{00000010-B894-4EB5-BD2C-05F77005A17F}"/>
            </c:ext>
          </c:extLst>
        </c:ser>
        <c:dLbls>
          <c:showLegendKey val="0"/>
          <c:showVal val="0"/>
          <c:showCatName val="0"/>
          <c:showSerName val="0"/>
          <c:showPercent val="0"/>
          <c:showBubbleSize val="0"/>
        </c:dLbls>
        <c:marker val="1"/>
        <c:smooth val="0"/>
        <c:axId val="405710864"/>
        <c:axId val="405497112"/>
      </c:lineChart>
      <c:catAx>
        <c:axId val="405496328"/>
        <c:scaling>
          <c:orientation val="minMax"/>
        </c:scaling>
        <c:delete val="0"/>
        <c:axPos val="b"/>
        <c:numFmt formatCode="General" sourceLinked="1"/>
        <c:majorTickMark val="none"/>
        <c:minorTickMark val="none"/>
        <c:tickLblPos val="nextTo"/>
        <c:spPr>
          <a:noFill/>
          <a:ln w="12700" cap="flat" cmpd="sng" algn="ctr">
            <a:solidFill>
              <a:schemeClr val="tx1">
                <a:lumMod val="15000"/>
                <a:lumOff val="85000"/>
              </a:schemeClr>
            </a:solidFill>
            <a:round/>
          </a:ln>
          <a:effectLst/>
        </c:spPr>
        <c:txPr>
          <a:bodyPr rot="-27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5496720"/>
        <c:crosses val="autoZero"/>
        <c:auto val="1"/>
        <c:lblAlgn val="ctr"/>
        <c:lblOffset val="100"/>
        <c:noMultiLvlLbl val="0"/>
      </c:catAx>
      <c:valAx>
        <c:axId val="405496720"/>
        <c:scaling>
          <c:orientation val="minMax"/>
        </c:scaling>
        <c:delete val="0"/>
        <c:axPos val="l"/>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5496328"/>
        <c:crosses val="autoZero"/>
        <c:crossBetween val="between"/>
      </c:valAx>
      <c:valAx>
        <c:axId val="405497112"/>
        <c:scaling>
          <c:orientation val="minMax"/>
          <c:max val="1"/>
        </c:scaling>
        <c:delete val="0"/>
        <c:axPos val="r"/>
        <c:numFmt formatCode="0.00%" sourceLinked="1"/>
        <c:majorTickMark val="none"/>
        <c:minorTickMark val="none"/>
        <c:tickLblPos val="nextTo"/>
        <c:spPr>
          <a:noFill/>
          <a:ln>
            <a:noFill/>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5710864"/>
        <c:crosses val="max"/>
        <c:crossBetween val="between"/>
      </c:valAx>
      <c:catAx>
        <c:axId val="405710864"/>
        <c:scaling>
          <c:orientation val="minMax"/>
        </c:scaling>
        <c:delete val="1"/>
        <c:axPos val="b"/>
        <c:numFmt formatCode="General" sourceLinked="1"/>
        <c:majorTickMark val="none"/>
        <c:minorTickMark val="none"/>
        <c:tickLblPos val="nextTo"/>
        <c:crossAx val="405497112"/>
        <c:crosses val="autoZero"/>
        <c:auto val="1"/>
        <c:lblAlgn val="ctr"/>
        <c:lblOffset val="100"/>
        <c:noMultiLvlLbl val="0"/>
      </c:catAx>
      <c:spPr>
        <a:noFill/>
        <a:ln>
          <a:noFill/>
        </a:ln>
        <a:effectLst/>
      </c:spPr>
    </c:plotArea>
    <c:legend>
      <c:legendPos val="b"/>
      <c:layout>
        <c:manualLayout>
          <c:xMode val="edge"/>
          <c:yMode val="edge"/>
          <c:x val="0.24195902178718268"/>
          <c:y val="7.0963182582379117E-2"/>
          <c:w val="0.48786886456186407"/>
          <c:h val="5.0897275344905873E-2"/>
        </c:manualLayout>
      </c:layout>
      <c:overlay val="0"/>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6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4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1.8537936611028774E-2"/>
          <c:y val="0.24594048442004243"/>
          <c:w val="0.96113718467004583"/>
          <c:h val="0.52170488361918721"/>
        </c:manualLayout>
      </c:layout>
      <c:barChart>
        <c:barDir val="col"/>
        <c:grouping val="clustered"/>
        <c:varyColors val="0"/>
        <c:ser>
          <c:idx val="1"/>
          <c:order val="1"/>
          <c:tx>
            <c:strRef>
              <c:f>'3. Afil. cotiz.'!$C$5</c:f>
              <c:strCache>
                <c:ptCount val="1"/>
                <c:pt idx="0">
                  <c:v> Población Ocupada Formal </c:v>
                </c:pt>
              </c:strCache>
            </c:strRef>
          </c:tx>
          <c:spPr>
            <a:solidFill>
              <a:schemeClr val="tx2">
                <a:lumMod val="60000"/>
                <a:lumOff val="40000"/>
              </a:schemeClr>
            </a:solidFill>
            <a:ln>
              <a:solidFill>
                <a:srgbClr val="00A94F"/>
              </a:solidFill>
            </a:ln>
            <a:effectLst/>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Afil. cotiz.'!$A$6:$A$23</c:f>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Ago.2025</c:v>
                </c:pt>
              </c:strCache>
            </c:strRef>
          </c:cat>
          <c:val>
            <c:numRef>
              <c:f>'3. Afil. cotiz.'!$C$6:$C$23</c:f>
              <c:numCache>
                <c:formatCode>#,##0</c:formatCode>
                <c:ptCount val="18"/>
                <c:pt idx="0">
                  <c:v>1566047</c:v>
                </c:pt>
                <c:pt idx="1">
                  <c:v>1560994</c:v>
                </c:pt>
                <c:pt idx="2">
                  <c:v>1631129</c:v>
                </c:pt>
                <c:pt idx="3">
                  <c:v>1686216</c:v>
                </c:pt>
                <c:pt idx="4">
                  <c:v>1716228</c:v>
                </c:pt>
                <c:pt idx="5">
                  <c:v>1769801</c:v>
                </c:pt>
                <c:pt idx="6">
                  <c:v>1853784.4208326</c:v>
                </c:pt>
                <c:pt idx="7">
                  <c:v>1939410.7036625701</c:v>
                </c:pt>
                <c:pt idx="8">
                  <c:v>2012995.43601726</c:v>
                </c:pt>
                <c:pt idx="9">
                  <c:v>2050906.62490762</c:v>
                </c:pt>
                <c:pt idx="10">
                  <c:v>2202518.1965998798</c:v>
                </c:pt>
                <c:pt idx="11">
                  <c:v>2299463.3115164302</c:v>
                </c:pt>
                <c:pt idx="12">
                  <c:v>2045876.3979077199</c:v>
                </c:pt>
                <c:pt idx="13">
                  <c:v>2170910.4636014798</c:v>
                </c:pt>
                <c:pt idx="14">
                  <c:v>2253696.5098291901</c:v>
                </c:pt>
                <c:pt idx="15">
                  <c:v>2308209</c:v>
                </c:pt>
                <c:pt idx="16">
                  <c:v>2445484</c:v>
                </c:pt>
                <c:pt idx="17">
                  <c:v>2517564.7648642301</c:v>
                </c:pt>
              </c:numCache>
            </c:numRef>
          </c:val>
          <c:extLst>
            <c:ext xmlns:c16="http://schemas.microsoft.com/office/drawing/2014/chart" uri="{C3380CC4-5D6E-409C-BE32-E72D297353CC}">
              <c16:uniqueId val="{0000000E-5B02-46A5-85BE-B0DD71912A1B}"/>
            </c:ext>
          </c:extLst>
        </c:ser>
        <c:dLbls>
          <c:showLegendKey val="0"/>
          <c:showVal val="0"/>
          <c:showCatName val="0"/>
          <c:showSerName val="0"/>
          <c:showPercent val="0"/>
          <c:showBubbleSize val="0"/>
        </c:dLbls>
        <c:gapWidth val="150"/>
        <c:axId val="405714392"/>
        <c:axId val="405714784"/>
        <c:extLst>
          <c:ext xmlns:c15="http://schemas.microsoft.com/office/drawing/2012/chart" uri="{02D57815-91ED-43cb-92C2-25804820EDAC}">
            <c15:filteredBarSeries>
              <c15:ser>
                <c:idx val="0"/>
                <c:order val="0"/>
                <c:tx>
                  <c:strRef>
                    <c:extLst>
                      <c:ext uri="{02D57815-91ED-43cb-92C2-25804820EDAC}">
                        <c15:formulaRef>
                          <c15:sqref>'3. Afil. cotiz.'!$B$5</c15:sqref>
                        </c15:formulaRef>
                      </c:ext>
                    </c:extLst>
                    <c:strCache>
                      <c:ptCount val="1"/>
                      <c:pt idx="0">
                        <c:v> Trabajadores Cotizantes  </c:v>
                      </c:pt>
                    </c:strCache>
                  </c:strRef>
                </c:tx>
                <c:spPr>
                  <a:solidFill>
                    <a:schemeClr val="accent1"/>
                  </a:solidFill>
                  <a:ln>
                    <a:noFill/>
                  </a:ln>
                  <a:effectLst/>
                </c:spPr>
                <c:invertIfNegative val="0"/>
                <c:cat>
                  <c:strRef>
                    <c:extLst>
                      <c:ext uri="{02D57815-91ED-43cb-92C2-25804820EDAC}">
                        <c15:formulaRef>
                          <c15:sqref>'3. Afil. cotiz.'!$A$6:$A$23</c15:sqref>
                        </c15:formulaRef>
                      </c:ext>
                    </c:extLst>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Ago.2025</c:v>
                      </c:pt>
                    </c:strCache>
                  </c:strRef>
                </c:cat>
                <c:val>
                  <c:numRef>
                    <c:extLst>
                      <c:ext uri="{02D57815-91ED-43cb-92C2-25804820EDAC}">
                        <c15:formulaRef>
                          <c15:sqref>'3. Afil. cotiz.'!$B$6:$B$23</c15:sqref>
                        </c15:formulaRef>
                      </c:ext>
                    </c:extLst>
                    <c:numCache>
                      <c:formatCode>#,##0</c:formatCode>
                      <c:ptCount val="18"/>
                      <c:pt idx="0">
                        <c:v>929743</c:v>
                      </c:pt>
                      <c:pt idx="1">
                        <c:v>1118293</c:v>
                      </c:pt>
                      <c:pt idx="2">
                        <c:v>1189601</c:v>
                      </c:pt>
                      <c:pt idx="3">
                        <c:v>1242780</c:v>
                      </c:pt>
                      <c:pt idx="4">
                        <c:v>1291137</c:v>
                      </c:pt>
                      <c:pt idx="5">
                        <c:v>1376966</c:v>
                      </c:pt>
                      <c:pt idx="6">
                        <c:v>1508392</c:v>
                      </c:pt>
                      <c:pt idx="7">
                        <c:v>1617107</c:v>
                      </c:pt>
                      <c:pt idx="8">
                        <c:v>1725802</c:v>
                      </c:pt>
                      <c:pt idx="9">
                        <c:v>1837104</c:v>
                      </c:pt>
                      <c:pt idx="10">
                        <c:v>1935968</c:v>
                      </c:pt>
                      <c:pt idx="11">
                        <c:v>1924919</c:v>
                      </c:pt>
                      <c:pt idx="12">
                        <c:v>1747440</c:v>
                      </c:pt>
                      <c:pt idx="13">
                        <c:v>1972032</c:v>
                      </c:pt>
                      <c:pt idx="14">
                        <c:v>2020997</c:v>
                      </c:pt>
                      <c:pt idx="15">
                        <c:v>2050266</c:v>
                      </c:pt>
                      <c:pt idx="16">
                        <c:v>2219499</c:v>
                      </c:pt>
                      <c:pt idx="17">
                        <c:v>2192103</c:v>
                      </c:pt>
                    </c:numCache>
                  </c:numRef>
                </c:val>
                <c:extLst>
                  <c:ext xmlns:c16="http://schemas.microsoft.com/office/drawing/2014/chart" uri="{C3380CC4-5D6E-409C-BE32-E72D297353CC}">
                    <c16:uniqueId val="{00000000-5B02-46A5-85BE-B0DD71912A1B}"/>
                  </c:ext>
                </c:extLst>
              </c15:ser>
            </c15:filteredBarSeries>
          </c:ext>
        </c:extLst>
      </c:barChart>
      <c:lineChart>
        <c:grouping val="standard"/>
        <c:varyColors val="0"/>
        <c:ser>
          <c:idx val="2"/>
          <c:order val="2"/>
          <c:tx>
            <c:strRef>
              <c:f>'3. Afil. cotiz.'!$D$5</c:f>
              <c:strCache>
                <c:ptCount val="1"/>
                <c:pt idx="0">
                  <c:v> % Cotizantes/ Pobl. Asalariada </c:v>
                </c:pt>
              </c:strCache>
            </c:strRef>
          </c:tx>
          <c:spPr>
            <a:ln w="31750" cap="rnd" cmpd="sng" algn="ctr">
              <a:solidFill>
                <a:schemeClr val="accent5">
                  <a:shade val="95000"/>
                  <a:satMod val="105000"/>
                </a:schemeClr>
              </a:solidFill>
              <a:prstDash val="sysDash"/>
              <a:round/>
            </a:ln>
            <a:effectLst/>
          </c:spPr>
          <c:marker>
            <c:symbol val="circle"/>
            <c:size val="19"/>
            <c:spPr>
              <a:solidFill>
                <a:srgbClr val="00539B"/>
              </a:solidFill>
              <a:ln w="9525" cap="flat" cmpd="sng" algn="ctr">
                <a:solidFill>
                  <a:schemeClr val="accent5">
                    <a:shade val="95000"/>
                    <a:satMod val="105000"/>
                  </a:schemeClr>
                </a:solidFill>
                <a:prstDash val="solid"/>
                <a:round/>
              </a:ln>
              <a:effectLst/>
            </c:spPr>
          </c:marker>
          <c:dLbls>
            <c:spPr>
              <a:noFill/>
              <a:ln>
                <a:noFill/>
              </a:ln>
              <a:effectLst/>
            </c:spPr>
            <c:txPr>
              <a:bodyPr rot="-5400000" spcFirstLastPara="1" vertOverflow="ellipsis"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Afil. cotiz.'!$A$6:$A$23</c:f>
              <c:strCache>
                <c:ptCount val="18"/>
                <c:pt idx="0">
                  <c:v>Dic. 2008</c:v>
                </c:pt>
                <c:pt idx="1">
                  <c:v>Dic. 2009</c:v>
                </c:pt>
                <c:pt idx="2">
                  <c:v>Dic. 2010</c:v>
                </c:pt>
                <c:pt idx="3">
                  <c:v>Dic. 2011</c:v>
                </c:pt>
                <c:pt idx="4">
                  <c:v>Dic. 2012</c:v>
                </c:pt>
                <c:pt idx="5">
                  <c:v>Dic. 2013</c:v>
                </c:pt>
                <c:pt idx="6">
                  <c:v>Dic. 2014</c:v>
                </c:pt>
                <c:pt idx="7">
                  <c:v>Dic. 2015</c:v>
                </c:pt>
                <c:pt idx="8">
                  <c:v>Dic. 2016</c:v>
                </c:pt>
                <c:pt idx="9">
                  <c:v>Dic. 2017</c:v>
                </c:pt>
                <c:pt idx="10">
                  <c:v>Dic. 2018</c:v>
                </c:pt>
                <c:pt idx="11">
                  <c:v>Dic. 2019</c:v>
                </c:pt>
                <c:pt idx="12">
                  <c:v>Dic. 2020</c:v>
                </c:pt>
                <c:pt idx="13">
                  <c:v>Dic.2021</c:v>
                </c:pt>
                <c:pt idx="14">
                  <c:v>Dic. 2022</c:v>
                </c:pt>
                <c:pt idx="15">
                  <c:v>Dic. 2023</c:v>
                </c:pt>
                <c:pt idx="16">
                  <c:v>Dic. 2024</c:v>
                </c:pt>
                <c:pt idx="17">
                  <c:v>Ago.2025</c:v>
                </c:pt>
              </c:strCache>
            </c:strRef>
          </c:cat>
          <c:val>
            <c:numRef>
              <c:f>'3. Afil. cotiz.'!$D$6:$D$23</c:f>
              <c:numCache>
                <c:formatCode>0.00%</c:formatCode>
                <c:ptCount val="18"/>
                <c:pt idx="0">
                  <c:v>0.59368780119626041</c:v>
                </c:pt>
                <c:pt idx="1">
                  <c:v>0.71639801306090867</c:v>
                </c:pt>
                <c:pt idx="2">
                  <c:v>0.72931141559006063</c:v>
                </c:pt>
                <c:pt idx="3">
                  <c:v>0.73702301484507327</c:v>
                </c:pt>
                <c:pt idx="4">
                  <c:v>0.75231088177095351</c:v>
                </c:pt>
                <c:pt idx="5">
                  <c:v>0.77803436657567715</c:v>
                </c:pt>
                <c:pt idx="6">
                  <c:v>0.81368253128512535</c:v>
                </c:pt>
                <c:pt idx="7">
                  <c:v>0.83381358932695337</c:v>
                </c:pt>
                <c:pt idx="8">
                  <c:v>0.85733030940920751</c:v>
                </c:pt>
                <c:pt idx="9">
                  <c:v>0.89575214087708632</c:v>
                </c:pt>
                <c:pt idx="10">
                  <c:v>0.87897934418368728</c:v>
                </c:pt>
                <c:pt idx="11">
                  <c:v>0.8371166395042724</c:v>
                </c:pt>
                <c:pt idx="12">
                  <c:v>0.85412784554681531</c:v>
                </c:pt>
                <c:pt idx="13">
                  <c:v>0.90838937536302355</c:v>
                </c:pt>
                <c:pt idx="14">
                  <c:v>0.89674762825682031</c:v>
                </c:pt>
                <c:pt idx="15">
                  <c:v>0.88824972088749332</c:v>
                </c:pt>
                <c:pt idx="16">
                  <c:v>0.90759088998333259</c:v>
                </c:pt>
                <c:pt idx="17">
                  <c:v>0.87072357803602252</c:v>
                </c:pt>
              </c:numCache>
            </c:numRef>
          </c:val>
          <c:smooth val="0"/>
          <c:extLst>
            <c:ext xmlns:c16="http://schemas.microsoft.com/office/drawing/2014/chart" uri="{C3380CC4-5D6E-409C-BE32-E72D297353CC}">
              <c16:uniqueId val="{0000000F-5B02-46A5-85BE-B0DD71912A1B}"/>
            </c:ext>
          </c:extLst>
        </c:ser>
        <c:dLbls>
          <c:showLegendKey val="0"/>
          <c:showVal val="0"/>
          <c:showCatName val="0"/>
          <c:showSerName val="0"/>
          <c:showPercent val="0"/>
          <c:showBubbleSize val="0"/>
        </c:dLbls>
        <c:marker val="1"/>
        <c:smooth val="0"/>
        <c:axId val="107204720"/>
        <c:axId val="107208464"/>
      </c:lineChart>
      <c:catAx>
        <c:axId val="405714392"/>
        <c:scaling>
          <c:orientation val="minMax"/>
        </c:scaling>
        <c:delete val="0"/>
        <c:axPos val="b"/>
        <c:numFmt formatCode="General" sourceLinked="0"/>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5714784"/>
        <c:crosses val="autoZero"/>
        <c:auto val="1"/>
        <c:lblAlgn val="ctr"/>
        <c:lblOffset val="100"/>
        <c:noMultiLvlLbl val="0"/>
      </c:catAx>
      <c:valAx>
        <c:axId val="405714784"/>
        <c:scaling>
          <c:orientation val="minMax"/>
        </c:scaling>
        <c:delete val="0"/>
        <c:axPos val="l"/>
        <c:numFmt formatCode="#,##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5714392"/>
        <c:crosses val="autoZero"/>
        <c:crossBetween val="between"/>
        <c:majorUnit val="1000000"/>
      </c:valAx>
      <c:valAx>
        <c:axId val="107208464"/>
        <c:scaling>
          <c:orientation val="minMax"/>
        </c:scaling>
        <c:delete val="0"/>
        <c:axPos val="r"/>
        <c:numFmt formatCode="0.0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107204720"/>
        <c:crosses val="max"/>
        <c:crossBetween val="between"/>
      </c:valAx>
      <c:catAx>
        <c:axId val="107204720"/>
        <c:scaling>
          <c:orientation val="minMax"/>
        </c:scaling>
        <c:delete val="1"/>
        <c:axPos val="b"/>
        <c:numFmt formatCode="General" sourceLinked="1"/>
        <c:majorTickMark val="out"/>
        <c:minorTickMark val="none"/>
        <c:tickLblPos val="nextTo"/>
        <c:crossAx val="107208464"/>
        <c:crosses val="autoZero"/>
        <c:auto val="1"/>
        <c:lblAlgn val="ctr"/>
        <c:lblOffset val="100"/>
        <c:noMultiLvlLbl val="0"/>
      </c:catAx>
      <c:spPr>
        <a:solidFill>
          <a:schemeClr val="bg1"/>
        </a:solidFill>
        <a:ln>
          <a:noFill/>
        </a:ln>
        <a:effectLst/>
      </c:spPr>
    </c:plotArea>
    <c:legend>
      <c:legendPos val="r"/>
      <c:layout>
        <c:manualLayout>
          <c:xMode val="edge"/>
          <c:yMode val="edge"/>
          <c:x val="0.1943562865740241"/>
          <c:y val="2.5250593202323968E-2"/>
          <c:w val="0.6222944042609142"/>
          <c:h val="5.2526081538979974E-2"/>
        </c:manualLayout>
      </c:layout>
      <c:overlay val="0"/>
      <c:spPr>
        <a:noFill/>
        <a:ln>
          <a:noFill/>
        </a:ln>
        <a:effectLst/>
      </c:spPr>
      <c:txPr>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8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4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0.25895991899460635"/>
          <c:y val="0.16558771171296474"/>
          <c:w val="0.39306910340468931"/>
          <c:h val="0.68369001454123846"/>
        </c:manualLayout>
      </c:layout>
      <c:doughnutChart>
        <c:varyColors val="1"/>
        <c:ser>
          <c:idx val="0"/>
          <c:order val="0"/>
          <c:tx>
            <c:strRef>
              <c:f>'4. SVDS'!$B$6</c:f>
              <c:strCache>
                <c:ptCount val="1"/>
                <c:pt idx="0">
                  <c:v> Cotizantes </c:v>
                </c:pt>
              </c:strCache>
            </c:strRef>
          </c:tx>
          <c:explosion val="4"/>
          <c:dPt>
            <c:idx val="0"/>
            <c:bubble3D val="0"/>
            <c:spPr>
              <a:solidFill>
                <a:schemeClr val="accent1">
                  <a:shade val="42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0-08FC-4B40-8539-39F7B9C9B12F}"/>
              </c:ext>
            </c:extLst>
          </c:dPt>
          <c:dPt>
            <c:idx val="1"/>
            <c:bubble3D val="0"/>
            <c:spPr>
              <a:solidFill>
                <a:schemeClr val="accent1">
                  <a:shade val="55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1-08FC-4B40-8539-39F7B9C9B12F}"/>
              </c:ext>
            </c:extLst>
          </c:dPt>
          <c:dPt>
            <c:idx val="2"/>
            <c:bubble3D val="0"/>
            <c:spPr>
              <a:solidFill>
                <a:schemeClr val="accent1">
                  <a:shade val="68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2-08FC-4B40-8539-39F7B9C9B12F}"/>
              </c:ext>
            </c:extLst>
          </c:dPt>
          <c:dPt>
            <c:idx val="3"/>
            <c:bubble3D val="0"/>
            <c:spPr>
              <a:solidFill>
                <a:schemeClr val="accent1">
                  <a:shade val="80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3-08FC-4B40-8539-39F7B9C9B12F}"/>
              </c:ext>
            </c:extLst>
          </c:dPt>
          <c:dPt>
            <c:idx val="4"/>
            <c:bubble3D val="0"/>
            <c:spPr>
              <a:solidFill>
                <a:schemeClr val="accent1">
                  <a:shade val="93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4-08FC-4B40-8539-39F7B9C9B12F}"/>
              </c:ext>
            </c:extLst>
          </c:dPt>
          <c:dPt>
            <c:idx val="5"/>
            <c:bubble3D val="0"/>
            <c:spPr>
              <a:solidFill>
                <a:schemeClr val="accent1">
                  <a:tint val="94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5-08FC-4B40-8539-39F7B9C9B12F}"/>
              </c:ext>
            </c:extLst>
          </c:dPt>
          <c:dPt>
            <c:idx val="6"/>
            <c:bubble3D val="0"/>
            <c:spPr>
              <a:solidFill>
                <a:schemeClr val="accent1">
                  <a:tint val="81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6-08FC-4B40-8539-39F7B9C9B12F}"/>
              </c:ext>
            </c:extLst>
          </c:dPt>
          <c:dPt>
            <c:idx val="7"/>
            <c:bubble3D val="0"/>
            <c:spPr>
              <a:solidFill>
                <a:schemeClr val="accent1">
                  <a:tint val="69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7-08FC-4B40-8539-39F7B9C9B12F}"/>
              </c:ext>
            </c:extLst>
          </c:dPt>
          <c:dPt>
            <c:idx val="8"/>
            <c:bubble3D val="0"/>
            <c:spPr>
              <a:solidFill>
                <a:schemeClr val="accent1">
                  <a:tint val="56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8-08FC-4B40-8539-39F7B9C9B12F}"/>
              </c:ext>
            </c:extLst>
          </c:dPt>
          <c:dPt>
            <c:idx val="9"/>
            <c:bubble3D val="0"/>
            <c:spPr>
              <a:solidFill>
                <a:schemeClr val="accent1">
                  <a:tint val="43000"/>
                </a:schemeClr>
              </a:solidFill>
              <a:ln>
                <a:noFill/>
              </a:ln>
              <a:effectLst/>
              <a:scene3d>
                <a:camera prst="orthographicFront"/>
                <a:lightRig rig="brightRoom" dir="t"/>
              </a:scene3d>
              <a:sp3d prstMaterial="flat">
                <a:bevelT w="50800" h="101600" prst="angle"/>
                <a:contourClr>
                  <a:srgbClr val="000000"/>
                </a:contourClr>
              </a:sp3d>
            </c:spPr>
            <c:extLst>
              <c:ext xmlns:c16="http://schemas.microsoft.com/office/drawing/2014/chart" uri="{C3380CC4-5D6E-409C-BE32-E72D297353CC}">
                <c16:uniqueId val="{00000009-08FC-4B40-8539-39F7B9C9B12F}"/>
              </c:ext>
            </c:extLst>
          </c:dPt>
          <c:dLbls>
            <c:dLbl>
              <c:idx val="0"/>
              <c:layout>
                <c:manualLayout>
                  <c:x val="6.9942184094376096E-3"/>
                  <c:y val="-0.15186407297031859"/>
                </c:manualLayout>
              </c:layout>
              <c:tx>
                <c:rich>
                  <a:bodyPr/>
                  <a:lstStyle/>
                  <a:p>
                    <a:fld id="{5C024A99-A543-4E77-AF72-CC911465E0DD}" type="CATEGORYNAME">
                      <a:rPr lang="en-US"/>
                      <a:pPr/>
                      <a:t>[]</a:t>
                    </a:fld>
                    <a:endParaRPr lang="en-US"/>
                  </a:p>
                  <a:p>
                    <a:r>
                      <a:rPr lang="en-US" baseline="0"/>
                      <a:t> </a:t>
                    </a:r>
                    <a:fld id="{7579B752-8A5C-407A-ABF8-4FF1EA3270BD}" type="VALUE">
                      <a:rPr lang="en-US" baseline="0"/>
                      <a:pPr/>
                      <a:t>[]</a:t>
                    </a:fld>
                    <a:endParaRPr lang="en-US" baseline="0"/>
                  </a:p>
                  <a:p>
                    <a:r>
                      <a:rPr lang="en-US" baseline="0"/>
                      <a:t> </a:t>
                    </a:r>
                    <a:fld id="{1F13F754-9DBD-4EA3-BC41-8BA2D6147FD7}" type="PERCENTAGE">
                      <a:rPr lang="en-US" baseline="0"/>
                      <a:pPr/>
                      <a:t>[]</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0-08FC-4B40-8539-39F7B9C9B12F}"/>
                </c:ext>
              </c:extLst>
            </c:dLbl>
            <c:dLbl>
              <c:idx val="1"/>
              <c:layout>
                <c:manualLayout>
                  <c:x val="8.8490519134551429E-2"/>
                  <c:y val="-0.11677042303893882"/>
                </c:manualLayout>
              </c:layout>
              <c:tx>
                <c:rich>
                  <a:bodyPr/>
                  <a:lstStyle/>
                  <a:p>
                    <a:fld id="{66C82EE8-469F-4979-8FB7-970681FD78A1}" type="CATEGORYNAME">
                      <a:rPr lang="en-US"/>
                      <a:pPr/>
                      <a:t>[]</a:t>
                    </a:fld>
                    <a:r>
                      <a:rPr lang="en-US" baseline="0"/>
                      <a:t> </a:t>
                    </a:r>
                  </a:p>
                  <a:p>
                    <a:fld id="{8E496077-329D-4D25-A9B2-44DF38C71F8D}" type="VALUE">
                      <a:rPr lang="en-US" baseline="0"/>
                      <a:pPr/>
                      <a:t>[]</a:t>
                    </a:fld>
                    <a:endParaRPr lang="en-US" baseline="0"/>
                  </a:p>
                  <a:p>
                    <a:r>
                      <a:rPr lang="en-US" baseline="0"/>
                      <a:t> </a:t>
                    </a:r>
                    <a:fld id="{F03D3B44-48A3-4A89-B018-B6AA83D32C38}" type="PERCENTAGE">
                      <a:rPr lang="en-US" baseline="0"/>
                      <a:pPr/>
                      <a:t>[]</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1-08FC-4B40-8539-39F7B9C9B12F}"/>
                </c:ext>
              </c:extLst>
            </c:dLbl>
            <c:dLbl>
              <c:idx val="2"/>
              <c:layout>
                <c:manualLayout>
                  <c:x val="0.11204941339448349"/>
                  <c:y val="-2.6617935100361347E-2"/>
                </c:manualLayout>
              </c:layout>
              <c:tx>
                <c:rich>
                  <a:bodyPr/>
                  <a:lstStyle/>
                  <a:p>
                    <a:fld id="{BD07D06C-B922-466F-A3C0-F2881F5D1286}" type="CATEGORYNAME">
                      <a:rPr lang="en-US"/>
                      <a:pPr/>
                      <a:t>[]</a:t>
                    </a:fld>
                    <a:r>
                      <a:rPr lang="en-US" baseline="0"/>
                      <a:t> </a:t>
                    </a:r>
                  </a:p>
                  <a:p>
                    <a:fld id="{D9756619-C7E3-4268-92EF-E28FD06EF5A3}" type="VALUE">
                      <a:rPr lang="en-US" baseline="0"/>
                      <a:pPr/>
                      <a:t>[]</a:t>
                    </a:fld>
                    <a:r>
                      <a:rPr lang="en-US" baseline="0"/>
                      <a:t> </a:t>
                    </a:r>
                  </a:p>
                  <a:p>
                    <a:fld id="{5F60D36B-6560-4E00-9D6A-EC6A865DE437}" type="PERCENTAGE">
                      <a:rPr lang="en-US" baseline="0"/>
                      <a:pPr/>
                      <a:t>[]</a:t>
                    </a:fld>
                    <a:endParaRPr/>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2-08FC-4B40-8539-39F7B9C9B12F}"/>
                </c:ext>
              </c:extLst>
            </c:dLbl>
            <c:dLbl>
              <c:idx val="3"/>
              <c:layout>
                <c:manualLayout>
                  <c:x val="0.11009688478982506"/>
                  <c:y val="7.0218313265387522E-2"/>
                </c:manualLayout>
              </c:layout>
              <c:tx>
                <c:rich>
                  <a:bodyPr/>
                  <a:lstStyle/>
                  <a:p>
                    <a:fld id="{D1483840-8336-40F2-85B0-CECF9D70A0FF}" type="CATEGORYNAME">
                      <a:rPr lang="en-US"/>
                      <a:pPr/>
                      <a:t>[]</a:t>
                    </a:fld>
                    <a:r>
                      <a:rPr lang="en-US" baseline="0"/>
                      <a:t> </a:t>
                    </a:r>
                  </a:p>
                  <a:p>
                    <a:fld id="{BC1B7889-2153-4FB4-AD1B-8EAC2E4BD881}" type="VALUE">
                      <a:rPr lang="en-US" baseline="0"/>
                      <a:pPr/>
                      <a:t>[]</a:t>
                    </a:fld>
                    <a:endParaRPr lang="en-US" baseline="0"/>
                  </a:p>
                  <a:p>
                    <a:r>
                      <a:rPr lang="en-US" baseline="0"/>
                      <a:t> </a:t>
                    </a:r>
                    <a:fld id="{D8BB008D-B0B5-4A97-8ACE-0FCDF999C4F9}" type="PERCENTAGE">
                      <a:rPr lang="en-US" baseline="0"/>
                      <a:pPr/>
                      <a:t>[]</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3-08FC-4B40-8539-39F7B9C9B12F}"/>
                </c:ext>
              </c:extLst>
            </c:dLbl>
            <c:dLbl>
              <c:idx val="4"/>
              <c:layout>
                <c:manualLayout>
                  <c:x val="6.7068098612537298E-4"/>
                  <c:y val="0.14377863079797112"/>
                </c:manualLayout>
              </c:layout>
              <c:tx>
                <c:rich>
                  <a:bodyPr/>
                  <a:lstStyle/>
                  <a:p>
                    <a:fld id="{89BB02E3-DABB-4708-BFF4-36CF14C0F881}" type="CATEGORYNAME">
                      <a:rPr lang="en-US"/>
                      <a:pPr/>
                      <a:t>[]</a:t>
                    </a:fld>
                    <a:r>
                      <a:rPr lang="en-US" baseline="0"/>
                      <a:t> </a:t>
                    </a:r>
                  </a:p>
                  <a:p>
                    <a:fld id="{5FCE9233-985D-4108-A53C-4E9D52DAC470}" type="VALUE">
                      <a:rPr lang="en-US" baseline="0"/>
                      <a:pPr/>
                      <a:t>[]</a:t>
                    </a:fld>
                    <a:endParaRPr lang="en-US" baseline="0"/>
                  </a:p>
                  <a:p>
                    <a:r>
                      <a:rPr lang="en-US" baseline="0"/>
                      <a:t> </a:t>
                    </a:r>
                    <a:fld id="{E43BA3A7-D63C-4187-B96F-5E896B246A4E}" type="PERCENTAGE">
                      <a:rPr lang="en-US" baseline="0"/>
                      <a:pPr/>
                      <a:t>[]</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4-08FC-4B40-8539-39F7B9C9B12F}"/>
                </c:ext>
              </c:extLst>
            </c:dLbl>
            <c:dLbl>
              <c:idx val="5"/>
              <c:layout>
                <c:manualLayout>
                  <c:x val="-0.10958213141043982"/>
                  <c:y val="9.3935502791144099E-2"/>
                </c:manualLayout>
              </c:layout>
              <c:tx>
                <c:rich>
                  <a:bodyPr/>
                  <a:lstStyle/>
                  <a:p>
                    <a:fld id="{1C91A009-BFE6-421B-8630-764C2C72A190}" type="CATEGORYNAME">
                      <a:rPr lang="en-US"/>
                      <a:pPr/>
                      <a:t>[]</a:t>
                    </a:fld>
                    <a:r>
                      <a:rPr lang="en-US" baseline="0"/>
                      <a:t> </a:t>
                    </a:r>
                  </a:p>
                  <a:p>
                    <a:fld id="{F801EF60-C1F9-4B21-92E7-6C0CFC13042B}" type="VALUE">
                      <a:rPr lang="en-US" baseline="0"/>
                      <a:pPr/>
                      <a:t>[]</a:t>
                    </a:fld>
                    <a:r>
                      <a:rPr lang="en-US" baseline="0"/>
                      <a:t> </a:t>
                    </a:r>
                  </a:p>
                  <a:p>
                    <a:fld id="{8CD2C1F8-B43B-4D98-BDF9-2233AAD7BE2A}" type="PERCENTAGE">
                      <a:rPr lang="en-US" baseline="0"/>
                      <a:pPr/>
                      <a:t>[]</a:t>
                    </a:fld>
                    <a:endParaRPr/>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5-08FC-4B40-8539-39F7B9C9B12F}"/>
                </c:ext>
              </c:extLst>
            </c:dLbl>
            <c:dLbl>
              <c:idx val="6"/>
              <c:layout>
                <c:manualLayout>
                  <c:x val="-0.12555880544620429"/>
                  <c:y val="1.3070164349944815E-2"/>
                </c:manualLayout>
              </c:layout>
              <c:tx>
                <c:rich>
                  <a:bodyPr/>
                  <a:lstStyle/>
                  <a:p>
                    <a:fld id="{76CAD99F-5987-44A2-9E54-AE4068BBAEE7}" type="CATEGORYNAME">
                      <a:rPr lang="en-US"/>
                      <a:pPr/>
                      <a:t>[]</a:t>
                    </a:fld>
                    <a:r>
                      <a:rPr lang="en-US" baseline="0"/>
                      <a:t> </a:t>
                    </a:r>
                  </a:p>
                  <a:p>
                    <a:fld id="{C19DE414-349E-4073-B756-18909793D31C}" type="VALUE">
                      <a:rPr lang="en-US" baseline="0"/>
                      <a:pPr/>
                      <a:t>[]</a:t>
                    </a:fld>
                    <a:r>
                      <a:rPr lang="en-US" baseline="0"/>
                      <a:t> </a:t>
                    </a:r>
                  </a:p>
                  <a:p>
                    <a:fld id="{8656E139-4F7F-473C-98DA-02398340AC73}" type="PERCENTAGE">
                      <a:rPr lang="en-US" baseline="0"/>
                      <a:pPr/>
                      <a:t>[]</a:t>
                    </a:fld>
                    <a:endParaRPr/>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6-08FC-4B40-8539-39F7B9C9B12F}"/>
                </c:ext>
              </c:extLst>
            </c:dLbl>
            <c:dLbl>
              <c:idx val="7"/>
              <c:layout>
                <c:manualLayout>
                  <c:x val="-0.12990014864854349"/>
                  <c:y val="-4.8720442831692433E-2"/>
                </c:manualLayout>
              </c:layout>
              <c:tx>
                <c:rich>
                  <a:bodyPr/>
                  <a:lstStyle/>
                  <a:p>
                    <a:fld id="{0A79CF7F-D32A-4B74-82C0-B26967CEC6DF}" type="CATEGORYNAME">
                      <a:rPr lang="en-US"/>
                      <a:pPr/>
                      <a:t>[]</a:t>
                    </a:fld>
                    <a:r>
                      <a:rPr lang="en-US" baseline="0"/>
                      <a:t> </a:t>
                    </a:r>
                  </a:p>
                  <a:p>
                    <a:fld id="{C253DB77-B0BE-4F95-B3C7-844DAF24A443}" type="VALUE">
                      <a:rPr lang="en-US" baseline="0"/>
                      <a:pPr/>
                      <a:t>[]</a:t>
                    </a:fld>
                    <a:endParaRPr lang="en-US" baseline="0"/>
                  </a:p>
                  <a:p>
                    <a:r>
                      <a:rPr lang="en-US" baseline="0"/>
                      <a:t> </a:t>
                    </a:r>
                    <a:fld id="{523C7F9B-E70A-49AD-89D2-7094ED48E8CA}" type="PERCENTAGE">
                      <a:rPr lang="en-US" baseline="0"/>
                      <a:pPr/>
                      <a:t>[]</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7-08FC-4B40-8539-39F7B9C9B12F}"/>
                </c:ext>
              </c:extLst>
            </c:dLbl>
            <c:dLbl>
              <c:idx val="8"/>
              <c:layout>
                <c:manualLayout>
                  <c:x val="-9.6378643136827619E-2"/>
                  <c:y val="-0.10649493842661069"/>
                </c:manualLayout>
              </c:layout>
              <c:tx>
                <c:rich>
                  <a:bodyPr/>
                  <a:lstStyle/>
                  <a:p>
                    <a:fld id="{9DD4553E-FA1D-4744-A30B-932EC94CD596}" type="CATEGORYNAME">
                      <a:rPr lang="en-US"/>
                      <a:pPr/>
                      <a:t>[]</a:t>
                    </a:fld>
                    <a:r>
                      <a:rPr lang="en-US" baseline="0"/>
                      <a:t> </a:t>
                    </a:r>
                  </a:p>
                  <a:p>
                    <a:fld id="{411EF334-9D41-4B2F-B41B-8BAD05008EF5}" type="VALUE">
                      <a:rPr lang="en-US" baseline="0"/>
                      <a:pPr/>
                      <a:t>[]</a:t>
                    </a:fld>
                    <a:endParaRPr lang="en-US" baseline="0"/>
                  </a:p>
                  <a:p>
                    <a:r>
                      <a:rPr lang="en-US" baseline="0"/>
                      <a:t> </a:t>
                    </a:r>
                    <a:fld id="{760F1231-2E71-44F4-A6E0-61A02E054342}" type="PERCENTAGE">
                      <a:rPr lang="en-US" baseline="0"/>
                      <a:pPr/>
                      <a:t>[]</a:t>
                    </a:fld>
                    <a:endParaRPr lang="en-US" baseline="0"/>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8-08FC-4B40-8539-39F7B9C9B12F}"/>
                </c:ext>
              </c:extLst>
            </c:dLbl>
            <c:dLbl>
              <c:idx val="9"/>
              <c:layout>
                <c:manualLayout>
                  <c:x val="-5.2944426869906656E-2"/>
                  <c:y val="-0.14399386381220966"/>
                </c:manualLayout>
              </c:layout>
              <c:tx>
                <c:rich>
                  <a:bodyPr/>
                  <a:lstStyle/>
                  <a:p>
                    <a:fld id="{FE95C790-CA0D-44C7-9942-8A2DAECE1F09}" type="CATEGORYNAME">
                      <a:rPr lang="en-US"/>
                      <a:pPr/>
                      <a:t>[]</a:t>
                    </a:fld>
                    <a:r>
                      <a:rPr lang="en-US" baseline="0"/>
                      <a:t> </a:t>
                    </a:r>
                  </a:p>
                  <a:p>
                    <a:fld id="{0ABD5799-3B26-4EC3-8695-D985B5FE7A44}" type="VALUE">
                      <a:rPr lang="en-US" baseline="0"/>
                      <a:pPr/>
                      <a:t>[]</a:t>
                    </a:fld>
                    <a:r>
                      <a:rPr lang="en-US" baseline="0"/>
                      <a:t> </a:t>
                    </a:r>
                  </a:p>
                  <a:p>
                    <a:fld id="{F9B344A7-41B8-4687-B3F5-C0AADE9C3150}" type="PERCENTAGE">
                      <a:rPr lang="en-US" baseline="0"/>
                      <a:pPr/>
                      <a:t>[]</a:t>
                    </a:fld>
                    <a:endParaRPr/>
                  </a:p>
                </c:rich>
              </c:tx>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9-08FC-4B40-8539-39F7B9C9B12F}"/>
                </c:ext>
              </c:extLst>
            </c:dLbl>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1"/>
            <c:showVal val="1"/>
            <c:showCatName val="1"/>
            <c:showSerName val="0"/>
            <c:showPercent val="1"/>
            <c:showBubbleSize val="0"/>
            <c:separator> </c:separator>
            <c:showLeaderLines val="0"/>
            <c:extLst>
              <c:ext xmlns:c15="http://schemas.microsoft.com/office/drawing/2012/chart" uri="{CE6537A1-D6FC-4f65-9D91-7224C49458BB}"/>
            </c:extLst>
          </c:dLbls>
          <c:cat>
            <c:strRef>
              <c:f>'4. SVDS'!$A$7:$A$16</c:f>
              <c:strCache>
                <c:ptCount val="10"/>
                <c:pt idx="0">
                  <c:v>Menor de 19 </c:v>
                </c:pt>
                <c:pt idx="1">
                  <c:v>20-24 años</c:v>
                </c:pt>
                <c:pt idx="2">
                  <c:v>25-29 años</c:v>
                </c:pt>
                <c:pt idx="3">
                  <c:v>30-34 años</c:v>
                </c:pt>
                <c:pt idx="4">
                  <c:v>35-39 años</c:v>
                </c:pt>
                <c:pt idx="5">
                  <c:v>40-44 años</c:v>
                </c:pt>
                <c:pt idx="6">
                  <c:v>45-49 años</c:v>
                </c:pt>
                <c:pt idx="7">
                  <c:v>50-54 años</c:v>
                </c:pt>
                <c:pt idx="8">
                  <c:v>55-59 años</c:v>
                </c:pt>
                <c:pt idx="9">
                  <c:v>60 ó más </c:v>
                </c:pt>
              </c:strCache>
            </c:strRef>
          </c:cat>
          <c:val>
            <c:numRef>
              <c:f>'4. SVDS'!$B$7:$B$16</c:f>
              <c:numCache>
                <c:formatCode>#,##0</c:formatCode>
                <c:ptCount val="10"/>
                <c:pt idx="0">
                  <c:v>35261</c:v>
                </c:pt>
                <c:pt idx="1">
                  <c:v>248875</c:v>
                </c:pt>
                <c:pt idx="2">
                  <c:v>321057</c:v>
                </c:pt>
                <c:pt idx="3">
                  <c:v>335535</c:v>
                </c:pt>
                <c:pt idx="4">
                  <c:v>290503</c:v>
                </c:pt>
                <c:pt idx="5">
                  <c:v>246908</c:v>
                </c:pt>
                <c:pt idx="6">
                  <c:v>213391</c:v>
                </c:pt>
                <c:pt idx="7">
                  <c:v>169463</c:v>
                </c:pt>
                <c:pt idx="8">
                  <c:v>135368</c:v>
                </c:pt>
                <c:pt idx="9">
                  <c:v>195742</c:v>
                </c:pt>
              </c:numCache>
            </c:numRef>
          </c:val>
          <c:extLst>
            <c:ext xmlns:c16="http://schemas.microsoft.com/office/drawing/2014/chart" uri="{C3380CC4-5D6E-409C-BE32-E72D297353CC}">
              <c16:uniqueId val="{0000000A-08FC-4B40-8539-39F7B9C9B12F}"/>
            </c:ext>
          </c:extLst>
        </c:ser>
        <c:dLbls>
          <c:showLegendKey val="0"/>
          <c:showVal val="0"/>
          <c:showCatName val="0"/>
          <c:showSerName val="0"/>
          <c:showPercent val="1"/>
          <c:showBubbleSize val="0"/>
          <c:showLeaderLines val="0"/>
        </c:dLbls>
        <c:firstSliceAng val="0"/>
        <c:holeSize val="49"/>
      </c:doughnutChart>
      <c:spPr>
        <a:noFill/>
        <a:ln w="25400">
          <a:noFill/>
        </a:ln>
        <a:effectLst/>
      </c:spPr>
    </c:plotArea>
    <c:legend>
      <c:legendPos val="t"/>
      <c:layout>
        <c:manualLayout>
          <c:xMode val="edge"/>
          <c:yMode val="edge"/>
          <c:x val="0.80462567384842754"/>
          <c:y val="0.20006727942943262"/>
          <c:w val="0.12401701939116998"/>
          <c:h val="0.48564180295215409"/>
        </c:manualLayout>
      </c:layout>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1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4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8"/>
      <c:rotY val="0"/>
      <c:depthPercent val="100"/>
      <c:rAngAx val="1"/>
    </c:view3D>
    <c:floor>
      <c:thickness val="0"/>
    </c:floor>
    <c:sideWall>
      <c:thickness val="0"/>
    </c:sideWall>
    <c:backWall>
      <c:thickness val="0"/>
    </c:backWall>
    <c:plotArea>
      <c:layout>
        <c:manualLayout>
          <c:layoutTarget val="inner"/>
          <c:xMode val="edge"/>
          <c:yMode val="edge"/>
          <c:x val="2.2180675916371476E-2"/>
          <c:y val="8.0556993056476997E-2"/>
          <c:w val="0.9750729659404026"/>
          <c:h val="0.64502021328569747"/>
        </c:manualLayout>
      </c:layout>
      <c:bar3DChart>
        <c:barDir val="col"/>
        <c:grouping val="stacked"/>
        <c:varyColors val="0"/>
        <c:ser>
          <c:idx val="0"/>
          <c:order val="0"/>
          <c:tx>
            <c:strRef>
              <c:f>'5. SVDS'!$B$5</c:f>
              <c:strCache>
                <c:ptCount val="1"/>
                <c:pt idx="0">
                  <c:v> Cotizantes </c:v>
                </c:pt>
              </c:strCache>
            </c:strRef>
          </c:tx>
          <c:spPr>
            <a:solidFill>
              <a:srgbClr val="00539B"/>
            </a:solidFill>
          </c:spPr>
          <c:invertIfNegative val="0"/>
          <c:dLbls>
            <c:dLbl>
              <c:idx val="0"/>
              <c:layout>
                <c:manualLayout>
                  <c:x val="4.1440540531603696E-3"/>
                  <c:y val="-0.3212575638911820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4DD-4B01-9F49-F72C51A13DF6}"/>
                </c:ext>
              </c:extLst>
            </c:dLbl>
            <c:dLbl>
              <c:idx val="1"/>
              <c:layout>
                <c:manualLayout>
                  <c:x val="-3.7454993749410346E-3"/>
                  <c:y val="-0.341360402800199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4DD-4B01-9F49-F72C51A13DF6}"/>
                </c:ext>
              </c:extLst>
            </c:dLbl>
            <c:dLbl>
              <c:idx val="2"/>
              <c:layout>
                <c:manualLayout>
                  <c:x val="6.5670413643472564E-3"/>
                  <c:y val="-0.15766888418427888"/>
                </c:manualLayout>
              </c:layout>
              <c:showLegendKey val="0"/>
              <c:showVal val="1"/>
              <c:showCatName val="0"/>
              <c:showSerName val="0"/>
              <c:showPercent val="0"/>
              <c:showBubbleSize val="0"/>
              <c:extLst>
                <c:ext xmlns:c15="http://schemas.microsoft.com/office/drawing/2012/chart" uri="{CE6537A1-D6FC-4f65-9D91-7224C49458BB}">
                  <c15:layout>
                    <c:manualLayout>
                      <c:w val="7.0288244954462717E-2"/>
                      <c:h val="5.3813127735167603E-2"/>
                    </c:manualLayout>
                  </c15:layout>
                </c:ext>
                <c:ext xmlns:c16="http://schemas.microsoft.com/office/drawing/2014/chart" uri="{C3380CC4-5D6E-409C-BE32-E72D297353CC}">
                  <c16:uniqueId val="{00000002-74DD-4B01-9F49-F72C51A13DF6}"/>
                </c:ext>
              </c:extLst>
            </c:dLbl>
            <c:dLbl>
              <c:idx val="3"/>
              <c:layout>
                <c:manualLayout>
                  <c:x val="4.2929931976952917E-4"/>
                  <c:y val="-8.82500526583541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74DD-4B01-9F49-F72C51A13DF6}"/>
                </c:ext>
              </c:extLst>
            </c:dLbl>
            <c:dLbl>
              <c:idx val="4"/>
              <c:layout>
                <c:manualLayout>
                  <c:x val="1.3999013216607163E-3"/>
                  <c:y val="-7.958097683885358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74DD-4B01-9F49-F72C51A13DF6}"/>
                </c:ext>
              </c:extLst>
            </c:dLbl>
            <c:dLbl>
              <c:idx val="5"/>
              <c:layout>
                <c:manualLayout>
                  <c:x val="1.4941755085652671E-3"/>
                  <c:y val="-5.36432858755186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74DD-4B01-9F49-F72C51A13DF6}"/>
                </c:ext>
              </c:extLst>
            </c:dLbl>
            <c:dLbl>
              <c:idx val="6"/>
              <c:layout>
                <c:manualLayout>
                  <c:x val="-1.0911885364840048E-4"/>
                  <c:y val="-4.36092129928870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74DD-4B01-9F49-F72C51A13DF6}"/>
                </c:ext>
              </c:extLst>
            </c:dLbl>
            <c:dLbl>
              <c:idx val="7"/>
              <c:layout>
                <c:manualLayout>
                  <c:x val="-1.7314087609846137E-3"/>
                  <c:y val="-4.62552139721806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74DD-4B01-9F49-F72C51A13DF6}"/>
                </c:ext>
              </c:extLst>
            </c:dLbl>
            <c:dLbl>
              <c:idx val="8"/>
              <c:layout>
                <c:manualLayout>
                  <c:x val="2.4656217569064107E-3"/>
                  <c:y val="-4.254722735152272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74DD-4B01-9F49-F72C51A13DF6}"/>
                </c:ext>
              </c:extLst>
            </c:dLbl>
            <c:spPr>
              <a:noFill/>
              <a:ln>
                <a:noFill/>
              </a:ln>
              <a:effectLst/>
            </c:spPr>
            <c:txPr>
              <a:bodyPr anchor="b" anchorCtr="1"/>
              <a:lstStyle/>
              <a:p>
                <a:pPr>
                  <a:defRPr sz="1800" b="0">
                    <a:solidFill>
                      <a:schemeClr val="tx1"/>
                    </a:solidFill>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'5. SVDS'!$A$6:$A$14</c:f>
              <c:strCache>
                <c:ptCount val="9"/>
                <c:pt idx="0">
                  <c:v> 0-1   salario </c:v>
                </c:pt>
                <c:pt idx="1">
                  <c:v> 1-2 salarios  </c:v>
                </c:pt>
                <c:pt idx="2">
                  <c:v> 2-3 salarios   </c:v>
                </c:pt>
                <c:pt idx="3">
                  <c:v> 3-4 salarios  </c:v>
                </c:pt>
                <c:pt idx="4">
                  <c:v> 4-6 salarios   </c:v>
                </c:pt>
                <c:pt idx="5">
                  <c:v> 6-8 salarios  </c:v>
                </c:pt>
                <c:pt idx="6">
                  <c:v> 8-10 salarios  </c:v>
                </c:pt>
                <c:pt idx="7">
                  <c:v> 10-15 salarios  </c:v>
                </c:pt>
                <c:pt idx="8">
                  <c:v> 15 ó más salarios  </c:v>
                </c:pt>
              </c:strCache>
            </c:strRef>
          </c:cat>
          <c:val>
            <c:numRef>
              <c:f>'5. SVDS'!$B$6:$B$14</c:f>
              <c:numCache>
                <c:formatCode>_(* #,##0_);_(* \(#,##0\);_(* "-"??_);_(@_)</c:formatCode>
                <c:ptCount val="9"/>
                <c:pt idx="0">
                  <c:v>817049</c:v>
                </c:pt>
                <c:pt idx="1">
                  <c:v>875972</c:v>
                </c:pt>
                <c:pt idx="2">
                  <c:v>238573</c:v>
                </c:pt>
                <c:pt idx="3">
                  <c:v>140853</c:v>
                </c:pt>
                <c:pt idx="4">
                  <c:v>65721</c:v>
                </c:pt>
                <c:pt idx="5">
                  <c:v>22243</c:v>
                </c:pt>
                <c:pt idx="6">
                  <c:v>12201</c:v>
                </c:pt>
                <c:pt idx="7">
                  <c:v>11176</c:v>
                </c:pt>
                <c:pt idx="8">
                  <c:v>8315</c:v>
                </c:pt>
              </c:numCache>
            </c:numRef>
          </c:val>
          <c:extLst>
            <c:ext xmlns:c16="http://schemas.microsoft.com/office/drawing/2014/chart" uri="{C3380CC4-5D6E-409C-BE32-E72D297353CC}">
              <c16:uniqueId val="{00000009-74DD-4B01-9F49-F72C51A13DF6}"/>
            </c:ext>
          </c:extLst>
        </c:ser>
        <c:dLbls>
          <c:showLegendKey val="0"/>
          <c:showVal val="0"/>
          <c:showCatName val="0"/>
          <c:showSerName val="0"/>
          <c:showPercent val="0"/>
          <c:showBubbleSize val="0"/>
        </c:dLbls>
        <c:gapWidth val="61"/>
        <c:shape val="cylinder"/>
        <c:axId val="405717528"/>
        <c:axId val="405717920"/>
        <c:axId val="0"/>
      </c:bar3DChart>
      <c:catAx>
        <c:axId val="405717528"/>
        <c:scaling>
          <c:orientation val="minMax"/>
        </c:scaling>
        <c:delete val="0"/>
        <c:axPos val="b"/>
        <c:numFmt formatCode="General" sourceLinked="1"/>
        <c:majorTickMark val="none"/>
        <c:minorTickMark val="none"/>
        <c:tickLblPos val="nextTo"/>
        <c:txPr>
          <a:bodyPr rot="-2700000" vert="horz"/>
          <a:lstStyle/>
          <a:p>
            <a:pPr>
              <a:defRPr lang="en-US" sz="1800" b="0">
                <a:solidFill>
                  <a:schemeClr val="tx1"/>
                </a:solidFill>
              </a:defRPr>
            </a:pPr>
            <a:endParaRPr lang="es-DO"/>
          </a:p>
        </c:txPr>
        <c:crossAx val="405717920"/>
        <c:crosses val="autoZero"/>
        <c:auto val="1"/>
        <c:lblAlgn val="ctr"/>
        <c:lblOffset val="100"/>
        <c:noMultiLvlLbl val="0"/>
      </c:catAx>
      <c:valAx>
        <c:axId val="405717920"/>
        <c:scaling>
          <c:orientation val="minMax"/>
        </c:scaling>
        <c:delete val="1"/>
        <c:axPos val="l"/>
        <c:numFmt formatCode="_(* #,##0_);_(* \(#,##0\);_(* &quot;-&quot;??_);_(@_)" sourceLinked="1"/>
        <c:majorTickMark val="none"/>
        <c:minorTickMark val="none"/>
        <c:tickLblPos val="nextTo"/>
        <c:crossAx val="405717528"/>
        <c:crosses val="autoZero"/>
        <c:crossBetween val="between"/>
      </c:valAx>
      <c:spPr>
        <a:noFill/>
        <a:ln w="25400">
          <a:noFill/>
        </a:ln>
      </c:spPr>
    </c:plotArea>
    <c:plotVisOnly val="1"/>
    <c:dispBlanksAs val="gap"/>
    <c:showDLblsOverMax val="0"/>
  </c:chart>
  <c:spPr>
    <a:ln>
      <a:noFill/>
    </a:ln>
  </c:spPr>
  <c:printSettings>
    <c:headerFooter/>
    <c:pageMargins b="0.75000000000001465" l="0.70000000000000062" r="0.70000000000000062" t="0.75000000000001465" header="0.30000000000000032" footer="0.30000000000000032"/>
    <c:pageSetup orientation="portrait"/>
  </c:printSettings>
  <c:userShapes r:id="rId1"/>
</c:chartSpace>
</file>

<file path=xl/charts/chart4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title>
      <c:tx>
        <c:rich>
          <a:bodyPr rot="0" spcFirstLastPara="1" vertOverflow="ellipsis" vert="horz" wrap="square" anchor="ctr" anchorCtr="1"/>
          <a:lstStyle/>
          <a:p>
            <a:pPr>
              <a:defRPr sz="2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2800" b="1">
                <a:solidFill>
                  <a:sysClr val="windowText" lastClr="000000"/>
                </a:solidFill>
              </a:rPr>
              <a:t>Evolución de los Afiliados </a:t>
            </a:r>
            <a:r>
              <a:rPr lang="es-DO" sz="2800" b="1" baseline="0">
                <a:solidFill>
                  <a:sysClr val="windowText" lastClr="000000"/>
                </a:solidFill>
              </a:rPr>
              <a:t> </a:t>
            </a:r>
            <a:r>
              <a:rPr lang="es-DO" sz="2800" b="1">
                <a:solidFill>
                  <a:sysClr val="windowText" lastClr="000000"/>
                </a:solidFill>
              </a:rPr>
              <a:t>del SVDS por Género</a:t>
            </a:r>
          </a:p>
        </c:rich>
      </c:tx>
      <c:overlay val="0"/>
      <c:spPr>
        <a:noFill/>
        <a:ln>
          <a:noFill/>
        </a:ln>
        <a:effectLst/>
      </c:spPr>
      <c:txPr>
        <a:bodyPr rot="0" spcFirstLastPara="1" vertOverflow="ellipsis" vert="horz" wrap="square" anchor="ctr" anchorCtr="1"/>
        <a:lstStyle/>
        <a:p>
          <a:pPr>
            <a:defRPr sz="2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0136986301369864E-2"/>
          <c:y val="0.13165107159325817"/>
          <c:w val="0.94383944241360995"/>
          <c:h val="0.66261436419707598"/>
        </c:manualLayout>
      </c:layout>
      <c:barChart>
        <c:barDir val="col"/>
        <c:grouping val="clustered"/>
        <c:varyColors val="0"/>
        <c:ser>
          <c:idx val="0"/>
          <c:order val="0"/>
          <c:tx>
            <c:strRef>
              <c:f>'6. SVDS'!$C$5</c:f>
              <c:strCache>
                <c:ptCount val="1"/>
                <c:pt idx="0">
                  <c:v>Afiliados Masculino</c:v>
                </c:pt>
              </c:strCache>
            </c:strRef>
          </c:tx>
          <c:spPr>
            <a:solidFill>
              <a:schemeClr val="accent3">
                <a:shade val="58000"/>
              </a:schemeClr>
            </a:solidFill>
            <a:ln>
              <a:noFill/>
            </a:ln>
            <a:effectLst/>
          </c:spPr>
          <c:invertIfNegative val="0"/>
          <c:dLbls>
            <c:spPr>
              <a:noFill/>
              <a:ln>
                <a:noFill/>
              </a:ln>
              <a:effectLst/>
            </c:spPr>
            <c:txPr>
              <a:bodyPr rot="-54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SVDS'!$B$6:$B$23</c:f>
              <c:strCache>
                <c:ptCount val="18"/>
                <c:pt idx="0">
                  <c:v>Dec-08</c:v>
                </c:pt>
                <c:pt idx="1">
                  <c:v>Dec-09</c:v>
                </c:pt>
                <c:pt idx="2">
                  <c:v>Dec-10</c:v>
                </c:pt>
                <c:pt idx="3">
                  <c:v>Dec-11</c:v>
                </c:pt>
                <c:pt idx="4">
                  <c:v>Dec-12</c:v>
                </c:pt>
                <c:pt idx="5">
                  <c:v>Dec-13</c:v>
                </c:pt>
                <c:pt idx="6">
                  <c:v>Dec-14</c:v>
                </c:pt>
                <c:pt idx="7">
                  <c:v>Dec-15</c:v>
                </c:pt>
                <c:pt idx="8">
                  <c:v>Dec-16</c:v>
                </c:pt>
                <c:pt idx="9">
                  <c:v>Dec-17</c:v>
                </c:pt>
                <c:pt idx="10">
                  <c:v>Dec-18</c:v>
                </c:pt>
                <c:pt idx="11">
                  <c:v>Dec-19</c:v>
                </c:pt>
                <c:pt idx="12">
                  <c:v>Dec-20</c:v>
                </c:pt>
                <c:pt idx="13">
                  <c:v>Dec-21</c:v>
                </c:pt>
                <c:pt idx="14">
                  <c:v>Dec-22</c:v>
                </c:pt>
                <c:pt idx="15">
                  <c:v>Dec-23</c:v>
                </c:pt>
                <c:pt idx="16">
                  <c:v>Dec-24</c:v>
                </c:pt>
                <c:pt idx="17">
                  <c:v>Ago.25</c:v>
                </c:pt>
              </c:strCache>
            </c:strRef>
          </c:cat>
          <c:val>
            <c:numRef>
              <c:f>'6. SVDS'!$C$6:$C$23</c:f>
              <c:numCache>
                <c:formatCode>#,##0</c:formatCode>
                <c:ptCount val="18"/>
                <c:pt idx="0">
                  <c:v>1165631</c:v>
                </c:pt>
                <c:pt idx="1">
                  <c:v>1281904</c:v>
                </c:pt>
                <c:pt idx="2">
                  <c:v>1383536</c:v>
                </c:pt>
                <c:pt idx="3">
                  <c:v>1480731</c:v>
                </c:pt>
                <c:pt idx="4">
                  <c:v>1570504</c:v>
                </c:pt>
                <c:pt idx="5">
                  <c:v>1661097</c:v>
                </c:pt>
                <c:pt idx="6">
                  <c:v>1759926</c:v>
                </c:pt>
                <c:pt idx="7">
                  <c:v>1864734</c:v>
                </c:pt>
                <c:pt idx="8">
                  <c:v>1974015</c:v>
                </c:pt>
                <c:pt idx="9">
                  <c:v>2098283</c:v>
                </c:pt>
                <c:pt idx="10">
                  <c:v>2212375</c:v>
                </c:pt>
                <c:pt idx="11">
                  <c:v>2321656</c:v>
                </c:pt>
                <c:pt idx="12">
                  <c:v>2404153</c:v>
                </c:pt>
                <c:pt idx="13">
                  <c:v>2502520</c:v>
                </c:pt>
                <c:pt idx="14">
                  <c:v>2631139</c:v>
                </c:pt>
                <c:pt idx="15">
                  <c:v>2755873</c:v>
                </c:pt>
                <c:pt idx="16">
                  <c:v>2892776</c:v>
                </c:pt>
                <c:pt idx="17">
                  <c:v>2981707</c:v>
                </c:pt>
              </c:numCache>
            </c:numRef>
          </c:val>
          <c:extLst>
            <c:ext xmlns:c16="http://schemas.microsoft.com/office/drawing/2014/chart" uri="{C3380CC4-5D6E-409C-BE32-E72D297353CC}">
              <c16:uniqueId val="{00000000-AB56-40E6-9806-1892F5183C40}"/>
            </c:ext>
          </c:extLst>
        </c:ser>
        <c:ser>
          <c:idx val="1"/>
          <c:order val="1"/>
          <c:tx>
            <c:strRef>
              <c:f>'6. SVDS'!$D$5</c:f>
              <c:strCache>
                <c:ptCount val="1"/>
                <c:pt idx="0">
                  <c:v>Afiliados Femeninos</c:v>
                </c:pt>
              </c:strCache>
            </c:strRef>
          </c:tx>
          <c:spPr>
            <a:solidFill>
              <a:schemeClr val="accent3">
                <a:shade val="86000"/>
              </a:schemeClr>
            </a:solidFill>
            <a:ln>
              <a:noFill/>
            </a:ln>
            <a:effectLst/>
          </c:spPr>
          <c:invertIfNegative val="0"/>
          <c:dLbls>
            <c:spPr>
              <a:noFill/>
              <a:ln>
                <a:noFill/>
              </a:ln>
              <a:effectLst/>
            </c:spPr>
            <c:txPr>
              <a:bodyPr rot="-54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SVDS'!$B$6:$B$23</c:f>
              <c:strCache>
                <c:ptCount val="18"/>
                <c:pt idx="0">
                  <c:v>Dec-08</c:v>
                </c:pt>
                <c:pt idx="1">
                  <c:v>Dec-09</c:v>
                </c:pt>
                <c:pt idx="2">
                  <c:v>Dec-10</c:v>
                </c:pt>
                <c:pt idx="3">
                  <c:v>Dec-11</c:v>
                </c:pt>
                <c:pt idx="4">
                  <c:v>Dec-12</c:v>
                </c:pt>
                <c:pt idx="5">
                  <c:v>Dec-13</c:v>
                </c:pt>
                <c:pt idx="6">
                  <c:v>Dec-14</c:v>
                </c:pt>
                <c:pt idx="7">
                  <c:v>Dec-15</c:v>
                </c:pt>
                <c:pt idx="8">
                  <c:v>Dec-16</c:v>
                </c:pt>
                <c:pt idx="9">
                  <c:v>Dec-17</c:v>
                </c:pt>
                <c:pt idx="10">
                  <c:v>Dec-18</c:v>
                </c:pt>
                <c:pt idx="11">
                  <c:v>Dec-19</c:v>
                </c:pt>
                <c:pt idx="12">
                  <c:v>Dec-20</c:v>
                </c:pt>
                <c:pt idx="13">
                  <c:v>Dec-21</c:v>
                </c:pt>
                <c:pt idx="14">
                  <c:v>Dec-22</c:v>
                </c:pt>
                <c:pt idx="15">
                  <c:v>Dec-23</c:v>
                </c:pt>
                <c:pt idx="16">
                  <c:v>Dec-24</c:v>
                </c:pt>
                <c:pt idx="17">
                  <c:v>Ago.25</c:v>
                </c:pt>
              </c:strCache>
            </c:strRef>
          </c:cat>
          <c:val>
            <c:numRef>
              <c:f>'6. SVDS'!$D$6:$D$23</c:f>
              <c:numCache>
                <c:formatCode>#,##0</c:formatCode>
                <c:ptCount val="18"/>
                <c:pt idx="0">
                  <c:v>818089</c:v>
                </c:pt>
                <c:pt idx="1">
                  <c:v>911986</c:v>
                </c:pt>
                <c:pt idx="2">
                  <c:v>991247</c:v>
                </c:pt>
                <c:pt idx="3">
                  <c:v>1072243</c:v>
                </c:pt>
                <c:pt idx="4">
                  <c:v>1143945</c:v>
                </c:pt>
                <c:pt idx="5">
                  <c:v>1220033</c:v>
                </c:pt>
                <c:pt idx="6">
                  <c:v>1309974</c:v>
                </c:pt>
                <c:pt idx="7">
                  <c:v>1405023</c:v>
                </c:pt>
                <c:pt idx="8">
                  <c:v>1499879</c:v>
                </c:pt>
                <c:pt idx="9">
                  <c:v>1605072</c:v>
                </c:pt>
                <c:pt idx="10">
                  <c:v>1707568</c:v>
                </c:pt>
                <c:pt idx="11">
                  <c:v>1811487</c:v>
                </c:pt>
                <c:pt idx="12">
                  <c:v>1891266</c:v>
                </c:pt>
                <c:pt idx="13">
                  <c:v>2009454</c:v>
                </c:pt>
                <c:pt idx="14">
                  <c:v>2157720</c:v>
                </c:pt>
                <c:pt idx="15">
                  <c:v>2282259</c:v>
                </c:pt>
                <c:pt idx="16">
                  <c:v>2417770</c:v>
                </c:pt>
                <c:pt idx="17">
                  <c:v>2506057</c:v>
                </c:pt>
              </c:numCache>
            </c:numRef>
          </c:val>
          <c:extLst>
            <c:ext xmlns:c16="http://schemas.microsoft.com/office/drawing/2014/chart" uri="{C3380CC4-5D6E-409C-BE32-E72D297353CC}">
              <c16:uniqueId val="{00000001-AB56-40E6-9806-1892F5183C40}"/>
            </c:ext>
          </c:extLst>
        </c:ser>
        <c:dLbls>
          <c:showLegendKey val="0"/>
          <c:showVal val="0"/>
          <c:showCatName val="0"/>
          <c:showSerName val="0"/>
          <c:showPercent val="0"/>
          <c:showBubbleSize val="0"/>
        </c:dLbls>
        <c:gapWidth val="150"/>
        <c:axId val="400142159"/>
        <c:axId val="407845103"/>
        <c:extLst>
          <c:ext xmlns:c15="http://schemas.microsoft.com/office/drawing/2012/chart" uri="{02D57815-91ED-43cb-92C2-25804820EDAC}">
            <c15:filteredBarSeries>
              <c15:ser>
                <c:idx val="2"/>
                <c:order val="2"/>
                <c:tx>
                  <c:strRef>
                    <c:extLst>
                      <c:ext uri="{02D57815-91ED-43cb-92C2-25804820EDAC}">
                        <c15:formulaRef>
                          <c15:sqref>'6. SVDS'!$F$5</c15:sqref>
                        </c15:formulaRef>
                      </c:ext>
                    </c:extLst>
                    <c:strCache>
                      <c:ptCount val="1"/>
                      <c:pt idx="0">
                        <c:v>Cotizantes Masculinos</c:v>
                      </c:pt>
                    </c:strCache>
                  </c:strRef>
                </c:tx>
                <c:spPr>
                  <a:solidFill>
                    <a:schemeClr val="accent3">
                      <a:tint val="86000"/>
                    </a:schemeClr>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'6. SVDS'!$B$6:$B$23</c15:sqref>
                        </c15:formulaRef>
                      </c:ext>
                    </c:extLst>
                    <c:strCache>
                      <c:ptCount val="18"/>
                      <c:pt idx="0">
                        <c:v>Dec-08</c:v>
                      </c:pt>
                      <c:pt idx="1">
                        <c:v>Dec-09</c:v>
                      </c:pt>
                      <c:pt idx="2">
                        <c:v>Dec-10</c:v>
                      </c:pt>
                      <c:pt idx="3">
                        <c:v>Dec-11</c:v>
                      </c:pt>
                      <c:pt idx="4">
                        <c:v>Dec-12</c:v>
                      </c:pt>
                      <c:pt idx="5">
                        <c:v>Dec-13</c:v>
                      </c:pt>
                      <c:pt idx="6">
                        <c:v>Dec-14</c:v>
                      </c:pt>
                      <c:pt idx="7">
                        <c:v>Dec-15</c:v>
                      </c:pt>
                      <c:pt idx="8">
                        <c:v>Dec-16</c:v>
                      </c:pt>
                      <c:pt idx="9">
                        <c:v>Dec-17</c:v>
                      </c:pt>
                      <c:pt idx="10">
                        <c:v>Dec-18</c:v>
                      </c:pt>
                      <c:pt idx="11">
                        <c:v>Dec-19</c:v>
                      </c:pt>
                      <c:pt idx="12">
                        <c:v>Dec-20</c:v>
                      </c:pt>
                      <c:pt idx="13">
                        <c:v>Dec-21</c:v>
                      </c:pt>
                      <c:pt idx="14">
                        <c:v>Dec-22</c:v>
                      </c:pt>
                      <c:pt idx="15">
                        <c:v>Dec-23</c:v>
                      </c:pt>
                      <c:pt idx="16">
                        <c:v>Dec-24</c:v>
                      </c:pt>
                      <c:pt idx="17">
                        <c:v>Ago.25</c:v>
                      </c:pt>
                    </c:strCache>
                  </c:strRef>
                </c:cat>
                <c:val>
                  <c:numRef>
                    <c:extLst>
                      <c:ext uri="{02D57815-91ED-43cb-92C2-25804820EDAC}">
                        <c15:formulaRef>
                          <c15:sqref>'6. SVDS'!$F$6:$F$24</c15:sqref>
                        </c15:formulaRef>
                      </c:ext>
                    </c:extLst>
                    <c:numCache>
                      <c:formatCode>#,##0</c:formatCode>
                      <c:ptCount val="19"/>
                      <c:pt idx="0">
                        <c:v>634008</c:v>
                      </c:pt>
                      <c:pt idx="1">
                        <c:v>675015</c:v>
                      </c:pt>
                      <c:pt idx="2">
                        <c:v>702422</c:v>
                      </c:pt>
                      <c:pt idx="3">
                        <c:v>726141</c:v>
                      </c:pt>
                      <c:pt idx="4">
                        <c:v>770060</c:v>
                      </c:pt>
                      <c:pt idx="5">
                        <c:v>835620</c:v>
                      </c:pt>
                      <c:pt idx="6">
                        <c:v>892937</c:v>
                      </c:pt>
                      <c:pt idx="7">
                        <c:v>958167</c:v>
                      </c:pt>
                      <c:pt idx="8">
                        <c:v>1021381</c:v>
                      </c:pt>
                      <c:pt idx="9">
                        <c:v>1067270</c:v>
                      </c:pt>
                      <c:pt idx="10">
                        <c:v>1041450</c:v>
                      </c:pt>
                      <c:pt idx="11">
                        <c:v>1041450</c:v>
                      </c:pt>
                      <c:pt idx="12">
                        <c:v>927727</c:v>
                      </c:pt>
                      <c:pt idx="13">
                        <c:v>927727</c:v>
                      </c:pt>
                      <c:pt idx="14">
                        <c:v>1055375</c:v>
                      </c:pt>
                      <c:pt idx="15">
                        <c:v>1072372</c:v>
                      </c:pt>
                      <c:pt idx="16">
                        <c:v>1146760</c:v>
                      </c:pt>
                      <c:pt idx="17">
                        <c:v>1125989</c:v>
                      </c:pt>
                    </c:numCache>
                  </c:numRef>
                </c:val>
                <c:extLst>
                  <c:ext xmlns:c16="http://schemas.microsoft.com/office/drawing/2014/chart" uri="{C3380CC4-5D6E-409C-BE32-E72D297353CC}">
                    <c16:uniqueId val="{00000002-AB56-40E6-9806-1892F5183C40}"/>
                  </c:ext>
                </c:extLst>
              </c15:ser>
            </c15:filteredBarSeries>
            <c15:filteredBarSeries>
              <c15:ser>
                <c:idx val="3"/>
                <c:order val="3"/>
                <c:tx>
                  <c:strRef>
                    <c:extLst xmlns:c15="http://schemas.microsoft.com/office/drawing/2012/chart">
                      <c:ext xmlns:c15="http://schemas.microsoft.com/office/drawing/2012/chart" uri="{02D57815-91ED-43cb-92C2-25804820EDAC}">
                        <c15:formulaRef>
                          <c15:sqref>'6. SVDS'!$G$5</c15:sqref>
                        </c15:formulaRef>
                      </c:ext>
                    </c:extLst>
                    <c:strCache>
                      <c:ptCount val="1"/>
                      <c:pt idx="0">
                        <c:v>Cotizantes Femenino </c:v>
                      </c:pt>
                    </c:strCache>
                  </c:strRef>
                </c:tx>
                <c:spPr>
                  <a:solidFill>
                    <a:schemeClr val="accent3">
                      <a:tint val="58000"/>
                    </a:schemeClr>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'6. SVDS'!$B$6:$B$23</c15:sqref>
                        </c15:formulaRef>
                      </c:ext>
                    </c:extLst>
                    <c:strCache>
                      <c:ptCount val="18"/>
                      <c:pt idx="0">
                        <c:v>Dec-08</c:v>
                      </c:pt>
                      <c:pt idx="1">
                        <c:v>Dec-09</c:v>
                      </c:pt>
                      <c:pt idx="2">
                        <c:v>Dec-10</c:v>
                      </c:pt>
                      <c:pt idx="3">
                        <c:v>Dec-11</c:v>
                      </c:pt>
                      <c:pt idx="4">
                        <c:v>Dec-12</c:v>
                      </c:pt>
                      <c:pt idx="5">
                        <c:v>Dec-13</c:v>
                      </c:pt>
                      <c:pt idx="6">
                        <c:v>Dec-14</c:v>
                      </c:pt>
                      <c:pt idx="7">
                        <c:v>Dec-15</c:v>
                      </c:pt>
                      <c:pt idx="8">
                        <c:v>Dec-16</c:v>
                      </c:pt>
                      <c:pt idx="9">
                        <c:v>Dec-17</c:v>
                      </c:pt>
                      <c:pt idx="10">
                        <c:v>Dec-18</c:v>
                      </c:pt>
                      <c:pt idx="11">
                        <c:v>Dec-19</c:v>
                      </c:pt>
                      <c:pt idx="12">
                        <c:v>Dec-20</c:v>
                      </c:pt>
                      <c:pt idx="13">
                        <c:v>Dec-21</c:v>
                      </c:pt>
                      <c:pt idx="14">
                        <c:v>Dec-22</c:v>
                      </c:pt>
                      <c:pt idx="15">
                        <c:v>Dec-23</c:v>
                      </c:pt>
                      <c:pt idx="16">
                        <c:v>Dec-24</c:v>
                      </c:pt>
                      <c:pt idx="17">
                        <c:v>Ago.25</c:v>
                      </c:pt>
                    </c:strCache>
                  </c:strRef>
                </c:cat>
                <c:val>
                  <c:numRef>
                    <c:extLst xmlns:c15="http://schemas.microsoft.com/office/drawing/2012/chart">
                      <c:ext xmlns:c15="http://schemas.microsoft.com/office/drawing/2012/chart" uri="{02D57815-91ED-43cb-92C2-25804820EDAC}">
                        <c15:formulaRef>
                          <c15:sqref>'6. SVDS'!$G$6:$G$24</c15:sqref>
                        </c15:formulaRef>
                      </c:ext>
                    </c:extLst>
                    <c:numCache>
                      <c:formatCode>#,##0</c:formatCode>
                      <c:ptCount val="19"/>
                      <c:pt idx="0">
                        <c:v>484285</c:v>
                      </c:pt>
                      <c:pt idx="1">
                        <c:v>514586</c:v>
                      </c:pt>
                      <c:pt idx="2">
                        <c:v>540358</c:v>
                      </c:pt>
                      <c:pt idx="3">
                        <c:v>564996</c:v>
                      </c:pt>
                      <c:pt idx="4">
                        <c:v>606906</c:v>
                      </c:pt>
                      <c:pt idx="5">
                        <c:v>672772</c:v>
                      </c:pt>
                      <c:pt idx="6">
                        <c:v>724170</c:v>
                      </c:pt>
                      <c:pt idx="7">
                        <c:v>767635</c:v>
                      </c:pt>
                      <c:pt idx="8">
                        <c:v>815723</c:v>
                      </c:pt>
                      <c:pt idx="9">
                        <c:v>868698</c:v>
                      </c:pt>
                      <c:pt idx="10">
                        <c:v>883469</c:v>
                      </c:pt>
                      <c:pt idx="11">
                        <c:v>883469</c:v>
                      </c:pt>
                      <c:pt idx="12">
                        <c:v>819713</c:v>
                      </c:pt>
                      <c:pt idx="13">
                        <c:v>819713</c:v>
                      </c:pt>
                      <c:pt idx="14">
                        <c:v>965622</c:v>
                      </c:pt>
                      <c:pt idx="15">
                        <c:v>977894</c:v>
                      </c:pt>
                      <c:pt idx="16">
                        <c:v>1072739</c:v>
                      </c:pt>
                      <c:pt idx="17">
                        <c:v>1066114</c:v>
                      </c:pt>
                    </c:numCache>
                  </c:numRef>
                </c:val>
                <c:extLst xmlns:c15="http://schemas.microsoft.com/office/drawing/2012/chart">
                  <c:ext xmlns:c16="http://schemas.microsoft.com/office/drawing/2014/chart" uri="{C3380CC4-5D6E-409C-BE32-E72D297353CC}">
                    <c16:uniqueId val="{00000003-AB56-40E6-9806-1892F5183C40}"/>
                  </c:ext>
                </c:extLst>
              </c15:ser>
            </c15:filteredBarSeries>
          </c:ext>
        </c:extLst>
      </c:barChart>
      <c:catAx>
        <c:axId val="40014215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407845103"/>
        <c:crosses val="autoZero"/>
        <c:auto val="1"/>
        <c:lblAlgn val="ctr"/>
        <c:lblOffset val="100"/>
        <c:noMultiLvlLbl val="0"/>
      </c:catAx>
      <c:valAx>
        <c:axId val="407845103"/>
        <c:scaling>
          <c:orientation val="minMax"/>
        </c:scaling>
        <c:delete val="1"/>
        <c:axPos val="l"/>
        <c:numFmt formatCode="#,##0" sourceLinked="1"/>
        <c:majorTickMark val="none"/>
        <c:minorTickMark val="none"/>
        <c:tickLblPos val="nextTo"/>
        <c:crossAx val="400142159"/>
        <c:crosses val="autoZero"/>
        <c:crossBetween val="between"/>
      </c:valAx>
      <c:spPr>
        <a:noFill/>
        <a:ln>
          <a:noFill/>
        </a:ln>
        <a:effectLst/>
      </c:spPr>
    </c:plotArea>
    <c:legend>
      <c:legendPos val="b"/>
      <c:layout>
        <c:manualLayout>
          <c:xMode val="edge"/>
          <c:yMode val="edge"/>
          <c:x val="0.28599975991617249"/>
          <c:y val="8.0308989833512895E-2"/>
          <c:w val="0.40987218732062886"/>
          <c:h val="9.0347779090520594E-2"/>
        </c:manualLayout>
      </c:layout>
      <c:overlay val="0"/>
      <c:spPr>
        <a:noFill/>
        <a:ln>
          <a:noFill/>
        </a:ln>
        <a:effectLst/>
      </c:spPr>
      <c:txPr>
        <a:bodyPr rot="0" spcFirstLastPara="1" vertOverflow="ellipsis" vert="horz" wrap="square" anchor="ctr" anchorCtr="1"/>
        <a:lstStyle/>
        <a:p>
          <a:pPr>
            <a:defRPr sz="20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4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2800" b="1">
                <a:solidFill>
                  <a:sysClr val="windowText" lastClr="000000"/>
                </a:solidFill>
              </a:rPr>
              <a:t>Evolución de los</a:t>
            </a:r>
            <a:r>
              <a:rPr lang="es-DO" sz="2800" b="1" baseline="0">
                <a:solidFill>
                  <a:sysClr val="windowText" lastClr="000000"/>
                </a:solidFill>
              </a:rPr>
              <a:t> </a:t>
            </a:r>
            <a:r>
              <a:rPr lang="es-DO" sz="2800" b="1">
                <a:solidFill>
                  <a:sysClr val="windowText" lastClr="000000"/>
                </a:solidFill>
              </a:rPr>
              <a:t>Cotizantes del SVDS por Género</a:t>
            </a:r>
          </a:p>
        </c:rich>
      </c:tx>
      <c:layout>
        <c:manualLayout>
          <c:xMode val="edge"/>
          <c:yMode val="edge"/>
          <c:x val="0.3373512289530311"/>
          <c:y val="1.2749667239421685E-2"/>
        </c:manualLayout>
      </c:layout>
      <c:overlay val="0"/>
      <c:spPr>
        <a:noFill/>
        <a:ln>
          <a:noFill/>
        </a:ln>
        <a:effectLst/>
      </c:spPr>
      <c:txPr>
        <a:bodyPr rot="0" spcFirstLastPara="1" vertOverflow="ellipsis" vert="horz" wrap="square" anchor="ctr" anchorCtr="1"/>
        <a:lstStyle/>
        <a:p>
          <a:pPr>
            <a:defRPr sz="2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0137002640415557E-2"/>
          <c:y val="0.17994920603860778"/>
          <c:w val="0.93997378958794164"/>
          <c:h val="0.62849721292847804"/>
        </c:manualLayout>
      </c:layout>
      <c:barChart>
        <c:barDir val="col"/>
        <c:grouping val="clustered"/>
        <c:varyColors val="0"/>
        <c:ser>
          <c:idx val="2"/>
          <c:order val="2"/>
          <c:tx>
            <c:strRef>
              <c:f>'6. SVDS'!$F$5</c:f>
              <c:strCache>
                <c:ptCount val="1"/>
                <c:pt idx="0">
                  <c:v>Cotizantes Masculinos</c:v>
                </c:pt>
              </c:strCache>
            </c:strRef>
          </c:tx>
          <c:spPr>
            <a:solidFill>
              <a:schemeClr val="accent1">
                <a:tint val="86000"/>
              </a:schemeClr>
            </a:solidFill>
            <a:ln>
              <a:noFill/>
            </a:ln>
            <a:effectLst/>
          </c:spPr>
          <c:invertIfNegative val="0"/>
          <c:dLbls>
            <c:spPr>
              <a:noFill/>
              <a:ln>
                <a:noFill/>
              </a:ln>
              <a:effectLst/>
            </c:spPr>
            <c:txPr>
              <a:bodyPr rot="-54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SVDS'!$B$6:$B$23</c:f>
              <c:strCache>
                <c:ptCount val="18"/>
                <c:pt idx="0">
                  <c:v>Dec-08</c:v>
                </c:pt>
                <c:pt idx="1">
                  <c:v>Dec-09</c:v>
                </c:pt>
                <c:pt idx="2">
                  <c:v>Dec-10</c:v>
                </c:pt>
                <c:pt idx="3">
                  <c:v>Dec-11</c:v>
                </c:pt>
                <c:pt idx="4">
                  <c:v>Dec-12</c:v>
                </c:pt>
                <c:pt idx="5">
                  <c:v>Dec-13</c:v>
                </c:pt>
                <c:pt idx="6">
                  <c:v>Dec-14</c:v>
                </c:pt>
                <c:pt idx="7">
                  <c:v>Dec-15</c:v>
                </c:pt>
                <c:pt idx="8">
                  <c:v>Dec-16</c:v>
                </c:pt>
                <c:pt idx="9">
                  <c:v>Dec-17</c:v>
                </c:pt>
                <c:pt idx="10">
                  <c:v>Dec-18</c:v>
                </c:pt>
                <c:pt idx="11">
                  <c:v>Dec-19</c:v>
                </c:pt>
                <c:pt idx="12">
                  <c:v>Dec-20</c:v>
                </c:pt>
                <c:pt idx="13">
                  <c:v>Dec-21</c:v>
                </c:pt>
                <c:pt idx="14">
                  <c:v>Dec-22</c:v>
                </c:pt>
                <c:pt idx="15">
                  <c:v>Dec-23</c:v>
                </c:pt>
                <c:pt idx="16">
                  <c:v>Dec-24</c:v>
                </c:pt>
                <c:pt idx="17">
                  <c:v>Ago.25</c:v>
                </c:pt>
              </c:strCache>
            </c:strRef>
          </c:cat>
          <c:val>
            <c:numRef>
              <c:f>'6. SVDS'!$F$6:$F$23</c:f>
              <c:numCache>
                <c:formatCode>#,##0</c:formatCode>
                <c:ptCount val="18"/>
                <c:pt idx="0">
                  <c:v>634008</c:v>
                </c:pt>
                <c:pt idx="1">
                  <c:v>675015</c:v>
                </c:pt>
                <c:pt idx="2">
                  <c:v>702422</c:v>
                </c:pt>
                <c:pt idx="3">
                  <c:v>726141</c:v>
                </c:pt>
                <c:pt idx="4">
                  <c:v>770060</c:v>
                </c:pt>
                <c:pt idx="5">
                  <c:v>835620</c:v>
                </c:pt>
                <c:pt idx="6">
                  <c:v>892937</c:v>
                </c:pt>
                <c:pt idx="7">
                  <c:v>958167</c:v>
                </c:pt>
                <c:pt idx="8">
                  <c:v>1021381</c:v>
                </c:pt>
                <c:pt idx="9">
                  <c:v>1067270</c:v>
                </c:pt>
                <c:pt idx="10">
                  <c:v>1041450</c:v>
                </c:pt>
                <c:pt idx="11">
                  <c:v>1041450</c:v>
                </c:pt>
                <c:pt idx="12">
                  <c:v>927727</c:v>
                </c:pt>
                <c:pt idx="13">
                  <c:v>927727</c:v>
                </c:pt>
                <c:pt idx="14">
                  <c:v>1055375</c:v>
                </c:pt>
                <c:pt idx="15">
                  <c:v>1072372</c:v>
                </c:pt>
                <c:pt idx="16">
                  <c:v>1146760</c:v>
                </c:pt>
                <c:pt idx="17">
                  <c:v>1125989</c:v>
                </c:pt>
              </c:numCache>
            </c:numRef>
          </c:val>
          <c:extLst>
            <c:ext xmlns:c16="http://schemas.microsoft.com/office/drawing/2014/chart" uri="{C3380CC4-5D6E-409C-BE32-E72D297353CC}">
              <c16:uniqueId val="{00000002-46E0-498F-B571-C236BCE8940F}"/>
            </c:ext>
          </c:extLst>
        </c:ser>
        <c:ser>
          <c:idx val="3"/>
          <c:order val="3"/>
          <c:tx>
            <c:strRef>
              <c:f>'6. SVDS'!$G$5</c:f>
              <c:strCache>
                <c:ptCount val="1"/>
                <c:pt idx="0">
                  <c:v>Cotizantes Femenino </c:v>
                </c:pt>
              </c:strCache>
            </c:strRef>
          </c:tx>
          <c:spPr>
            <a:solidFill>
              <a:schemeClr val="accent1">
                <a:tint val="58000"/>
              </a:schemeClr>
            </a:solidFill>
            <a:ln>
              <a:noFill/>
            </a:ln>
            <a:effectLst/>
          </c:spPr>
          <c:invertIfNegative val="0"/>
          <c:dLbls>
            <c:spPr>
              <a:noFill/>
              <a:ln>
                <a:noFill/>
              </a:ln>
              <a:effectLst/>
            </c:spPr>
            <c:txPr>
              <a:bodyPr rot="-54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'6. SVDS'!$B$6:$B$23</c:f>
              <c:strCache>
                <c:ptCount val="18"/>
                <c:pt idx="0">
                  <c:v>Dec-08</c:v>
                </c:pt>
                <c:pt idx="1">
                  <c:v>Dec-09</c:v>
                </c:pt>
                <c:pt idx="2">
                  <c:v>Dec-10</c:v>
                </c:pt>
                <c:pt idx="3">
                  <c:v>Dec-11</c:v>
                </c:pt>
                <c:pt idx="4">
                  <c:v>Dec-12</c:v>
                </c:pt>
                <c:pt idx="5">
                  <c:v>Dec-13</c:v>
                </c:pt>
                <c:pt idx="6">
                  <c:v>Dec-14</c:v>
                </c:pt>
                <c:pt idx="7">
                  <c:v>Dec-15</c:v>
                </c:pt>
                <c:pt idx="8">
                  <c:v>Dec-16</c:v>
                </c:pt>
                <c:pt idx="9">
                  <c:v>Dec-17</c:v>
                </c:pt>
                <c:pt idx="10">
                  <c:v>Dec-18</c:v>
                </c:pt>
                <c:pt idx="11">
                  <c:v>Dec-19</c:v>
                </c:pt>
                <c:pt idx="12">
                  <c:v>Dec-20</c:v>
                </c:pt>
                <c:pt idx="13">
                  <c:v>Dec-21</c:v>
                </c:pt>
                <c:pt idx="14">
                  <c:v>Dec-22</c:v>
                </c:pt>
                <c:pt idx="15">
                  <c:v>Dec-23</c:v>
                </c:pt>
                <c:pt idx="16">
                  <c:v>Dec-24</c:v>
                </c:pt>
                <c:pt idx="17">
                  <c:v>Ago.25</c:v>
                </c:pt>
              </c:strCache>
            </c:strRef>
          </c:cat>
          <c:val>
            <c:numRef>
              <c:f>'6. SVDS'!$G$6:$G$23</c:f>
              <c:numCache>
                <c:formatCode>#,##0</c:formatCode>
                <c:ptCount val="18"/>
                <c:pt idx="0">
                  <c:v>484285</c:v>
                </c:pt>
                <c:pt idx="1">
                  <c:v>514586</c:v>
                </c:pt>
                <c:pt idx="2">
                  <c:v>540358</c:v>
                </c:pt>
                <c:pt idx="3">
                  <c:v>564996</c:v>
                </c:pt>
                <c:pt idx="4">
                  <c:v>606906</c:v>
                </c:pt>
                <c:pt idx="5">
                  <c:v>672772</c:v>
                </c:pt>
                <c:pt idx="6">
                  <c:v>724170</c:v>
                </c:pt>
                <c:pt idx="7">
                  <c:v>767635</c:v>
                </c:pt>
                <c:pt idx="8">
                  <c:v>815723</c:v>
                </c:pt>
                <c:pt idx="9">
                  <c:v>868698</c:v>
                </c:pt>
                <c:pt idx="10">
                  <c:v>883469</c:v>
                </c:pt>
                <c:pt idx="11">
                  <c:v>883469</c:v>
                </c:pt>
                <c:pt idx="12">
                  <c:v>819713</c:v>
                </c:pt>
                <c:pt idx="13">
                  <c:v>819713</c:v>
                </c:pt>
                <c:pt idx="14">
                  <c:v>965622</c:v>
                </c:pt>
                <c:pt idx="15">
                  <c:v>977894</c:v>
                </c:pt>
                <c:pt idx="16">
                  <c:v>1072739</c:v>
                </c:pt>
                <c:pt idx="17">
                  <c:v>1066114</c:v>
                </c:pt>
              </c:numCache>
            </c:numRef>
          </c:val>
          <c:extLst>
            <c:ext xmlns:c16="http://schemas.microsoft.com/office/drawing/2014/chart" uri="{C3380CC4-5D6E-409C-BE32-E72D297353CC}">
              <c16:uniqueId val="{00000003-46E0-498F-B571-C236BCE8940F}"/>
            </c:ext>
          </c:extLst>
        </c:ser>
        <c:dLbls>
          <c:showLegendKey val="0"/>
          <c:showVal val="0"/>
          <c:showCatName val="0"/>
          <c:showSerName val="0"/>
          <c:showPercent val="0"/>
          <c:showBubbleSize val="0"/>
        </c:dLbls>
        <c:gapWidth val="150"/>
        <c:axId val="400142159"/>
        <c:axId val="407845103"/>
        <c:extLst>
          <c:ext xmlns:c15="http://schemas.microsoft.com/office/drawing/2012/chart" uri="{02D57815-91ED-43cb-92C2-25804820EDAC}">
            <c15:filteredBarSeries>
              <c15:ser>
                <c:idx val="0"/>
                <c:order val="0"/>
                <c:tx>
                  <c:strRef>
                    <c:extLst>
                      <c:ext uri="{02D57815-91ED-43cb-92C2-25804820EDAC}">
                        <c15:formulaRef>
                          <c15:sqref>'6. SVDS'!$C$5</c15:sqref>
                        </c15:formulaRef>
                      </c:ext>
                    </c:extLst>
                    <c:strCache>
                      <c:ptCount val="1"/>
                      <c:pt idx="0">
                        <c:v>Afiliados Masculino</c:v>
                      </c:pt>
                    </c:strCache>
                  </c:strRef>
                </c:tx>
                <c:spPr>
                  <a:solidFill>
                    <a:schemeClr val="accent1">
                      <a:shade val="58000"/>
                    </a:schemeClr>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uri="{02D57815-91ED-43cb-92C2-25804820EDAC}">
                        <c15:formulaRef>
                          <c15:sqref>'6. SVDS'!$B$6:$B$23</c15:sqref>
                        </c15:formulaRef>
                      </c:ext>
                    </c:extLst>
                    <c:strCache>
                      <c:ptCount val="18"/>
                      <c:pt idx="0">
                        <c:v>Dec-08</c:v>
                      </c:pt>
                      <c:pt idx="1">
                        <c:v>Dec-09</c:v>
                      </c:pt>
                      <c:pt idx="2">
                        <c:v>Dec-10</c:v>
                      </c:pt>
                      <c:pt idx="3">
                        <c:v>Dec-11</c:v>
                      </c:pt>
                      <c:pt idx="4">
                        <c:v>Dec-12</c:v>
                      </c:pt>
                      <c:pt idx="5">
                        <c:v>Dec-13</c:v>
                      </c:pt>
                      <c:pt idx="6">
                        <c:v>Dec-14</c:v>
                      </c:pt>
                      <c:pt idx="7">
                        <c:v>Dec-15</c:v>
                      </c:pt>
                      <c:pt idx="8">
                        <c:v>Dec-16</c:v>
                      </c:pt>
                      <c:pt idx="9">
                        <c:v>Dec-17</c:v>
                      </c:pt>
                      <c:pt idx="10">
                        <c:v>Dec-18</c:v>
                      </c:pt>
                      <c:pt idx="11">
                        <c:v>Dec-19</c:v>
                      </c:pt>
                      <c:pt idx="12">
                        <c:v>Dec-20</c:v>
                      </c:pt>
                      <c:pt idx="13">
                        <c:v>Dec-21</c:v>
                      </c:pt>
                      <c:pt idx="14">
                        <c:v>Dec-22</c:v>
                      </c:pt>
                      <c:pt idx="15">
                        <c:v>Dec-23</c:v>
                      </c:pt>
                      <c:pt idx="16">
                        <c:v>Dec-24</c:v>
                      </c:pt>
                      <c:pt idx="17">
                        <c:v>Ago.25</c:v>
                      </c:pt>
                    </c:strCache>
                  </c:strRef>
                </c:cat>
                <c:val>
                  <c:numRef>
                    <c:extLst>
                      <c:ext uri="{02D57815-91ED-43cb-92C2-25804820EDAC}">
                        <c15:formulaRef>
                          <c15:sqref>'6. SVDS'!$C$6:$C$24</c15:sqref>
                        </c15:formulaRef>
                      </c:ext>
                    </c:extLst>
                    <c:numCache>
                      <c:formatCode>#,##0</c:formatCode>
                      <c:ptCount val="19"/>
                      <c:pt idx="0">
                        <c:v>1165631</c:v>
                      </c:pt>
                      <c:pt idx="1">
                        <c:v>1281904</c:v>
                      </c:pt>
                      <c:pt idx="2">
                        <c:v>1383536</c:v>
                      </c:pt>
                      <c:pt idx="3">
                        <c:v>1480731</c:v>
                      </c:pt>
                      <c:pt idx="4">
                        <c:v>1570504</c:v>
                      </c:pt>
                      <c:pt idx="5">
                        <c:v>1661097</c:v>
                      </c:pt>
                      <c:pt idx="6">
                        <c:v>1759926</c:v>
                      </c:pt>
                      <c:pt idx="7">
                        <c:v>1864734</c:v>
                      </c:pt>
                      <c:pt idx="8">
                        <c:v>1974015</c:v>
                      </c:pt>
                      <c:pt idx="9">
                        <c:v>2098283</c:v>
                      </c:pt>
                      <c:pt idx="10">
                        <c:v>2212375</c:v>
                      </c:pt>
                      <c:pt idx="11">
                        <c:v>2321656</c:v>
                      </c:pt>
                      <c:pt idx="12">
                        <c:v>2404153</c:v>
                      </c:pt>
                      <c:pt idx="13">
                        <c:v>2502520</c:v>
                      </c:pt>
                      <c:pt idx="14">
                        <c:v>2631139</c:v>
                      </c:pt>
                      <c:pt idx="15">
                        <c:v>2755873</c:v>
                      </c:pt>
                      <c:pt idx="16">
                        <c:v>2892776</c:v>
                      </c:pt>
                      <c:pt idx="17">
                        <c:v>2981707</c:v>
                      </c:pt>
                    </c:numCache>
                  </c:numRef>
                </c:val>
                <c:extLst>
                  <c:ext xmlns:c16="http://schemas.microsoft.com/office/drawing/2014/chart" uri="{C3380CC4-5D6E-409C-BE32-E72D297353CC}">
                    <c16:uniqueId val="{00000000-46E0-498F-B571-C236BCE8940F}"/>
                  </c:ext>
                </c:extLst>
              </c15:ser>
            </c15:filteredBarSeries>
            <c15:filteredBarSeries>
              <c15:ser>
                <c:idx val="1"/>
                <c:order val="1"/>
                <c:tx>
                  <c:strRef>
                    <c:extLst xmlns:c15="http://schemas.microsoft.com/office/drawing/2012/chart">
                      <c:ext xmlns:c15="http://schemas.microsoft.com/office/drawing/2012/chart" uri="{02D57815-91ED-43cb-92C2-25804820EDAC}">
                        <c15:formulaRef>
                          <c15:sqref>'6. SVDS'!$D$5</c15:sqref>
                        </c15:formulaRef>
                      </c:ext>
                    </c:extLst>
                    <c:strCache>
                      <c:ptCount val="1"/>
                      <c:pt idx="0">
                        <c:v>Afiliados Femeninos</c:v>
                      </c:pt>
                    </c:strCache>
                  </c:strRef>
                </c:tx>
                <c:spPr>
                  <a:solidFill>
                    <a:schemeClr val="accent1">
                      <a:shade val="86000"/>
                    </a:schemeClr>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lumMod val="75000"/>
                              <a:lumOff val="25000"/>
                            </a:schemeClr>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xmlns:c15="http://schemas.microsoft.com/office/drawing/2012/chart">
                      <c:ext xmlns:c15="http://schemas.microsoft.com/office/drawing/2012/chart" uri="{02D57815-91ED-43cb-92C2-25804820EDAC}">
                        <c15:formulaRef>
                          <c15:sqref>'6. SVDS'!$B$6:$B$23</c15:sqref>
                        </c15:formulaRef>
                      </c:ext>
                    </c:extLst>
                    <c:strCache>
                      <c:ptCount val="18"/>
                      <c:pt idx="0">
                        <c:v>Dec-08</c:v>
                      </c:pt>
                      <c:pt idx="1">
                        <c:v>Dec-09</c:v>
                      </c:pt>
                      <c:pt idx="2">
                        <c:v>Dec-10</c:v>
                      </c:pt>
                      <c:pt idx="3">
                        <c:v>Dec-11</c:v>
                      </c:pt>
                      <c:pt idx="4">
                        <c:v>Dec-12</c:v>
                      </c:pt>
                      <c:pt idx="5">
                        <c:v>Dec-13</c:v>
                      </c:pt>
                      <c:pt idx="6">
                        <c:v>Dec-14</c:v>
                      </c:pt>
                      <c:pt idx="7">
                        <c:v>Dec-15</c:v>
                      </c:pt>
                      <c:pt idx="8">
                        <c:v>Dec-16</c:v>
                      </c:pt>
                      <c:pt idx="9">
                        <c:v>Dec-17</c:v>
                      </c:pt>
                      <c:pt idx="10">
                        <c:v>Dec-18</c:v>
                      </c:pt>
                      <c:pt idx="11">
                        <c:v>Dec-19</c:v>
                      </c:pt>
                      <c:pt idx="12">
                        <c:v>Dec-20</c:v>
                      </c:pt>
                      <c:pt idx="13">
                        <c:v>Dec-21</c:v>
                      </c:pt>
                      <c:pt idx="14">
                        <c:v>Dec-22</c:v>
                      </c:pt>
                      <c:pt idx="15">
                        <c:v>Dec-23</c:v>
                      </c:pt>
                      <c:pt idx="16">
                        <c:v>Dec-24</c:v>
                      </c:pt>
                      <c:pt idx="17">
                        <c:v>Ago.25</c:v>
                      </c:pt>
                    </c:strCache>
                  </c:strRef>
                </c:cat>
                <c:val>
                  <c:numRef>
                    <c:extLst xmlns:c15="http://schemas.microsoft.com/office/drawing/2012/chart">
                      <c:ext xmlns:c15="http://schemas.microsoft.com/office/drawing/2012/chart" uri="{02D57815-91ED-43cb-92C2-25804820EDAC}">
                        <c15:formulaRef>
                          <c15:sqref>'6. SVDS'!$D$6:$D$24</c15:sqref>
                        </c15:formulaRef>
                      </c:ext>
                    </c:extLst>
                    <c:numCache>
                      <c:formatCode>#,##0</c:formatCode>
                      <c:ptCount val="19"/>
                      <c:pt idx="0">
                        <c:v>818089</c:v>
                      </c:pt>
                      <c:pt idx="1">
                        <c:v>911986</c:v>
                      </c:pt>
                      <c:pt idx="2">
                        <c:v>991247</c:v>
                      </c:pt>
                      <c:pt idx="3">
                        <c:v>1072243</c:v>
                      </c:pt>
                      <c:pt idx="4">
                        <c:v>1143945</c:v>
                      </c:pt>
                      <c:pt idx="5">
                        <c:v>1220033</c:v>
                      </c:pt>
                      <c:pt idx="6">
                        <c:v>1309974</c:v>
                      </c:pt>
                      <c:pt idx="7">
                        <c:v>1405023</c:v>
                      </c:pt>
                      <c:pt idx="8">
                        <c:v>1499879</c:v>
                      </c:pt>
                      <c:pt idx="9">
                        <c:v>1605072</c:v>
                      </c:pt>
                      <c:pt idx="10">
                        <c:v>1707568</c:v>
                      </c:pt>
                      <c:pt idx="11">
                        <c:v>1811487</c:v>
                      </c:pt>
                      <c:pt idx="12">
                        <c:v>1891266</c:v>
                      </c:pt>
                      <c:pt idx="13">
                        <c:v>2009454</c:v>
                      </c:pt>
                      <c:pt idx="14">
                        <c:v>2157720</c:v>
                      </c:pt>
                      <c:pt idx="15">
                        <c:v>2282259</c:v>
                      </c:pt>
                      <c:pt idx="16">
                        <c:v>2417770</c:v>
                      </c:pt>
                      <c:pt idx="17">
                        <c:v>2506057</c:v>
                      </c:pt>
                    </c:numCache>
                  </c:numRef>
                </c:val>
                <c:extLst xmlns:c15="http://schemas.microsoft.com/office/drawing/2012/chart">
                  <c:ext xmlns:c16="http://schemas.microsoft.com/office/drawing/2014/chart" uri="{C3380CC4-5D6E-409C-BE32-E72D297353CC}">
                    <c16:uniqueId val="{00000001-46E0-498F-B571-C236BCE8940F}"/>
                  </c:ext>
                </c:extLst>
              </c15:ser>
            </c15:filteredBarSeries>
          </c:ext>
        </c:extLst>
      </c:barChart>
      <c:catAx>
        <c:axId val="400142159"/>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8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407845103"/>
        <c:crosses val="autoZero"/>
        <c:auto val="1"/>
        <c:lblAlgn val="ctr"/>
        <c:lblOffset val="100"/>
        <c:noMultiLvlLbl val="0"/>
      </c:catAx>
      <c:valAx>
        <c:axId val="407845103"/>
        <c:scaling>
          <c:orientation val="minMax"/>
        </c:scaling>
        <c:delete val="1"/>
        <c:axPos val="l"/>
        <c:numFmt formatCode="#,##0" sourceLinked="1"/>
        <c:majorTickMark val="none"/>
        <c:minorTickMark val="none"/>
        <c:tickLblPos val="nextTo"/>
        <c:crossAx val="400142159"/>
        <c:crosses val="autoZero"/>
        <c:crossBetween val="between"/>
      </c:valAx>
      <c:spPr>
        <a:noFill/>
        <a:ln>
          <a:noFill/>
        </a:ln>
        <a:effectLst/>
      </c:spPr>
    </c:plotArea>
    <c:legend>
      <c:legendPos val="b"/>
      <c:layout>
        <c:manualLayout>
          <c:xMode val="edge"/>
          <c:yMode val="edge"/>
          <c:x val="0.29535037891562527"/>
          <c:y val="8.1834649866745185E-2"/>
          <c:w val="0.38968892893753249"/>
          <c:h val="5.9762439489079257E-2"/>
        </c:manualLayout>
      </c:layout>
      <c:overlay val="0"/>
      <c:spPr>
        <a:noFill/>
        <a:ln>
          <a:noFill/>
        </a:ln>
        <a:effectLst/>
      </c:spPr>
      <c:txPr>
        <a:bodyPr rot="0" spcFirstLastPara="1" vertOverflow="ellipsis" vert="horz" wrap="square" anchor="ctr" anchorCtr="1"/>
        <a:lstStyle/>
        <a:p>
          <a:pPr>
            <a:defRPr sz="18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5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plotArea>
      <c:layout>
        <c:manualLayout>
          <c:layoutTarget val="inner"/>
          <c:xMode val="edge"/>
          <c:yMode val="edge"/>
          <c:x val="2.4323372078249385E-2"/>
          <c:y val="5.8096775247492405E-2"/>
          <c:w val="0.97443667877526097"/>
          <c:h val="0.73990071987889483"/>
        </c:manualLayout>
      </c:layout>
      <c:barChart>
        <c:barDir val="col"/>
        <c:grouping val="clustered"/>
        <c:varyColors val="0"/>
        <c:ser>
          <c:idx val="0"/>
          <c:order val="0"/>
          <c:tx>
            <c:strRef>
              <c:f>'7. SVDS'!$B$7</c:f>
              <c:strCache>
                <c:ptCount val="1"/>
                <c:pt idx="0">
                  <c:v>Casos</c:v>
                </c:pt>
              </c:strCache>
            </c:strRef>
          </c:tx>
          <c:spPr>
            <a:solidFill>
              <a:srgbClr val="00539B"/>
            </a:solidFill>
            <a:ln>
              <a:noFill/>
            </a:ln>
            <a:effectLst/>
          </c:spPr>
          <c:invertIfNegative val="0"/>
          <c:dPt>
            <c:idx val="7"/>
            <c:invertIfNegative val="0"/>
            <c:bubble3D val="0"/>
            <c:extLst>
              <c:ext xmlns:c16="http://schemas.microsoft.com/office/drawing/2014/chart" uri="{C3380CC4-5D6E-409C-BE32-E72D297353CC}">
                <c16:uniqueId val="{00000000-7A77-4AAA-A32D-F86E4A45E559}"/>
              </c:ext>
            </c:extLst>
          </c:dPt>
          <c:dPt>
            <c:idx val="8"/>
            <c:invertIfNegative val="0"/>
            <c:bubble3D val="0"/>
            <c:extLst>
              <c:ext xmlns:c16="http://schemas.microsoft.com/office/drawing/2014/chart" uri="{C3380CC4-5D6E-409C-BE32-E72D297353CC}">
                <c16:uniqueId val="{00000001-7A77-4AAA-A32D-F86E4A45E559}"/>
              </c:ext>
            </c:extLst>
          </c:dPt>
          <c:dPt>
            <c:idx val="9"/>
            <c:invertIfNegative val="0"/>
            <c:bubble3D val="0"/>
            <c:extLst>
              <c:ext xmlns:c16="http://schemas.microsoft.com/office/drawing/2014/chart" uri="{C3380CC4-5D6E-409C-BE32-E72D297353CC}">
                <c16:uniqueId val="{00000002-7A77-4AAA-A32D-F86E4A45E559}"/>
              </c:ext>
            </c:extLst>
          </c:dPt>
          <c:dLbls>
            <c:spPr>
              <a:noFill/>
              <a:ln>
                <a:noFill/>
              </a:ln>
              <a:effectLst/>
            </c:spPr>
            <c:txPr>
              <a:bodyPr rot="0" spcFirstLastPara="1" vertOverflow="ellipsis" vert="horz"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 SVDS'!$A$8:$A$23</c:f>
              <c:strCache>
                <c:ptCount val="16"/>
                <c:pt idx="0">
                  <c:v>Dic. 2010</c:v>
                </c:pt>
                <c:pt idx="1">
                  <c:v>Dic. 2011</c:v>
                </c:pt>
                <c:pt idx="2">
                  <c:v>Dic. 2012</c:v>
                </c:pt>
                <c:pt idx="3">
                  <c:v>Dic. 2013</c:v>
                </c:pt>
                <c:pt idx="4">
                  <c:v>Dic. 2014</c:v>
                </c:pt>
                <c:pt idx="5">
                  <c:v>Dic. 2015</c:v>
                </c:pt>
                <c:pt idx="6">
                  <c:v>Dic. 2016</c:v>
                </c:pt>
                <c:pt idx="7">
                  <c:v>Dic. 2017</c:v>
                </c:pt>
                <c:pt idx="8">
                  <c:v>Dic. 2018</c:v>
                </c:pt>
                <c:pt idx="9">
                  <c:v>Dic. 2019</c:v>
                </c:pt>
                <c:pt idx="10">
                  <c:v>Dic. 2020</c:v>
                </c:pt>
                <c:pt idx="11">
                  <c:v>Dic.2021</c:v>
                </c:pt>
                <c:pt idx="12">
                  <c:v>Dic.2022</c:v>
                </c:pt>
                <c:pt idx="13">
                  <c:v>Dic.2023</c:v>
                </c:pt>
                <c:pt idx="14">
                  <c:v>Dic. 2024</c:v>
                </c:pt>
                <c:pt idx="15">
                  <c:v>Ago. 2025</c:v>
                </c:pt>
              </c:strCache>
            </c:strRef>
          </c:cat>
          <c:val>
            <c:numRef>
              <c:f>'7. SVDS'!$B$8:$B$23</c:f>
              <c:numCache>
                <c:formatCode>_(* #,##0_);_(* \(#,##0\);_(* "-"??_);_(@_)</c:formatCode>
                <c:ptCount val="16"/>
                <c:pt idx="0">
                  <c:v>10644</c:v>
                </c:pt>
                <c:pt idx="1">
                  <c:v>6268</c:v>
                </c:pt>
                <c:pt idx="2">
                  <c:v>10046</c:v>
                </c:pt>
                <c:pt idx="3">
                  <c:v>15740</c:v>
                </c:pt>
                <c:pt idx="4">
                  <c:v>32365</c:v>
                </c:pt>
                <c:pt idx="5">
                  <c:v>42590</c:v>
                </c:pt>
                <c:pt idx="6">
                  <c:v>65077</c:v>
                </c:pt>
                <c:pt idx="7">
                  <c:v>80517</c:v>
                </c:pt>
                <c:pt idx="8">
                  <c:v>82712</c:v>
                </c:pt>
                <c:pt idx="9">
                  <c:v>88025</c:v>
                </c:pt>
                <c:pt idx="10">
                  <c:v>23483</c:v>
                </c:pt>
                <c:pt idx="11">
                  <c:v>35307</c:v>
                </c:pt>
                <c:pt idx="12">
                  <c:v>62389</c:v>
                </c:pt>
                <c:pt idx="13">
                  <c:v>81636</c:v>
                </c:pt>
                <c:pt idx="14">
                  <c:v>91014</c:v>
                </c:pt>
                <c:pt idx="15">
                  <c:v>65540</c:v>
                </c:pt>
              </c:numCache>
            </c:numRef>
          </c:val>
          <c:extLst>
            <c:ext xmlns:c16="http://schemas.microsoft.com/office/drawing/2014/chart" uri="{C3380CC4-5D6E-409C-BE32-E72D297353CC}">
              <c16:uniqueId val="{0000000B-A4A4-4FDB-8FB3-3BD522969F12}"/>
            </c:ext>
          </c:extLst>
        </c:ser>
        <c:dLbls>
          <c:showLegendKey val="0"/>
          <c:showVal val="0"/>
          <c:showCatName val="0"/>
          <c:showSerName val="0"/>
          <c:showPercent val="0"/>
          <c:showBubbleSize val="0"/>
        </c:dLbls>
        <c:gapWidth val="31"/>
        <c:overlap val="17"/>
        <c:axId val="408462096"/>
        <c:axId val="408462488"/>
      </c:barChart>
      <c:catAx>
        <c:axId val="40846209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462488"/>
        <c:crosses val="autoZero"/>
        <c:auto val="1"/>
        <c:lblAlgn val="ctr"/>
        <c:lblOffset val="100"/>
        <c:noMultiLvlLbl val="0"/>
      </c:catAx>
      <c:valAx>
        <c:axId val="408462488"/>
        <c:scaling>
          <c:orientation val="minMax"/>
        </c:scaling>
        <c:delete val="0"/>
        <c:axPos val="l"/>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8462096"/>
        <c:crosses val="autoZero"/>
        <c:crossBetween val="between"/>
      </c:valAx>
      <c:spPr>
        <a:noFill/>
        <a:ln>
          <a:noFill/>
        </a:ln>
        <a:effectLst/>
      </c:spPr>
    </c:plotArea>
    <c:plotVisOnly val="1"/>
    <c:dispBlanksAs val="gap"/>
    <c:showDLblsOverMax val="0"/>
  </c:chart>
  <c:spPr>
    <a:noFill/>
    <a:ln w="9525" cap="flat" cmpd="sng" algn="ctr">
      <a:noFill/>
      <a:round/>
    </a:ln>
    <a:effectLst/>
  </c:spPr>
  <c:txPr>
    <a:bodyPr/>
    <a:lstStyle/>
    <a:p>
      <a:pPr>
        <a:defRPr>
          <a:latin typeface="Arial" panose="020B0604020202020204" pitchFamily="34" charset="0"/>
          <a:cs typeface="Arial" panose="020B0604020202020204" pitchFamily="34" charset="0"/>
        </a:defRPr>
      </a:pPr>
      <a:endParaRPr lang="es-DO"/>
    </a:p>
  </c:txPr>
  <c:printSettings>
    <c:headerFooter/>
    <c:pageMargins b="0.75000000000001177" l="0.70000000000000062" r="0.70000000000000062" t="0.75000000000001177" header="0.30000000000000032" footer="0.30000000000000032"/>
    <c:pageSetup/>
  </c:printSettings>
  <c:userShapes r:id="rId3"/>
</c:chartSpace>
</file>

<file path=xl/charts/chart5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Traspasos Recibidos en Entidades de Reparto</a:t>
            </a:r>
          </a:p>
        </c:rich>
      </c:tx>
      <c:layout>
        <c:manualLayout>
          <c:xMode val="edge"/>
          <c:yMode val="edge"/>
          <c:x val="0.24439088017846816"/>
          <c:y val="7.1872413514760614E-3"/>
        </c:manualLayout>
      </c:layout>
      <c:overlay val="0"/>
      <c:spPr>
        <a:noFill/>
        <a:ln>
          <a:noFill/>
        </a:ln>
        <a:effectLst/>
      </c:spPr>
      <c:txPr>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view3D>
      <c:rotX val="10"/>
      <c:rotY val="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5956657359503373E-2"/>
          <c:y val="0.25414083381434527"/>
          <c:w val="0.94559592341312626"/>
          <c:h val="0.59946234617064265"/>
        </c:manualLayout>
      </c:layout>
      <c:bar3DChart>
        <c:barDir val="col"/>
        <c:grouping val="stacked"/>
        <c:varyColors val="0"/>
        <c:ser>
          <c:idx val="0"/>
          <c:order val="0"/>
          <c:tx>
            <c:strRef>
              <c:f>'8. SVDS'!$J$5</c:f>
              <c:strCache>
                <c:ptCount val="1"/>
                <c:pt idx="0">
                  <c:v>Ministerio de Hacienda</c:v>
                </c:pt>
              </c:strCache>
            </c:strRef>
          </c:tx>
          <c:spPr>
            <a:solidFill>
              <a:schemeClr val="accent1"/>
            </a:solidFill>
            <a:ln>
              <a:noFill/>
            </a:ln>
            <a:effectLst/>
            <a:sp3d/>
          </c:spPr>
          <c:invertIfNegative val="0"/>
          <c:dLbls>
            <c:dLbl>
              <c:idx val="0"/>
              <c:layout>
                <c:manualLayout>
                  <c:x val="2.6860466222963723E-2"/>
                  <c:y val="1.70006081398644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555A-40B4-98ED-50AEC4565775}"/>
                </c:ext>
              </c:extLst>
            </c:dLbl>
            <c:dLbl>
              <c:idx val="1"/>
              <c:layout>
                <c:manualLayout>
                  <c:x val="2.2383721852469771E-2"/>
                  <c:y val="-1.2466968616415258E-16"/>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555A-40B4-98ED-50AEC4565775}"/>
                </c:ext>
              </c:extLst>
            </c:dLbl>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'8. SVDS'!$A$6:$A$21</c15:sqref>
                  </c15:fullRef>
                </c:ext>
              </c:extLst>
              <c:f>'8. SVDS'!$A$16:$A$21</c:f>
              <c:strCache>
                <c:ptCount val="6"/>
                <c:pt idx="0">
                  <c:v>Dic. 2020</c:v>
                </c:pt>
                <c:pt idx="1">
                  <c:v>Dic. 2021</c:v>
                </c:pt>
                <c:pt idx="2">
                  <c:v>Dic. 2022</c:v>
                </c:pt>
                <c:pt idx="3">
                  <c:v>Dic. 2023</c:v>
                </c:pt>
                <c:pt idx="4">
                  <c:v>Dic. 2024</c:v>
                </c:pt>
                <c:pt idx="5">
                  <c:v>Ago. 2025</c:v>
                </c:pt>
              </c:strCache>
            </c:strRef>
          </c:cat>
          <c:val>
            <c:numRef>
              <c:extLst>
                <c:ext xmlns:c15="http://schemas.microsoft.com/office/drawing/2012/chart" uri="{02D57815-91ED-43cb-92C2-25804820EDAC}">
                  <c15:fullRef>
                    <c15:sqref>'8. SVDS'!$J$6:$J$21</c15:sqref>
                  </c15:fullRef>
                </c:ext>
              </c:extLst>
              <c:f>'8. SVDS'!$J$16:$J$21</c:f>
              <c:numCache>
                <c:formatCode>_(* #,##0_);_(* \(#,##0\);_(* "-"_);_(@_)</c:formatCode>
                <c:ptCount val="6"/>
                <c:pt idx="0">
                  <c:v>461</c:v>
                </c:pt>
                <c:pt idx="1">
                  <c:v>942</c:v>
                </c:pt>
                <c:pt idx="2">
                  <c:v>1157</c:v>
                </c:pt>
                <c:pt idx="3">
                  <c:v>856</c:v>
                </c:pt>
                <c:pt idx="4">
                  <c:v>2476</c:v>
                </c:pt>
                <c:pt idx="5">
                  <c:v>1107</c:v>
                </c:pt>
              </c:numCache>
            </c:numRef>
          </c:val>
          <c:extLst>
            <c:ext xmlns:c15="http://schemas.microsoft.com/office/drawing/2012/chart" uri="{02D57815-91ED-43cb-92C2-25804820EDAC}">
              <c15:categoryFilterExceptions>
                <c15:categoryFilterException>
                  <c15:sqref>'8. SVDS'!$J$13</c15:sqref>
                  <c15:dLbl>
                    <c:idx val="-1"/>
                    <c:layout>
                      <c:manualLayout>
                        <c:x val="1.4922481234979847E-3"/>
                        <c:y val="-1.36004865118915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4B7A-48BB-A0D8-A9F3349A9FB9}"/>
                      </c:ext>
                    </c:extLst>
                  </c15:dLbl>
                </c15:categoryFilterException>
                <c15:categoryFilterException>
                  <c15:sqref>'8. SVDS'!$J$14</c15:sqref>
                  <c15:dLbl>
                    <c:idx val="-1"/>
                    <c:layout>
                      <c:manualLayout>
                        <c:x val="4.476744370493899E-3"/>
                        <c:y val="-6.8002432559457621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4B7A-48BB-A0D8-A9F3349A9FB9}"/>
                      </c:ext>
                    </c:extLst>
                  </c15:dLbl>
                </c15:categoryFilterException>
                <c15:categoryFilterException>
                  <c15:sqref>'8. SVDS'!$J$15</c15:sqref>
                  <c15:dLbl>
                    <c:idx val="-1"/>
                    <c:layout>
                      <c:manualLayout>
                        <c:x val="0"/>
                        <c:y val="-1.190042569790508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2-4B7A-48BB-A0D8-A9F3349A9FB9}"/>
                      </c:ext>
                    </c:extLst>
                  </c15:dLbl>
                </c15:categoryFilterException>
              </c15:categoryFilterExceptions>
            </c:ext>
            <c:ext xmlns:c16="http://schemas.microsoft.com/office/drawing/2014/chart" uri="{C3380CC4-5D6E-409C-BE32-E72D297353CC}">
              <c16:uniqueId val="{00000000-0C33-4BEC-928E-69BFFDD961D9}"/>
            </c:ext>
          </c:extLst>
        </c:ser>
        <c:ser>
          <c:idx val="1"/>
          <c:order val="1"/>
          <c:tx>
            <c:strRef>
              <c:f>'8. SVDS'!$K$5</c:f>
              <c:strCache>
                <c:ptCount val="1"/>
                <c:pt idx="0">
                  <c:v>Plan  Sustitutivo del Banco Central</c:v>
                </c:pt>
              </c:strCache>
            </c:strRef>
          </c:tx>
          <c:spPr>
            <a:solidFill>
              <a:schemeClr val="accent3"/>
            </a:solidFill>
            <a:ln>
              <a:noFill/>
            </a:ln>
            <a:effectLst/>
            <a:sp3d/>
          </c:spPr>
          <c:invertIfNegative val="0"/>
          <c:cat>
            <c:strRef>
              <c:extLst>
                <c:ext xmlns:c15="http://schemas.microsoft.com/office/drawing/2012/chart" uri="{02D57815-91ED-43cb-92C2-25804820EDAC}">
                  <c15:fullRef>
                    <c15:sqref>'8. SVDS'!$A$6:$A$21</c15:sqref>
                  </c15:fullRef>
                </c:ext>
              </c:extLst>
              <c:f>'8. SVDS'!$A$16:$A$21</c:f>
              <c:strCache>
                <c:ptCount val="6"/>
                <c:pt idx="0">
                  <c:v>Dic. 2020</c:v>
                </c:pt>
                <c:pt idx="1">
                  <c:v>Dic. 2021</c:v>
                </c:pt>
                <c:pt idx="2">
                  <c:v>Dic. 2022</c:v>
                </c:pt>
                <c:pt idx="3">
                  <c:v>Dic. 2023</c:v>
                </c:pt>
                <c:pt idx="4">
                  <c:v>Dic. 2024</c:v>
                </c:pt>
                <c:pt idx="5">
                  <c:v>Ago. 2025</c:v>
                </c:pt>
              </c:strCache>
            </c:strRef>
          </c:cat>
          <c:val>
            <c:numRef>
              <c:extLst>
                <c:ext xmlns:c15="http://schemas.microsoft.com/office/drawing/2012/chart" uri="{02D57815-91ED-43cb-92C2-25804820EDAC}">
                  <c15:fullRef>
                    <c15:sqref>'8. SVDS'!$K$6:$K$21</c15:sqref>
                  </c15:fullRef>
                </c:ext>
              </c:extLst>
              <c:f>'8. SVDS'!$K$16:$K$21</c:f>
              <c:numCache>
                <c:formatCode>_(* #,##0_);_(* \(#,##0\);_(* "-"_);_(@_)</c:formatCode>
                <c:ptCount val="6"/>
                <c:pt idx="0">
                  <c:v>0</c:v>
                </c:pt>
                <c:pt idx="1">
                  <c:v>0</c:v>
                </c:pt>
                <c:pt idx="2">
                  <c:v>0</c:v>
                </c:pt>
                <c:pt idx="3">
                  <c:v>0</c:v>
                </c:pt>
              </c:numCache>
            </c:numRef>
          </c:val>
          <c:extLst>
            <c:ext xmlns:c16="http://schemas.microsoft.com/office/drawing/2014/chart" uri="{C3380CC4-5D6E-409C-BE32-E72D297353CC}">
              <c16:uniqueId val="{00000001-0C33-4BEC-928E-69BFFDD961D9}"/>
            </c:ext>
          </c:extLst>
        </c:ser>
        <c:ser>
          <c:idx val="2"/>
          <c:order val="2"/>
          <c:tx>
            <c:strRef>
              <c:f>'8. SVDS'!$L$5</c:f>
              <c:strCache>
                <c:ptCount val="1"/>
                <c:pt idx="0">
                  <c:v>Plan  Sustitutivo del Banco de Reservas</c:v>
                </c:pt>
              </c:strCache>
            </c:strRef>
          </c:tx>
          <c:spPr>
            <a:solidFill>
              <a:schemeClr val="accent5"/>
            </a:solidFill>
            <a:ln>
              <a:noFill/>
            </a:ln>
            <a:effectLst/>
            <a:sp3d/>
          </c:spPr>
          <c:invertIfNegative val="0"/>
          <c:cat>
            <c:strRef>
              <c:extLst>
                <c:ext xmlns:c15="http://schemas.microsoft.com/office/drawing/2012/chart" uri="{02D57815-91ED-43cb-92C2-25804820EDAC}">
                  <c15:fullRef>
                    <c15:sqref>'8. SVDS'!$A$6:$A$21</c15:sqref>
                  </c15:fullRef>
                </c:ext>
              </c:extLst>
              <c:f>'8. SVDS'!$A$16:$A$21</c:f>
              <c:strCache>
                <c:ptCount val="6"/>
                <c:pt idx="0">
                  <c:v>Dic. 2020</c:v>
                </c:pt>
                <c:pt idx="1">
                  <c:v>Dic. 2021</c:v>
                </c:pt>
                <c:pt idx="2">
                  <c:v>Dic. 2022</c:v>
                </c:pt>
                <c:pt idx="3">
                  <c:v>Dic. 2023</c:v>
                </c:pt>
                <c:pt idx="4">
                  <c:v>Dic. 2024</c:v>
                </c:pt>
                <c:pt idx="5">
                  <c:v>Ago. 2025</c:v>
                </c:pt>
              </c:strCache>
            </c:strRef>
          </c:cat>
          <c:val>
            <c:numRef>
              <c:extLst>
                <c:ext xmlns:c15="http://schemas.microsoft.com/office/drawing/2012/chart" uri="{02D57815-91ED-43cb-92C2-25804820EDAC}">
                  <c15:fullRef>
                    <c15:sqref>'8. SVDS'!$L$6:$L$21</c15:sqref>
                  </c15:fullRef>
                </c:ext>
              </c:extLst>
              <c:f>'8. SVDS'!$L$16:$L$21</c:f>
              <c:numCache>
                <c:formatCode>_(* #,##0_);_(* \(#,##0\);_(* "-"_);_(@_)</c:formatCode>
                <c:ptCount val="6"/>
                <c:pt idx="0">
                  <c:v>0</c:v>
                </c:pt>
                <c:pt idx="1">
                  <c:v>0</c:v>
                </c:pt>
                <c:pt idx="2">
                  <c:v>0</c:v>
                </c:pt>
                <c:pt idx="3">
                  <c:v>1</c:v>
                </c:pt>
                <c:pt idx="4">
                  <c:v>0</c:v>
                </c:pt>
                <c:pt idx="5">
                  <c:v>0</c:v>
                </c:pt>
              </c:numCache>
            </c:numRef>
          </c:val>
          <c:extLst>
            <c:ext xmlns:c16="http://schemas.microsoft.com/office/drawing/2014/chart" uri="{C3380CC4-5D6E-409C-BE32-E72D297353CC}">
              <c16:uniqueId val="{00000002-0C33-4BEC-928E-69BFFDD961D9}"/>
            </c:ext>
          </c:extLst>
        </c:ser>
        <c:ser>
          <c:idx val="3"/>
          <c:order val="3"/>
          <c:tx>
            <c:strRef>
              <c:f>'8. SVDS'!$M$5</c:f>
              <c:strCache>
                <c:ptCount val="1"/>
                <c:pt idx="0">
                  <c:v>Plan Sustitutivo INABIMA</c:v>
                </c:pt>
              </c:strCache>
            </c:strRef>
          </c:tx>
          <c:spPr>
            <a:solidFill>
              <a:schemeClr val="accent1">
                <a:lumMod val="60000"/>
              </a:schemeClr>
            </a:solidFill>
            <a:ln>
              <a:noFill/>
            </a:ln>
            <a:effectLst/>
            <a:sp3d/>
          </c:spPr>
          <c:invertIfNegative val="0"/>
          <c:dLbls>
            <c:dLbl>
              <c:idx val="0"/>
              <c:layout>
                <c:manualLayout>
                  <c:x val="-1.641472935847783E-2"/>
                  <c:y val="-1.020036488391864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555A-40B4-98ED-50AEC4565775}"/>
                </c:ext>
              </c:extLst>
            </c:dLbl>
            <c:dLbl>
              <c:idx val="1"/>
              <c:layout>
                <c:manualLayout>
                  <c:x val="-1.9399225605473802E-2"/>
                  <c:y val="-7.200761520154220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555A-40B4-98ED-50AEC4565775}"/>
                </c:ext>
              </c:extLst>
            </c:dLbl>
            <c:dLbl>
              <c:idx val="3"/>
              <c:layout>
                <c:manualLayout>
                  <c:x val="-1.6969697853132792E-2"/>
                  <c:y val="-1.924398708743619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F65-49BD-A035-3D4365D197B6}"/>
                </c:ext>
              </c:extLst>
            </c:dLbl>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'8. SVDS'!$A$6:$A$21</c15:sqref>
                  </c15:fullRef>
                </c:ext>
              </c:extLst>
              <c:f>'8. SVDS'!$A$16:$A$21</c:f>
              <c:strCache>
                <c:ptCount val="6"/>
                <c:pt idx="0">
                  <c:v>Dic. 2020</c:v>
                </c:pt>
                <c:pt idx="1">
                  <c:v>Dic. 2021</c:v>
                </c:pt>
                <c:pt idx="2">
                  <c:v>Dic. 2022</c:v>
                </c:pt>
                <c:pt idx="3">
                  <c:v>Dic. 2023</c:v>
                </c:pt>
                <c:pt idx="4">
                  <c:v>Dic. 2024</c:v>
                </c:pt>
                <c:pt idx="5">
                  <c:v>Ago. 2025</c:v>
                </c:pt>
              </c:strCache>
            </c:strRef>
          </c:cat>
          <c:val>
            <c:numRef>
              <c:extLst>
                <c:ext xmlns:c15="http://schemas.microsoft.com/office/drawing/2012/chart" uri="{02D57815-91ED-43cb-92C2-25804820EDAC}">
                  <c15:fullRef>
                    <c15:sqref>'8. SVDS'!$M$6:$M$21</c15:sqref>
                  </c15:fullRef>
                </c:ext>
              </c:extLst>
              <c:f>'8. SVDS'!$M$16:$M$21</c:f>
              <c:numCache>
                <c:formatCode>_(* #,##0_);_(* \(#,##0\);_(* "-"_);_(@_)</c:formatCode>
                <c:ptCount val="6"/>
                <c:pt idx="0">
                  <c:v>90</c:v>
                </c:pt>
                <c:pt idx="1">
                  <c:v>232</c:v>
                </c:pt>
                <c:pt idx="2">
                  <c:v>21329</c:v>
                </c:pt>
                <c:pt idx="3">
                  <c:v>9928</c:v>
                </c:pt>
                <c:pt idx="4">
                  <c:v>7434</c:v>
                </c:pt>
                <c:pt idx="5">
                  <c:v>1427</c:v>
                </c:pt>
              </c:numCache>
            </c:numRef>
          </c:val>
          <c:extLst>
            <c:ext xmlns:c15="http://schemas.microsoft.com/office/drawing/2012/chart" uri="{02D57815-91ED-43cb-92C2-25804820EDAC}">
              <c15:categoryFilterExceptions>
                <c15:categoryFilterException>
                  <c15:sqref>'8. SVDS'!$M$14</c15:sqref>
                  <c15:dLbl>
                    <c:idx val="-1"/>
                    <c:layout>
                      <c:manualLayout>
                        <c:x val="-2.984496246996024E-3"/>
                        <c:y val="-1.3600486511891524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3-4B7A-48BB-A0D8-A9F3349A9FB9}"/>
                      </c:ext>
                    </c:extLst>
                  </c15:dLbl>
                </c15:categoryFilterException>
              </c15:categoryFilterExceptions>
            </c:ext>
            <c:ext xmlns:c16="http://schemas.microsoft.com/office/drawing/2014/chart" uri="{C3380CC4-5D6E-409C-BE32-E72D297353CC}">
              <c16:uniqueId val="{00000010-0C33-4BEC-928E-69BFFDD961D9}"/>
            </c:ext>
          </c:extLst>
        </c:ser>
        <c:dLbls>
          <c:showLegendKey val="0"/>
          <c:showVal val="0"/>
          <c:showCatName val="0"/>
          <c:showSerName val="0"/>
          <c:showPercent val="0"/>
          <c:showBubbleSize val="0"/>
        </c:dLbls>
        <c:gapWidth val="17"/>
        <c:shape val="cylinder"/>
        <c:axId val="408463272"/>
        <c:axId val="408463664"/>
        <c:axId val="0"/>
      </c:bar3DChart>
      <c:catAx>
        <c:axId val="408463272"/>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1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463664"/>
        <c:crosses val="autoZero"/>
        <c:auto val="1"/>
        <c:lblAlgn val="ctr"/>
        <c:lblOffset val="100"/>
        <c:noMultiLvlLbl val="0"/>
      </c:catAx>
      <c:valAx>
        <c:axId val="408463664"/>
        <c:scaling>
          <c:orientation val="minMax"/>
        </c:scaling>
        <c:delete val="1"/>
        <c:axPos val="l"/>
        <c:numFmt formatCode="_(* #,##0_);_(* \(#,##0\);_(* &quot;-&quot;_);_(@_)" sourceLinked="1"/>
        <c:majorTickMark val="out"/>
        <c:minorTickMark val="none"/>
        <c:tickLblPos val="nextTo"/>
        <c:crossAx val="408463272"/>
        <c:crosses val="autoZero"/>
        <c:crossBetween val="between"/>
      </c:valAx>
      <c:spPr>
        <a:noFill/>
        <a:ln w="25400">
          <a:noFill/>
        </a:ln>
        <a:effectLst/>
      </c:spPr>
    </c:plotArea>
    <c:legend>
      <c:legendPos val="b"/>
      <c:layout>
        <c:manualLayout>
          <c:xMode val="edge"/>
          <c:yMode val="edge"/>
          <c:x val="3.6794961230336251E-2"/>
          <c:y val="7.6440356445191579E-2"/>
          <c:w val="0.96263586948539415"/>
          <c:h val="4.9917801390328476E-2"/>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solidFill>
            <a:schemeClr val="bg1"/>
          </a:solidFill>
          <a:latin typeface="Arial" panose="020B0604020202020204" pitchFamily="34" charset="0"/>
          <a:cs typeface="Arial" panose="020B0604020202020204" pitchFamily="34" charset="0"/>
        </a:defRPr>
      </a:pPr>
      <a:endParaRPr lang="es-DO"/>
    </a:p>
  </c:txPr>
  <c:printSettings>
    <c:headerFooter/>
    <c:pageMargins b="0.75000000000000233" l="0.70000000000000062" r="0.70000000000000062" t="0.75000000000000233" header="0.30000000000000032" footer="0.30000000000000032"/>
    <c:pageSetup orientation="portrait"/>
  </c:printSettings>
</c:chartSpace>
</file>

<file path=xl/charts/chart5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n-US">
                <a:solidFill>
                  <a:sysClr val="windowText" lastClr="000000"/>
                </a:solidFill>
              </a:rPr>
              <a:t>Traspasos Recibidos en Entidades de CCI</a:t>
            </a:r>
          </a:p>
        </c:rich>
      </c:tx>
      <c:layout>
        <c:manualLayout>
          <c:xMode val="edge"/>
          <c:yMode val="edge"/>
          <c:x val="0.2286581480566709"/>
          <c:y val="1.468981403677223E-2"/>
        </c:manualLayout>
      </c:layout>
      <c:overlay val="0"/>
      <c:spPr>
        <a:noFill/>
        <a:ln>
          <a:noFill/>
        </a:ln>
        <a:effectLst/>
      </c:spPr>
      <c:txPr>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view3D>
      <c:rotX val="10"/>
      <c:rotY val="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5.6953880713770243E-2"/>
          <c:y val="0.19632748743270262"/>
          <c:w val="0.93111030673785011"/>
          <c:h val="0.67576885718293012"/>
        </c:manualLayout>
      </c:layout>
      <c:bar3DChart>
        <c:barDir val="col"/>
        <c:grouping val="stacked"/>
        <c:varyColors val="0"/>
        <c:ser>
          <c:idx val="0"/>
          <c:order val="0"/>
          <c:tx>
            <c:strRef>
              <c:f>'8. SVDS'!$B$5</c:f>
              <c:strCache>
                <c:ptCount val="1"/>
                <c:pt idx="0">
                  <c:v>Atlántico</c:v>
                </c:pt>
              </c:strCache>
            </c:strRef>
          </c:tx>
          <c:spPr>
            <a:solidFill>
              <a:schemeClr val="accent1">
                <a:tint val="42000"/>
              </a:schemeClr>
            </a:solidFill>
            <a:ln>
              <a:noFill/>
            </a:ln>
            <a:effectLst/>
            <a:sp3d/>
          </c:spPr>
          <c:invertIfNegative val="0"/>
          <c:dLbls>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SVDS'!$A$16:$A$21</c:f>
              <c:strCache>
                <c:ptCount val="6"/>
                <c:pt idx="0">
                  <c:v>Dic. 2020</c:v>
                </c:pt>
                <c:pt idx="1">
                  <c:v>Dic. 2021</c:v>
                </c:pt>
                <c:pt idx="2">
                  <c:v>Dic. 2022</c:v>
                </c:pt>
                <c:pt idx="3">
                  <c:v>Dic. 2023</c:v>
                </c:pt>
                <c:pt idx="4">
                  <c:v>Dic. 2024</c:v>
                </c:pt>
                <c:pt idx="5">
                  <c:v>Ago. 2025</c:v>
                </c:pt>
              </c:strCache>
              <c:extLst/>
            </c:strRef>
          </c:cat>
          <c:val>
            <c:numRef>
              <c:f>'8. SVDS'!$B$16:$B$21</c:f>
              <c:numCache>
                <c:formatCode>_(* #,##0_);_(* \(#,##0\);_(* "-"_);_(@_)</c:formatCode>
                <c:ptCount val="6"/>
                <c:pt idx="0">
                  <c:v>4302</c:v>
                </c:pt>
                <c:pt idx="1">
                  <c:v>4168</c:v>
                </c:pt>
                <c:pt idx="2">
                  <c:v>4342</c:v>
                </c:pt>
                <c:pt idx="3">
                  <c:v>7908</c:v>
                </c:pt>
                <c:pt idx="4">
                  <c:v>8589</c:v>
                </c:pt>
                <c:pt idx="5">
                  <c:v>3332</c:v>
                </c:pt>
              </c:numCache>
              <c:extLst/>
            </c:numRef>
          </c:val>
          <c:extLst>
            <c:ext xmlns:c16="http://schemas.microsoft.com/office/drawing/2014/chart" uri="{C3380CC4-5D6E-409C-BE32-E72D297353CC}">
              <c16:uniqueId val="{00000000-0D94-41EE-8A17-5609AB9E21E8}"/>
            </c:ext>
          </c:extLst>
        </c:ser>
        <c:ser>
          <c:idx val="1"/>
          <c:order val="1"/>
          <c:tx>
            <c:strRef>
              <c:f>'8. SVDS'!$C$5</c:f>
              <c:strCache>
                <c:ptCount val="1"/>
                <c:pt idx="0">
                  <c:v>Crecer</c:v>
                </c:pt>
              </c:strCache>
            </c:strRef>
          </c:tx>
          <c:spPr>
            <a:solidFill>
              <a:schemeClr val="accent1">
                <a:tint val="54000"/>
              </a:schemeClr>
            </a:solidFill>
            <a:ln>
              <a:noFill/>
            </a:ln>
            <a:effectLst/>
            <a:sp3d/>
          </c:spPr>
          <c:invertIfNegative val="0"/>
          <c:dLbls>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SVDS'!$A$16:$A$21</c:f>
              <c:strCache>
                <c:ptCount val="6"/>
                <c:pt idx="0">
                  <c:v>Dic. 2020</c:v>
                </c:pt>
                <c:pt idx="1">
                  <c:v>Dic. 2021</c:v>
                </c:pt>
                <c:pt idx="2">
                  <c:v>Dic. 2022</c:v>
                </c:pt>
                <c:pt idx="3">
                  <c:v>Dic. 2023</c:v>
                </c:pt>
                <c:pt idx="4">
                  <c:v>Dic. 2024</c:v>
                </c:pt>
                <c:pt idx="5">
                  <c:v>Ago. 2025</c:v>
                </c:pt>
              </c:strCache>
              <c:extLst/>
            </c:strRef>
          </c:cat>
          <c:val>
            <c:numRef>
              <c:f>'8. SVDS'!$C$16:$C$21</c:f>
              <c:numCache>
                <c:formatCode>_(* #,##0_);_(* \(#,##0\);_(* "-"_);_(@_)</c:formatCode>
                <c:ptCount val="6"/>
                <c:pt idx="0">
                  <c:v>6423</c:v>
                </c:pt>
                <c:pt idx="1">
                  <c:v>9156</c:v>
                </c:pt>
                <c:pt idx="2">
                  <c:v>10949</c:v>
                </c:pt>
                <c:pt idx="3">
                  <c:v>15328</c:v>
                </c:pt>
                <c:pt idx="4">
                  <c:v>19900</c:v>
                </c:pt>
                <c:pt idx="5">
                  <c:v>15883</c:v>
                </c:pt>
              </c:numCache>
              <c:extLst/>
            </c:numRef>
          </c:val>
          <c:extLst>
            <c:ext xmlns:c16="http://schemas.microsoft.com/office/drawing/2014/chart" uri="{C3380CC4-5D6E-409C-BE32-E72D297353CC}">
              <c16:uniqueId val="{00000001-0D94-41EE-8A17-5609AB9E21E8}"/>
            </c:ext>
          </c:extLst>
        </c:ser>
        <c:ser>
          <c:idx val="3"/>
          <c:order val="2"/>
          <c:tx>
            <c:strRef>
              <c:f>'8. SVDS'!$D$5</c:f>
              <c:strCache>
                <c:ptCount val="1"/>
                <c:pt idx="0">
                  <c:v>JMMB-BDI</c:v>
                </c:pt>
              </c:strCache>
            </c:strRef>
          </c:tx>
          <c:spPr>
            <a:solidFill>
              <a:schemeClr val="accent1">
                <a:tint val="77000"/>
              </a:schemeClr>
            </a:solidFill>
            <a:ln>
              <a:noFill/>
            </a:ln>
            <a:effectLst/>
            <a:sp3d/>
          </c:spPr>
          <c:invertIfNegative val="0"/>
          <c:cat>
            <c:strRef>
              <c:f>'8. SVDS'!$A$16:$A$21</c:f>
              <c:strCache>
                <c:ptCount val="6"/>
                <c:pt idx="0">
                  <c:v>Dic. 2020</c:v>
                </c:pt>
                <c:pt idx="1">
                  <c:v>Dic. 2021</c:v>
                </c:pt>
                <c:pt idx="2">
                  <c:v>Dic. 2022</c:v>
                </c:pt>
                <c:pt idx="3">
                  <c:v>Dic. 2023</c:v>
                </c:pt>
                <c:pt idx="4">
                  <c:v>Dic. 2024</c:v>
                </c:pt>
                <c:pt idx="5">
                  <c:v>Ago. 2025</c:v>
                </c:pt>
              </c:strCache>
              <c:extLst/>
            </c:strRef>
          </c:cat>
          <c:val>
            <c:numRef>
              <c:f>'8. SVDS'!$D$16:$D$21</c:f>
              <c:numCache>
                <c:formatCode>_(* #,##0_);_(* \(#,##0\);_(* "-"_);_(@_)</c:formatCode>
                <c:ptCount val="6"/>
                <c:pt idx="0">
                  <c:v>777</c:v>
                </c:pt>
                <c:pt idx="1">
                  <c:v>1668</c:v>
                </c:pt>
                <c:pt idx="2">
                  <c:v>2442</c:v>
                </c:pt>
                <c:pt idx="3">
                  <c:v>3775</c:v>
                </c:pt>
                <c:pt idx="4">
                  <c:v>2496</c:v>
                </c:pt>
                <c:pt idx="5">
                  <c:v>3782</c:v>
                </c:pt>
              </c:numCache>
              <c:extLst/>
            </c:numRef>
          </c:val>
          <c:extLst>
            <c:ext xmlns:c16="http://schemas.microsoft.com/office/drawing/2014/chart" uri="{C3380CC4-5D6E-409C-BE32-E72D297353CC}">
              <c16:uniqueId val="{00000003-0D94-41EE-8A17-5609AB9E21E8}"/>
            </c:ext>
          </c:extLst>
        </c:ser>
        <c:ser>
          <c:idx val="7"/>
          <c:order val="5"/>
          <c:tx>
            <c:strRef>
              <c:f>'8. SVDS'!$E$5</c:f>
              <c:strCache>
                <c:ptCount val="1"/>
                <c:pt idx="0">
                  <c:v>Popular</c:v>
                </c:pt>
              </c:strCache>
            </c:strRef>
          </c:tx>
          <c:spPr>
            <a:solidFill>
              <a:schemeClr val="accent1">
                <a:shade val="76000"/>
              </a:schemeClr>
            </a:solidFill>
            <a:ln>
              <a:noFill/>
            </a:ln>
            <a:effectLst/>
            <a:sp3d/>
          </c:spPr>
          <c:invertIfNegative val="0"/>
          <c:dLbls>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SVDS'!$A$16:$A$21</c:f>
              <c:strCache>
                <c:ptCount val="6"/>
                <c:pt idx="0">
                  <c:v>Dic. 2020</c:v>
                </c:pt>
                <c:pt idx="1">
                  <c:v>Dic. 2021</c:v>
                </c:pt>
                <c:pt idx="2">
                  <c:v>Dic. 2022</c:v>
                </c:pt>
                <c:pt idx="3">
                  <c:v>Dic. 2023</c:v>
                </c:pt>
                <c:pt idx="4">
                  <c:v>Dic. 2024</c:v>
                </c:pt>
                <c:pt idx="5">
                  <c:v>Ago. 2025</c:v>
                </c:pt>
              </c:strCache>
              <c:extLst/>
            </c:strRef>
          </c:cat>
          <c:val>
            <c:numRef>
              <c:f>'8. SVDS'!$E$16:$E$21</c:f>
              <c:numCache>
                <c:formatCode>_(* #,##0_);_(* \(#,##0\);_(* "-"_);_(@_)</c:formatCode>
                <c:ptCount val="6"/>
                <c:pt idx="0">
                  <c:v>3046</c:v>
                </c:pt>
                <c:pt idx="1">
                  <c:v>5713</c:v>
                </c:pt>
                <c:pt idx="2">
                  <c:v>7812</c:v>
                </c:pt>
                <c:pt idx="3">
                  <c:v>17661</c:v>
                </c:pt>
                <c:pt idx="4">
                  <c:v>12655</c:v>
                </c:pt>
                <c:pt idx="5">
                  <c:v>11117</c:v>
                </c:pt>
              </c:numCache>
              <c:extLst/>
            </c:numRef>
          </c:val>
          <c:extLst>
            <c:ext xmlns:c16="http://schemas.microsoft.com/office/drawing/2014/chart" uri="{C3380CC4-5D6E-409C-BE32-E72D297353CC}">
              <c16:uniqueId val="{00000007-0D94-41EE-8A17-5609AB9E21E8}"/>
            </c:ext>
          </c:extLst>
        </c:ser>
        <c:ser>
          <c:idx val="9"/>
          <c:order val="7"/>
          <c:tx>
            <c:strRef>
              <c:f>'8. SVDS'!$F$5</c:f>
              <c:strCache>
                <c:ptCount val="1"/>
                <c:pt idx="0">
                  <c:v>Reservas</c:v>
                </c:pt>
              </c:strCache>
            </c:strRef>
          </c:tx>
          <c:spPr>
            <a:solidFill>
              <a:schemeClr val="accent1">
                <a:shade val="53000"/>
              </a:schemeClr>
            </a:solidFill>
            <a:ln>
              <a:noFill/>
            </a:ln>
            <a:effectLst/>
            <a:sp3d/>
          </c:spPr>
          <c:invertIfNegative val="0"/>
          <c:dLbls>
            <c:spPr>
              <a:noFill/>
              <a:ln>
                <a:noFill/>
              </a:ln>
              <a:effectLst/>
            </c:spPr>
            <c:txPr>
              <a:bodyPr rot="0" spcFirstLastPara="1" vertOverflow="ellipsis" vert="horz" wrap="square" anchor="ctr" anchorCtr="1"/>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SVDS'!$A$16:$A$21</c:f>
              <c:strCache>
                <c:ptCount val="6"/>
                <c:pt idx="0">
                  <c:v>Dic. 2020</c:v>
                </c:pt>
                <c:pt idx="1">
                  <c:v>Dic. 2021</c:v>
                </c:pt>
                <c:pt idx="2">
                  <c:v>Dic. 2022</c:v>
                </c:pt>
                <c:pt idx="3">
                  <c:v>Dic. 2023</c:v>
                </c:pt>
                <c:pt idx="4">
                  <c:v>Dic. 2024</c:v>
                </c:pt>
                <c:pt idx="5">
                  <c:v>Ago. 2025</c:v>
                </c:pt>
              </c:strCache>
              <c:extLst/>
            </c:strRef>
          </c:cat>
          <c:val>
            <c:numRef>
              <c:f>'8. SVDS'!$F$16:$F$21</c:f>
              <c:numCache>
                <c:formatCode>_(* #,##0_);_(* \(#,##0\);_(* "-"_);_(@_)</c:formatCode>
                <c:ptCount val="6"/>
                <c:pt idx="0">
                  <c:v>6734</c:v>
                </c:pt>
                <c:pt idx="1">
                  <c:v>8222</c:v>
                </c:pt>
                <c:pt idx="2">
                  <c:v>7363</c:v>
                </c:pt>
                <c:pt idx="3">
                  <c:v>14013</c:v>
                </c:pt>
                <c:pt idx="4">
                  <c:v>22272</c:v>
                </c:pt>
                <c:pt idx="5">
                  <c:v>17458</c:v>
                </c:pt>
              </c:numCache>
              <c:extLst/>
            </c:numRef>
          </c:val>
          <c:extLst>
            <c:ext xmlns:c16="http://schemas.microsoft.com/office/drawing/2014/chart" uri="{C3380CC4-5D6E-409C-BE32-E72D297353CC}">
              <c16:uniqueId val="{00000016-0D94-41EE-8A17-5609AB9E21E8}"/>
            </c:ext>
          </c:extLst>
        </c:ser>
        <c:ser>
          <c:idx val="10"/>
          <c:order val="8"/>
          <c:tx>
            <c:strRef>
              <c:f>'8. SVDS'!$G$5</c:f>
              <c:strCache>
                <c:ptCount val="1"/>
                <c:pt idx="0">
                  <c:v>Romana</c:v>
                </c:pt>
              </c:strCache>
            </c:strRef>
          </c:tx>
          <c:spPr>
            <a:solidFill>
              <a:schemeClr val="accent1">
                <a:shade val="41000"/>
              </a:schemeClr>
            </a:solidFill>
            <a:ln>
              <a:noFill/>
            </a:ln>
            <a:effectLst/>
            <a:sp3d/>
          </c:spPr>
          <c:invertIfNegative val="0"/>
          <c:cat>
            <c:strRef>
              <c:f>'8. SVDS'!$A$16:$A$21</c:f>
              <c:strCache>
                <c:ptCount val="6"/>
                <c:pt idx="0">
                  <c:v>Dic. 2020</c:v>
                </c:pt>
                <c:pt idx="1">
                  <c:v>Dic. 2021</c:v>
                </c:pt>
                <c:pt idx="2">
                  <c:v>Dic. 2022</c:v>
                </c:pt>
                <c:pt idx="3">
                  <c:v>Dic. 2023</c:v>
                </c:pt>
                <c:pt idx="4">
                  <c:v>Dic. 2024</c:v>
                </c:pt>
                <c:pt idx="5">
                  <c:v>Ago. 2025</c:v>
                </c:pt>
              </c:strCache>
              <c:extLst/>
            </c:strRef>
          </c:cat>
          <c:val>
            <c:numRef>
              <c:f>'8. SVDS'!$G$16:$G$21</c:f>
              <c:numCache>
                <c:formatCode>_(* #,##0_);_(* \(#,##0\);_(* "-"_);_(@_)</c:formatCode>
                <c:ptCount val="6"/>
                <c:pt idx="0">
                  <c:v>97</c:v>
                </c:pt>
                <c:pt idx="1">
                  <c:v>577</c:v>
                </c:pt>
                <c:pt idx="2">
                  <c:v>320</c:v>
                </c:pt>
                <c:pt idx="3">
                  <c:v>241</c:v>
                </c:pt>
                <c:pt idx="4">
                  <c:v>283</c:v>
                </c:pt>
                <c:pt idx="5">
                  <c:v>110</c:v>
                </c:pt>
              </c:numCache>
              <c:extLst/>
            </c:numRef>
          </c:val>
          <c:extLst>
            <c:ext xmlns:c16="http://schemas.microsoft.com/office/drawing/2014/chart" uri="{C3380CC4-5D6E-409C-BE32-E72D297353CC}">
              <c16:uniqueId val="{00000000-9D5C-44BC-AAF6-98A6A72A00AB}"/>
            </c:ext>
          </c:extLst>
        </c:ser>
        <c:ser>
          <c:idx val="2"/>
          <c:order val="9"/>
          <c:tx>
            <c:strRef>
              <c:f>'8. SVDS'!$H$5</c:f>
              <c:strCache>
                <c:ptCount val="1"/>
                <c:pt idx="0">
                  <c:v>Siembra</c:v>
                </c:pt>
              </c:strCache>
            </c:strRef>
          </c:tx>
          <c:spPr>
            <a:solidFill>
              <a:schemeClr val="accent1">
                <a:tint val="65000"/>
              </a:schemeClr>
            </a:solidFill>
            <a:ln>
              <a:noFill/>
            </a:ln>
            <a:effectLst/>
            <a:sp3d/>
          </c:spPr>
          <c:invertIfNegative val="0"/>
          <c:dLbls>
            <c:dLbl>
              <c:idx val="5"/>
              <c:layout>
                <c:manualLayout>
                  <c:x val="0"/>
                  <c:y val="-7.496653437828024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055-4A52-B781-81AC549B1F7D}"/>
                </c:ext>
              </c:extLst>
            </c:dLbl>
            <c:spPr>
              <a:noFill/>
              <a:ln>
                <a:noFill/>
              </a:ln>
              <a:effectLst/>
            </c:spPr>
            <c:txPr>
              <a:bodyPr rot="0" spcFirstLastPara="1" vertOverflow="ellipsis" vert="horz" wrap="square" anchor="t" anchorCtr="0"/>
              <a:lstStyle/>
              <a:p>
                <a:pPr>
                  <a:defRPr sz="16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'8. SVDS'!$A$16:$A$21</c:f>
              <c:strCache>
                <c:ptCount val="6"/>
                <c:pt idx="0">
                  <c:v>Dic. 2020</c:v>
                </c:pt>
                <c:pt idx="1">
                  <c:v>Dic. 2021</c:v>
                </c:pt>
                <c:pt idx="2">
                  <c:v>Dic. 2022</c:v>
                </c:pt>
                <c:pt idx="3">
                  <c:v>Dic. 2023</c:v>
                </c:pt>
                <c:pt idx="4">
                  <c:v>Dic. 2024</c:v>
                </c:pt>
                <c:pt idx="5">
                  <c:v>Ago. 2025</c:v>
                </c:pt>
              </c:strCache>
              <c:extLst/>
            </c:strRef>
          </c:cat>
          <c:val>
            <c:numRef>
              <c:f>'8. SVDS'!$H$16:$H$21</c:f>
              <c:numCache>
                <c:formatCode>_(* #,##0_);_(* \(#,##0\);_(* "-"_);_(@_)</c:formatCode>
                <c:ptCount val="6"/>
                <c:pt idx="0">
                  <c:v>1553</c:v>
                </c:pt>
                <c:pt idx="1">
                  <c:v>4639</c:v>
                </c:pt>
                <c:pt idx="2">
                  <c:v>6675</c:v>
                </c:pt>
                <c:pt idx="3">
                  <c:v>11925</c:v>
                </c:pt>
                <c:pt idx="4">
                  <c:v>14909</c:v>
                </c:pt>
                <c:pt idx="5">
                  <c:v>11324</c:v>
                </c:pt>
              </c:numCache>
              <c:extLst/>
            </c:numRef>
          </c:val>
          <c:extLst>
            <c:ext xmlns:c16="http://schemas.microsoft.com/office/drawing/2014/chart" uri="{C3380CC4-5D6E-409C-BE32-E72D297353CC}">
              <c16:uniqueId val="{00000000-C831-43D1-9AFB-143ED3612306}"/>
            </c:ext>
          </c:extLst>
        </c:ser>
        <c:dLbls>
          <c:showLegendKey val="0"/>
          <c:showVal val="0"/>
          <c:showCatName val="0"/>
          <c:showSerName val="0"/>
          <c:showPercent val="0"/>
          <c:showBubbleSize val="0"/>
        </c:dLbls>
        <c:gapWidth val="29"/>
        <c:shape val="cylinder"/>
        <c:axId val="408464448"/>
        <c:axId val="408464840"/>
        <c:axId val="0"/>
        <c:extLst>
          <c:ext xmlns:c15="http://schemas.microsoft.com/office/drawing/2012/chart" uri="{02D57815-91ED-43cb-92C2-25804820EDAC}">
            <c15:filteredBarSeries>
              <c15:ser>
                <c:idx val="4"/>
                <c:order val="3"/>
                <c:tx>
                  <c:strRef>
                    <c:extLst>
                      <c:ext uri="{02D57815-91ED-43cb-92C2-25804820EDAC}">
                        <c15:formulaRef>
                          <c15:sqref>'[6]III.5.12.Trasp'!#REF!</c15:sqref>
                        </c15:formulaRef>
                      </c:ext>
                    </c:extLst>
                    <c:strCache>
                      <c:ptCount val="1"/>
                      <c:pt idx="0">
                        <c:v>#¡REF!</c:v>
                      </c:pt>
                    </c:strCache>
                  </c:strRef>
                </c:tx>
                <c:spPr>
                  <a:solidFill>
                    <a:schemeClr val="accent1">
                      <a:tint val="89000"/>
                    </a:schemeClr>
                  </a:solidFill>
                  <a:ln>
                    <a:noFill/>
                  </a:ln>
                  <a:effectLst/>
                  <a:sp3d/>
                </c:spPr>
                <c:invertIfNegative val="0"/>
                <c:cat>
                  <c:strRef>
                    <c:extLst>
                      <c:ext uri="{02D57815-91ED-43cb-92C2-25804820EDAC}">
                        <c15:formulaRef>
                          <c15:sqref>'8. SVDS'!$A$16:$A$21</c15:sqref>
                        </c15:formulaRef>
                      </c:ext>
                    </c:extLst>
                    <c:strCache>
                      <c:ptCount val="6"/>
                      <c:pt idx="0">
                        <c:v>Dic. 2020</c:v>
                      </c:pt>
                      <c:pt idx="1">
                        <c:v>Dic. 2021</c:v>
                      </c:pt>
                      <c:pt idx="2">
                        <c:v>Dic. 2022</c:v>
                      </c:pt>
                      <c:pt idx="3">
                        <c:v>Dic. 2023</c:v>
                      </c:pt>
                      <c:pt idx="4">
                        <c:v>Dic. 2024</c:v>
                      </c:pt>
                      <c:pt idx="5">
                        <c:v>Ago. 2025</c:v>
                      </c:pt>
                    </c:strCache>
                  </c:strRef>
                </c:cat>
                <c:val>
                  <c:numRef>
                    <c:extLst>
                      <c:ext uri="{02D57815-91ED-43cb-92C2-25804820EDAC}">
                        <c15:formulaRef>
                          <c15:sqref>'[6]III.5.12.Trasp'!#REF!</c15:sqref>
                        </c15:formulaRef>
                      </c:ext>
                    </c:extLst>
                    <c:numCache>
                      <c:formatCode>General</c:formatCode>
                      <c:ptCount val="1"/>
                      <c:pt idx="0">
                        <c:v>1</c:v>
                      </c:pt>
                    </c:numCache>
                  </c:numRef>
                </c:val>
                <c:extLst>
                  <c:ext xmlns:c16="http://schemas.microsoft.com/office/drawing/2014/chart" uri="{C3380CC4-5D6E-409C-BE32-E72D297353CC}">
                    <c16:uniqueId val="{00000004-0D94-41EE-8A17-5609AB9E21E8}"/>
                  </c:ext>
                </c:extLst>
              </c15:ser>
            </c15:filteredBarSeries>
            <c15:filteredBarSeries>
              <c15:ser>
                <c:idx val="5"/>
                <c:order val="4"/>
                <c:tx>
                  <c:strRef>
                    <c:extLst xmlns:c15="http://schemas.microsoft.com/office/drawing/2012/chart">
                      <c:ext xmlns:c15="http://schemas.microsoft.com/office/drawing/2012/chart" uri="{02D57815-91ED-43cb-92C2-25804820EDAC}">
                        <c15:formulaRef>
                          <c15:sqref>'[6]III.5.12.Trasp'!#REF!</c15:sqref>
                        </c15:formulaRef>
                      </c:ext>
                    </c:extLst>
                    <c:strCache>
                      <c:ptCount val="1"/>
                      <c:pt idx="0">
                        <c:v>#¡REF!</c:v>
                      </c:pt>
                    </c:strCache>
                  </c:strRef>
                </c:tx>
                <c:spPr>
                  <a:solidFill>
                    <a:schemeClr val="accent1"/>
                  </a:solidFill>
                  <a:ln>
                    <a:noFill/>
                  </a:ln>
                  <a:effectLst/>
                  <a:sp3d/>
                </c:spPr>
                <c:invertIfNegative val="0"/>
                <c:cat>
                  <c:strRef>
                    <c:extLst xmlns:c15="http://schemas.microsoft.com/office/drawing/2012/chart">
                      <c:ext xmlns:c15="http://schemas.microsoft.com/office/drawing/2012/chart" uri="{02D57815-91ED-43cb-92C2-25804820EDAC}">
                        <c15:formulaRef>
                          <c15:sqref>'8. SVDS'!$A$16:$A$21</c15:sqref>
                        </c15:formulaRef>
                      </c:ext>
                    </c:extLst>
                    <c:strCache>
                      <c:ptCount val="6"/>
                      <c:pt idx="0">
                        <c:v>Dic. 2020</c:v>
                      </c:pt>
                      <c:pt idx="1">
                        <c:v>Dic. 2021</c:v>
                      </c:pt>
                      <c:pt idx="2">
                        <c:v>Dic. 2022</c:v>
                      </c:pt>
                      <c:pt idx="3">
                        <c:v>Dic. 2023</c:v>
                      </c:pt>
                      <c:pt idx="4">
                        <c:v>Dic. 2024</c:v>
                      </c:pt>
                      <c:pt idx="5">
                        <c:v>Ago. 2025</c:v>
                      </c:pt>
                    </c:strCache>
                  </c:strRef>
                </c:cat>
                <c:val>
                  <c:numRef>
                    <c:extLst xmlns:c15="http://schemas.microsoft.com/office/drawing/2012/chart">
                      <c:ext xmlns:c15="http://schemas.microsoft.com/office/drawing/2012/chart" uri="{02D57815-91ED-43cb-92C2-25804820EDAC}">
                        <c15:formulaRef>
                          <c15:sqref>'[6]III.5.12.Trasp'!#REF!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5-0D94-41EE-8A17-5609AB9E21E8}"/>
                  </c:ext>
                </c:extLst>
              </c15:ser>
            </c15:filteredBarSeries>
            <c15:filteredBarSeries>
              <c15:ser>
                <c:idx val="8"/>
                <c:order val="6"/>
                <c:tx>
                  <c:strRef>
                    <c:extLst xmlns:c15="http://schemas.microsoft.com/office/drawing/2012/chart">
                      <c:ext xmlns:c15="http://schemas.microsoft.com/office/drawing/2012/chart" uri="{02D57815-91ED-43cb-92C2-25804820EDAC}">
                        <c15:formulaRef>
                          <c15:sqref>'[6]III.5.12.Trasp'!#REF!</c15:sqref>
                        </c15:formulaRef>
                      </c:ext>
                    </c:extLst>
                    <c:strCache>
                      <c:ptCount val="1"/>
                      <c:pt idx="0">
                        <c:v>#¡REF!</c:v>
                      </c:pt>
                    </c:strCache>
                  </c:strRef>
                </c:tx>
                <c:spPr>
                  <a:solidFill>
                    <a:schemeClr val="accent1">
                      <a:shade val="65000"/>
                    </a:schemeClr>
                  </a:solidFill>
                  <a:ln>
                    <a:noFill/>
                  </a:ln>
                  <a:effectLst/>
                  <a:sp3d/>
                </c:spPr>
                <c:invertIfNegative val="0"/>
                <c:dLbls>
                  <c:dLbl>
                    <c:idx val="0"/>
                    <c:layout>
                      <c:manualLayout>
                        <c:x val="7.1297329799930803E-3"/>
                        <c:y val="-0.19248168279351136"/>
                      </c:manualLayout>
                    </c:layout>
                    <c:tx>
                      <c:rich>
                        <a:bodyPr/>
                        <a:lstStyle/>
                        <a:p>
                          <a:r>
                            <a:rPr lang="en-US"/>
                            <a:t>36,604</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12-0D94-41EE-8A17-5609AB9E21E8}"/>
                      </c:ext>
                    </c:extLst>
                  </c:dLbl>
                  <c:dLbl>
                    <c:idx val="1"/>
                    <c:layout>
                      <c:manualLayout>
                        <c:x val="6.4146021534157889E-3"/>
                        <c:y val="-0.22151607001454787"/>
                      </c:manualLayout>
                    </c:layout>
                    <c:tx>
                      <c:rich>
                        <a:bodyPr/>
                        <a:lstStyle/>
                        <a:p>
                          <a:r>
                            <a:rPr lang="en-US"/>
                            <a:t>62,196</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13-0D94-41EE-8A17-5609AB9E21E8}"/>
                      </c:ext>
                    </c:extLst>
                  </c:dLbl>
                  <c:dLbl>
                    <c:idx val="2"/>
                    <c:layout>
                      <c:manualLayout>
                        <c:x val="6.2286276848448566E-3"/>
                        <c:y val="-0.22637390940940275"/>
                      </c:manualLayout>
                    </c:layout>
                    <c:tx>
                      <c:rich>
                        <a:bodyPr/>
                        <a:lstStyle/>
                        <a:p>
                          <a:r>
                            <a:rPr lang="en-US"/>
                            <a:t>73,923</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14-0D94-41EE-8A17-5609AB9E21E8}"/>
                      </c:ext>
                    </c:extLst>
                  </c:dLbl>
                  <c:dLbl>
                    <c:idx val="3"/>
                    <c:layout>
                      <c:manualLayout>
                        <c:x val="9.1881500889250123E-3"/>
                        <c:y val="-0.22814830584367804"/>
                      </c:manualLayout>
                    </c:layout>
                    <c:tx>
                      <c:rich>
                        <a:bodyPr/>
                        <a:lstStyle/>
                        <a:p>
                          <a:r>
                            <a:rPr lang="en-US"/>
                            <a:t>80,650</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00-8F55-4837-8AF8-CF32AABF4CC9}"/>
                      </c:ext>
                    </c:extLst>
                  </c:dLbl>
                  <c:dLbl>
                    <c:idx val="4"/>
                    <c:layout>
                      <c:manualLayout>
                        <c:x val="1.08175204701845E-2"/>
                        <c:y val="-0.22407211641276029"/>
                      </c:manualLayout>
                    </c:layout>
                    <c:tx>
                      <c:rich>
                        <a:bodyPr/>
                        <a:lstStyle/>
                        <a:p>
                          <a:r>
                            <a:rPr lang="en-US"/>
                            <a:t>5,229</a:t>
                          </a:r>
                        </a:p>
                      </c:rich>
                    </c:tx>
                    <c:showLegendKey val="0"/>
                    <c:showVal val="1"/>
                    <c:showCatName val="0"/>
                    <c:showSerName val="0"/>
                    <c:showPercent val="0"/>
                    <c:showBubbleSize val="0"/>
                    <c:extLst xmlns:c15="http://schemas.microsoft.com/office/drawing/2012/chart">
                      <c:ext xmlns:c15="http://schemas.microsoft.com/office/drawing/2012/chart" uri="{CE6537A1-D6FC-4f65-9D91-7224C49458BB}">
                        <c15:showDataLabelsRange val="0"/>
                      </c:ext>
                      <c:ext xmlns:c16="http://schemas.microsoft.com/office/drawing/2014/chart" uri="{C3380CC4-5D6E-409C-BE32-E72D297353CC}">
                        <c16:uniqueId val="{00000000-6A12-412E-A3CC-8014824279BE}"/>
                      </c:ext>
                    </c:extLst>
                  </c:dLbl>
                  <c:spPr>
                    <a:noFill/>
                    <a:ln>
                      <a:noFill/>
                    </a:ln>
                    <a:effectLst/>
                  </c:spPr>
                  <c:txPr>
                    <a:bodyPr rot="0" spcFirstLastPara="1" vertOverflow="ellipsis" vert="horz" wrap="square" anchor="ctr" anchorCtr="1"/>
                    <a:lstStyle/>
                    <a:p>
                      <a:pPr>
                        <a:defRPr sz="1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0"/>
                    </c:ext>
                  </c:extLst>
                </c:dLbls>
                <c:cat>
                  <c:strRef>
                    <c:extLst xmlns:c15="http://schemas.microsoft.com/office/drawing/2012/chart">
                      <c:ext xmlns:c15="http://schemas.microsoft.com/office/drawing/2012/chart" uri="{02D57815-91ED-43cb-92C2-25804820EDAC}">
                        <c15:formulaRef>
                          <c15:sqref>'8. SVDS'!$A$16:$A$21</c15:sqref>
                        </c15:formulaRef>
                      </c:ext>
                    </c:extLst>
                    <c:strCache>
                      <c:ptCount val="6"/>
                      <c:pt idx="0">
                        <c:v>Dic. 2020</c:v>
                      </c:pt>
                      <c:pt idx="1">
                        <c:v>Dic. 2021</c:v>
                      </c:pt>
                      <c:pt idx="2">
                        <c:v>Dic. 2022</c:v>
                      </c:pt>
                      <c:pt idx="3">
                        <c:v>Dic. 2023</c:v>
                      </c:pt>
                      <c:pt idx="4">
                        <c:v>Dic. 2024</c:v>
                      </c:pt>
                      <c:pt idx="5">
                        <c:v>Ago. 2025</c:v>
                      </c:pt>
                    </c:strCache>
                  </c:strRef>
                </c:cat>
                <c:val>
                  <c:numRef>
                    <c:extLst xmlns:c15="http://schemas.microsoft.com/office/drawing/2012/chart">
                      <c:ext xmlns:c15="http://schemas.microsoft.com/office/drawing/2012/chart" uri="{02D57815-91ED-43cb-92C2-25804820EDAC}">
                        <c15:formulaRef>
                          <c15:sqref>'[6]III.5.12.Trasp'!#REF!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15-0D94-41EE-8A17-5609AB9E21E8}"/>
                  </c:ext>
                </c:extLst>
              </c15:ser>
            </c15:filteredBarSeries>
          </c:ext>
        </c:extLst>
      </c:bar3DChart>
      <c:catAx>
        <c:axId val="408464448"/>
        <c:scaling>
          <c:orientation val="minMax"/>
        </c:scaling>
        <c:delete val="0"/>
        <c:axPos val="b"/>
        <c:numFmt formatCode="General"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08464840"/>
        <c:crosses val="autoZero"/>
        <c:auto val="1"/>
        <c:lblAlgn val="ctr"/>
        <c:lblOffset val="100"/>
        <c:noMultiLvlLbl val="0"/>
      </c:catAx>
      <c:valAx>
        <c:axId val="408464840"/>
        <c:scaling>
          <c:orientation val="minMax"/>
        </c:scaling>
        <c:delete val="0"/>
        <c:axPos val="l"/>
        <c:numFmt formatCode="_(* #,##0_);_(* \(#,##0\);_(* &quot;-&quot;_);_(@_)"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8464448"/>
        <c:crosses val="autoZero"/>
        <c:crossBetween val="between"/>
      </c:valAx>
      <c:spPr>
        <a:noFill/>
        <a:ln w="25400">
          <a:noFill/>
        </a:ln>
        <a:effectLst/>
      </c:spPr>
    </c:plotArea>
    <c:legend>
      <c:legendPos val="b"/>
      <c:layout>
        <c:manualLayout>
          <c:xMode val="edge"/>
          <c:yMode val="edge"/>
          <c:x val="2.2193539597546936E-3"/>
          <c:y val="8.2101415676616343E-2"/>
          <c:w val="0.99487758750807054"/>
          <c:h val="4.1141442303007675E-2"/>
        </c:manualLayout>
      </c:layout>
      <c:overlay val="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b="1">
          <a:solidFill>
            <a:schemeClr val="bg1"/>
          </a:solidFill>
          <a:latin typeface="Arial" panose="020B0604020202020204" pitchFamily="34" charset="0"/>
          <a:cs typeface="Arial" panose="020B0604020202020204" pitchFamily="34" charset="0"/>
        </a:defRPr>
      </a:pPr>
      <a:endParaRPr lang="es-DO"/>
    </a:p>
  </c:txPr>
  <c:printSettings>
    <c:headerFooter/>
    <c:pageMargins b="0.75000000000000233" l="0.70000000000000062" r="0.70000000000000062" t="0.75000000000000233" header="0.30000000000000032" footer="0.30000000000000032"/>
    <c:pageSetup/>
  </c:printSettings>
</c:chartSpace>
</file>

<file path=xl/charts/chart5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200" b="1" i="0" u="none" strike="noStrike" kern="1200" baseline="0">
                <a:solidFill>
                  <a:schemeClr val="tx1"/>
                </a:solidFill>
                <a:latin typeface="Arial" panose="020B0604020202020204" pitchFamily="34" charset="0"/>
                <a:ea typeface="+mn-ea"/>
                <a:cs typeface="Arial" panose="020B0604020202020204" pitchFamily="34" charset="0"/>
              </a:defRPr>
            </a:pPr>
            <a:r>
              <a:rPr lang="en-US"/>
              <a:t>Traspasos Cedidos por las Entidades de CCI</a:t>
            </a:r>
          </a:p>
        </c:rich>
      </c:tx>
      <c:layout>
        <c:manualLayout>
          <c:xMode val="edge"/>
          <c:yMode val="edge"/>
          <c:x val="0.21087267811736707"/>
          <c:y val="3.6194824145815541E-2"/>
        </c:manualLayout>
      </c:layout>
      <c:overlay val="1"/>
      <c:spPr>
        <a:noFill/>
        <a:ln>
          <a:noFill/>
        </a:ln>
        <a:effectLst/>
      </c:spPr>
      <c:txPr>
        <a:bodyPr rot="0" spcFirstLastPara="1" vertOverflow="ellipsis" vert="horz" wrap="square" anchor="ctr" anchorCtr="1"/>
        <a:lstStyle/>
        <a:p>
          <a:pPr>
            <a:defRPr sz="12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10"/>
      <c:rotY val="1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7815472047230968E-2"/>
          <c:y val="0.26894642200850122"/>
          <c:w val="0.9685881498683282"/>
          <c:h val="0.52144522876532939"/>
        </c:manualLayout>
      </c:layout>
      <c:bar3DChart>
        <c:barDir val="col"/>
        <c:grouping val="stacked"/>
        <c:varyColors val="0"/>
        <c:ser>
          <c:idx val="0"/>
          <c:order val="0"/>
          <c:tx>
            <c:strRef>
              <c:f>'9.SVDS'!$B$4</c:f>
              <c:strCache>
                <c:ptCount val="1"/>
                <c:pt idx="0">
                  <c:v>Atlántico</c:v>
                </c:pt>
              </c:strCache>
            </c:strRef>
          </c:tx>
          <c:spPr>
            <a:solidFill>
              <a:schemeClr val="accent1">
                <a:tint val="42000"/>
              </a:schemeClr>
            </a:solidFill>
            <a:ln>
              <a:noFill/>
            </a:ln>
            <a:effectLst/>
            <a:sp3d/>
          </c:spPr>
          <c:invertIfNegative val="0"/>
          <c:dLbls>
            <c:spPr>
              <a:noFill/>
              <a:ln>
                <a:noFill/>
              </a:ln>
              <a:effectLst/>
            </c:spPr>
            <c:txPr>
              <a:bodyPr rot="0" spcFirstLastPara="1" vertOverflow="ellipsis" vert="horz" wrap="square" anchor="ctr" anchorCtr="1"/>
              <a:lstStyle/>
              <a:p>
                <a:pPr>
                  <a:defRPr sz="1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'9.SVDS'!$A$15:$A$20</c:f>
              <c:strCache>
                <c:ptCount val="6"/>
                <c:pt idx="0">
                  <c:v>Dic. 2020</c:v>
                </c:pt>
                <c:pt idx="1">
                  <c:v>Dic. 2021</c:v>
                </c:pt>
                <c:pt idx="2">
                  <c:v>Dic. 2022</c:v>
                </c:pt>
                <c:pt idx="3">
                  <c:v>Dic. 2023</c:v>
                </c:pt>
                <c:pt idx="4">
                  <c:v>Dic. 2024</c:v>
                </c:pt>
                <c:pt idx="5">
                  <c:v>Ago. 2025</c:v>
                </c:pt>
              </c:strCache>
              <c:extLst/>
            </c:strRef>
          </c:cat>
          <c:val>
            <c:numRef>
              <c:f>'9.SVDS'!$B$15:$B$20</c:f>
              <c:numCache>
                <c:formatCode>_(* #,##0_);_(* \(#,##0\);_(* "-"??_);_(@_)</c:formatCode>
                <c:ptCount val="6"/>
                <c:pt idx="0">
                  <c:v>2517</c:v>
                </c:pt>
                <c:pt idx="1">
                  <c:v>2856</c:v>
                </c:pt>
                <c:pt idx="2">
                  <c:v>3210</c:v>
                </c:pt>
                <c:pt idx="3">
                  <c:v>5005</c:v>
                </c:pt>
                <c:pt idx="4">
                  <c:v>6403</c:v>
                </c:pt>
                <c:pt idx="5">
                  <c:v>1801</c:v>
                </c:pt>
              </c:numCache>
              <c:extLst/>
            </c:numRef>
          </c:val>
          <c:extLst>
            <c:ext xmlns:c16="http://schemas.microsoft.com/office/drawing/2014/chart" uri="{C3380CC4-5D6E-409C-BE32-E72D297353CC}">
              <c16:uniqueId val="{00000000-2CD1-4D77-9CAF-7FB58F489A15}"/>
            </c:ext>
          </c:extLst>
        </c:ser>
        <c:ser>
          <c:idx val="1"/>
          <c:order val="1"/>
          <c:tx>
            <c:strRef>
              <c:f>'9.SVDS'!$C$4</c:f>
              <c:strCache>
                <c:ptCount val="1"/>
                <c:pt idx="0">
                  <c:v>Crecer</c:v>
                </c:pt>
              </c:strCache>
            </c:strRef>
          </c:tx>
          <c:spPr>
            <a:solidFill>
              <a:schemeClr val="accent1">
                <a:tint val="54000"/>
              </a:schemeClr>
            </a:solidFill>
            <a:ln>
              <a:noFill/>
            </a:ln>
            <a:effectLst/>
            <a:sp3d/>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'9.SVDS'!$A$15:$A$20</c:f>
              <c:strCache>
                <c:ptCount val="6"/>
                <c:pt idx="0">
                  <c:v>Dic. 2020</c:v>
                </c:pt>
                <c:pt idx="1">
                  <c:v>Dic. 2021</c:v>
                </c:pt>
                <c:pt idx="2">
                  <c:v>Dic. 2022</c:v>
                </c:pt>
                <c:pt idx="3">
                  <c:v>Dic. 2023</c:v>
                </c:pt>
                <c:pt idx="4">
                  <c:v>Dic. 2024</c:v>
                </c:pt>
                <c:pt idx="5">
                  <c:v>Ago. 2025</c:v>
                </c:pt>
              </c:strCache>
              <c:extLst/>
            </c:strRef>
          </c:cat>
          <c:val>
            <c:numRef>
              <c:f>'9.SVDS'!$C$15:$C$20</c:f>
              <c:numCache>
                <c:formatCode>_(* #,##0_);_(* \(#,##0\);_(* "-"??_);_(@_)</c:formatCode>
                <c:ptCount val="6"/>
                <c:pt idx="0">
                  <c:v>5967</c:v>
                </c:pt>
                <c:pt idx="1">
                  <c:v>10077</c:v>
                </c:pt>
                <c:pt idx="2">
                  <c:v>17694</c:v>
                </c:pt>
                <c:pt idx="3">
                  <c:v>23793</c:v>
                </c:pt>
                <c:pt idx="4">
                  <c:v>24488</c:v>
                </c:pt>
                <c:pt idx="5">
                  <c:v>20188</c:v>
                </c:pt>
              </c:numCache>
              <c:extLst/>
            </c:numRef>
          </c:val>
          <c:extLst>
            <c:ext xmlns:c16="http://schemas.microsoft.com/office/drawing/2014/chart" uri="{C3380CC4-5D6E-409C-BE32-E72D297353CC}">
              <c16:uniqueId val="{00000001-2CD1-4D77-9CAF-7FB58F489A15}"/>
            </c:ext>
          </c:extLst>
        </c:ser>
        <c:ser>
          <c:idx val="2"/>
          <c:order val="2"/>
          <c:tx>
            <c:strRef>
              <c:f>'9.SVDS'!$D$4</c:f>
              <c:strCache>
                <c:ptCount val="1"/>
                <c:pt idx="0">
                  <c:v>JMMB-BDI</c:v>
                </c:pt>
              </c:strCache>
            </c:strRef>
          </c:tx>
          <c:spPr>
            <a:solidFill>
              <a:schemeClr val="accent1">
                <a:tint val="65000"/>
              </a:schemeClr>
            </a:solidFill>
            <a:ln>
              <a:noFill/>
            </a:ln>
            <a:effectLst/>
            <a:sp3d/>
          </c:spPr>
          <c:invertIfNegative val="0"/>
          <c:cat>
            <c:strRef>
              <c:f>'9.SVDS'!$A$15:$A$20</c:f>
              <c:strCache>
                <c:ptCount val="6"/>
                <c:pt idx="0">
                  <c:v>Dic. 2020</c:v>
                </c:pt>
                <c:pt idx="1">
                  <c:v>Dic. 2021</c:v>
                </c:pt>
                <c:pt idx="2">
                  <c:v>Dic. 2022</c:v>
                </c:pt>
                <c:pt idx="3">
                  <c:v>Dic. 2023</c:v>
                </c:pt>
                <c:pt idx="4">
                  <c:v>Dic. 2024</c:v>
                </c:pt>
                <c:pt idx="5">
                  <c:v>Ago. 2025</c:v>
                </c:pt>
              </c:strCache>
              <c:extLst/>
            </c:strRef>
          </c:cat>
          <c:val>
            <c:numRef>
              <c:f>'9.SVDS'!$D$15:$D$20</c:f>
              <c:numCache>
                <c:formatCode>_(* #,##0_);_(* \(#,##0\);_(* "-"??_);_(@_)</c:formatCode>
                <c:ptCount val="6"/>
                <c:pt idx="0">
                  <c:v>160</c:v>
                </c:pt>
                <c:pt idx="1">
                  <c:v>412</c:v>
                </c:pt>
                <c:pt idx="2">
                  <c:v>903</c:v>
                </c:pt>
                <c:pt idx="3">
                  <c:v>2712</c:v>
                </c:pt>
                <c:pt idx="4">
                  <c:v>2721</c:v>
                </c:pt>
                <c:pt idx="5">
                  <c:v>1939</c:v>
                </c:pt>
              </c:numCache>
              <c:extLst/>
            </c:numRef>
          </c:val>
          <c:extLst>
            <c:ext xmlns:c16="http://schemas.microsoft.com/office/drawing/2014/chart" uri="{C3380CC4-5D6E-409C-BE32-E72D297353CC}">
              <c16:uniqueId val="{00000002-2CD1-4D77-9CAF-7FB58F489A15}"/>
            </c:ext>
          </c:extLst>
        </c:ser>
        <c:ser>
          <c:idx val="5"/>
          <c:order val="5"/>
          <c:tx>
            <c:strRef>
              <c:f>'9.SVDS'!$E$4</c:f>
              <c:strCache>
                <c:ptCount val="1"/>
                <c:pt idx="0">
                  <c:v>Popular</c:v>
                </c:pt>
              </c:strCache>
            </c:strRef>
          </c:tx>
          <c:spPr>
            <a:solidFill>
              <a:schemeClr val="accent1"/>
            </a:solidFill>
            <a:ln>
              <a:noFill/>
            </a:ln>
            <a:effectLst/>
            <a:sp3d/>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'9.SVDS'!$A$15:$A$20</c:f>
              <c:strCache>
                <c:ptCount val="6"/>
                <c:pt idx="0">
                  <c:v>Dic. 2020</c:v>
                </c:pt>
                <c:pt idx="1">
                  <c:v>Dic. 2021</c:v>
                </c:pt>
                <c:pt idx="2">
                  <c:v>Dic. 2022</c:v>
                </c:pt>
                <c:pt idx="3">
                  <c:v>Dic. 2023</c:v>
                </c:pt>
                <c:pt idx="4">
                  <c:v>Dic. 2024</c:v>
                </c:pt>
                <c:pt idx="5">
                  <c:v>Ago. 2025</c:v>
                </c:pt>
              </c:strCache>
              <c:extLst/>
            </c:strRef>
          </c:cat>
          <c:val>
            <c:numRef>
              <c:f>'9.SVDS'!$E$15:$E$20</c:f>
              <c:numCache>
                <c:formatCode>_(* #,##0_);_(* \(#,##0\);_(* "-"??_);_(@_)</c:formatCode>
                <c:ptCount val="6"/>
                <c:pt idx="0">
                  <c:v>5615</c:v>
                </c:pt>
                <c:pt idx="1">
                  <c:v>9305</c:v>
                </c:pt>
                <c:pt idx="2">
                  <c:v>18230</c:v>
                </c:pt>
                <c:pt idx="3">
                  <c:v>23171</c:v>
                </c:pt>
                <c:pt idx="4">
                  <c:v>26385</c:v>
                </c:pt>
                <c:pt idx="5">
                  <c:v>21043</c:v>
                </c:pt>
              </c:numCache>
              <c:extLst/>
            </c:numRef>
          </c:val>
          <c:extLst>
            <c:ext xmlns:c16="http://schemas.microsoft.com/office/drawing/2014/chart" uri="{C3380CC4-5D6E-409C-BE32-E72D297353CC}">
              <c16:uniqueId val="{00000005-2CD1-4D77-9CAF-7FB58F489A15}"/>
            </c:ext>
          </c:extLst>
        </c:ser>
        <c:ser>
          <c:idx val="8"/>
          <c:order val="8"/>
          <c:tx>
            <c:strRef>
              <c:f>'9.SVDS'!$F$4</c:f>
              <c:strCache>
                <c:ptCount val="1"/>
                <c:pt idx="0">
                  <c:v>Reservas</c:v>
                </c:pt>
              </c:strCache>
            </c:strRef>
          </c:tx>
          <c:spPr>
            <a:solidFill>
              <a:schemeClr val="accent1">
                <a:shade val="65000"/>
              </a:schemeClr>
            </a:solidFill>
            <a:ln>
              <a:noFill/>
            </a:ln>
            <a:effectLst/>
            <a:sp3d/>
          </c:spPr>
          <c:invertIfNegative val="0"/>
          <c:dLbls>
            <c:dLbl>
              <c:idx val="0"/>
              <c:layout>
                <c:manualLayout>
                  <c:x val="-4.039889294309284E-3"/>
                  <c:y val="-1.945637062088036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CD7-491E-890C-BF54F578EED6}"/>
                </c:ext>
              </c:extLst>
            </c:dLbl>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'9.SVDS'!$A$15:$A$20</c:f>
              <c:strCache>
                <c:ptCount val="6"/>
                <c:pt idx="0">
                  <c:v>Dic. 2020</c:v>
                </c:pt>
                <c:pt idx="1">
                  <c:v>Dic. 2021</c:v>
                </c:pt>
                <c:pt idx="2">
                  <c:v>Dic. 2022</c:v>
                </c:pt>
                <c:pt idx="3">
                  <c:v>Dic. 2023</c:v>
                </c:pt>
                <c:pt idx="4">
                  <c:v>Dic. 2024</c:v>
                </c:pt>
                <c:pt idx="5">
                  <c:v>Ago. 2025</c:v>
                </c:pt>
              </c:strCache>
              <c:extLst/>
            </c:strRef>
          </c:cat>
          <c:val>
            <c:numRef>
              <c:f>'9.SVDS'!$F$15:$F$20</c:f>
              <c:numCache>
                <c:formatCode>_(* #,##0_);_(* \(#,##0\);_(* "-"??_);_(@_)</c:formatCode>
                <c:ptCount val="6"/>
                <c:pt idx="0">
                  <c:v>3890</c:v>
                </c:pt>
                <c:pt idx="1">
                  <c:v>5337</c:v>
                </c:pt>
                <c:pt idx="2">
                  <c:v>9583</c:v>
                </c:pt>
                <c:pt idx="3">
                  <c:v>9605</c:v>
                </c:pt>
                <c:pt idx="4">
                  <c:v>11866</c:v>
                </c:pt>
                <c:pt idx="5">
                  <c:v>8054</c:v>
                </c:pt>
              </c:numCache>
              <c:extLst/>
            </c:numRef>
          </c:val>
          <c:extLst>
            <c:ext xmlns:c16="http://schemas.microsoft.com/office/drawing/2014/chart" uri="{C3380CC4-5D6E-409C-BE32-E72D297353CC}">
              <c16:uniqueId val="{00000014-2CD1-4D77-9CAF-7FB58F489A15}"/>
            </c:ext>
          </c:extLst>
        </c:ser>
        <c:ser>
          <c:idx val="9"/>
          <c:order val="9"/>
          <c:tx>
            <c:strRef>
              <c:f>'9.SVDS'!$G$4</c:f>
              <c:strCache>
                <c:ptCount val="1"/>
                <c:pt idx="0">
                  <c:v>Romana</c:v>
                </c:pt>
              </c:strCache>
            </c:strRef>
          </c:tx>
          <c:spPr>
            <a:solidFill>
              <a:schemeClr val="accent1">
                <a:shade val="53000"/>
              </a:schemeClr>
            </a:solidFill>
            <a:ln>
              <a:noFill/>
            </a:ln>
            <a:effectLst/>
            <a:sp3d/>
          </c:spPr>
          <c:invertIfNegative val="0"/>
          <c:cat>
            <c:strRef>
              <c:f>'9.SVDS'!$A$15:$A$20</c:f>
              <c:strCache>
                <c:ptCount val="6"/>
                <c:pt idx="0">
                  <c:v>Dic. 2020</c:v>
                </c:pt>
                <c:pt idx="1">
                  <c:v>Dic. 2021</c:v>
                </c:pt>
                <c:pt idx="2">
                  <c:v>Dic. 2022</c:v>
                </c:pt>
                <c:pt idx="3">
                  <c:v>Dic. 2023</c:v>
                </c:pt>
                <c:pt idx="4">
                  <c:v>Dic. 2024</c:v>
                </c:pt>
                <c:pt idx="5">
                  <c:v>Ago. 2025</c:v>
                </c:pt>
              </c:strCache>
              <c:extLst/>
            </c:strRef>
          </c:cat>
          <c:val>
            <c:numRef>
              <c:f>'9.SVDS'!$G$15:$G$20</c:f>
              <c:numCache>
                <c:formatCode>_(* #,##0_);_(* \(#,##0\);_(* "-"??_);_(@_)</c:formatCode>
                <c:ptCount val="6"/>
                <c:pt idx="0">
                  <c:v>84</c:v>
                </c:pt>
                <c:pt idx="1">
                  <c:v>141</c:v>
                </c:pt>
                <c:pt idx="2">
                  <c:v>192</c:v>
                </c:pt>
                <c:pt idx="3">
                  <c:v>183</c:v>
                </c:pt>
                <c:pt idx="4">
                  <c:v>235</c:v>
                </c:pt>
                <c:pt idx="5">
                  <c:v>183</c:v>
                </c:pt>
              </c:numCache>
              <c:extLst/>
            </c:numRef>
          </c:val>
          <c:extLst>
            <c:ext xmlns:c16="http://schemas.microsoft.com/office/drawing/2014/chart" uri="{C3380CC4-5D6E-409C-BE32-E72D297353CC}">
              <c16:uniqueId val="{00000015-2CD1-4D77-9CAF-7FB58F489A15}"/>
            </c:ext>
          </c:extLst>
        </c:ser>
        <c:ser>
          <c:idx val="10"/>
          <c:order val="10"/>
          <c:tx>
            <c:strRef>
              <c:f>'9.SVDS'!$H$4</c:f>
              <c:strCache>
                <c:ptCount val="1"/>
                <c:pt idx="0">
                  <c:v>Siembra</c:v>
                </c:pt>
              </c:strCache>
            </c:strRef>
          </c:tx>
          <c:spPr>
            <a:solidFill>
              <a:schemeClr val="accent1">
                <a:shade val="41000"/>
              </a:schemeClr>
            </a:solidFill>
            <a:ln>
              <a:noFill/>
            </a:ln>
            <a:effectLst/>
            <a:sp3d/>
          </c:spPr>
          <c:invertIfNegative val="0"/>
          <c:dLbls>
            <c:dLbl>
              <c:idx val="0"/>
              <c:layout>
                <c:manualLayout>
                  <c:x val="-9.2579726839016315E-18"/>
                  <c:y val="-5.058656361428894E-2"/>
                </c:manualLayout>
              </c:layout>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8CD7-491E-890C-BF54F578EED6}"/>
                </c:ext>
              </c:extLst>
            </c:dLbl>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'9.SVDS'!$A$15:$A$20</c:f>
              <c:strCache>
                <c:ptCount val="6"/>
                <c:pt idx="0">
                  <c:v>Dic. 2020</c:v>
                </c:pt>
                <c:pt idx="1">
                  <c:v>Dic. 2021</c:v>
                </c:pt>
                <c:pt idx="2">
                  <c:v>Dic. 2022</c:v>
                </c:pt>
                <c:pt idx="3">
                  <c:v>Dic. 2023</c:v>
                </c:pt>
                <c:pt idx="4">
                  <c:v>Dic. 2024</c:v>
                </c:pt>
                <c:pt idx="5">
                  <c:v>Ago. 2025</c:v>
                </c:pt>
              </c:strCache>
              <c:extLst/>
            </c:strRef>
          </c:cat>
          <c:val>
            <c:numRef>
              <c:f>'9.SVDS'!$H$15:$H$20</c:f>
              <c:numCache>
                <c:formatCode>_(* #,##0_);_(* \(#,##0\);_(* "-"??_);_(@_)</c:formatCode>
                <c:ptCount val="6"/>
                <c:pt idx="0">
                  <c:v>4984</c:v>
                </c:pt>
                <c:pt idx="1">
                  <c:v>6784</c:v>
                </c:pt>
                <c:pt idx="2">
                  <c:v>12249</c:v>
                </c:pt>
                <c:pt idx="3">
                  <c:v>16780</c:v>
                </c:pt>
                <c:pt idx="4">
                  <c:v>18542</c:v>
                </c:pt>
                <c:pt idx="5">
                  <c:v>12056</c:v>
                </c:pt>
              </c:numCache>
              <c:extLst/>
            </c:numRef>
          </c:val>
          <c:extLst>
            <c:ext xmlns:c16="http://schemas.microsoft.com/office/drawing/2014/chart" uri="{C3380CC4-5D6E-409C-BE32-E72D297353CC}">
              <c16:uniqueId val="{00000000-8546-4B14-8730-0EA08F65A332}"/>
            </c:ext>
          </c:extLst>
        </c:ser>
        <c:dLbls>
          <c:showLegendKey val="0"/>
          <c:showVal val="0"/>
          <c:showCatName val="0"/>
          <c:showSerName val="0"/>
          <c:showPercent val="0"/>
          <c:showBubbleSize val="0"/>
        </c:dLbls>
        <c:gapWidth val="21"/>
        <c:shape val="cylinder"/>
        <c:axId val="408465624"/>
        <c:axId val="408466016"/>
        <c:axId val="0"/>
        <c:extLst>
          <c:ext xmlns:c15="http://schemas.microsoft.com/office/drawing/2012/chart" uri="{02D57815-91ED-43cb-92C2-25804820EDAC}">
            <c15:filteredBarSeries>
              <c15:ser>
                <c:idx val="3"/>
                <c:order val="3"/>
                <c:tx>
                  <c:strRef>
                    <c:extLst>
                      <c:ext uri="{02D57815-91ED-43cb-92C2-25804820EDAC}">
                        <c15:formulaRef>
                          <c15:sqref>'[7]III.5.13.Trasp'!#REF!</c15:sqref>
                        </c15:formulaRef>
                      </c:ext>
                    </c:extLst>
                    <c:strCache>
                      <c:ptCount val="1"/>
                      <c:pt idx="0">
                        <c:v>#¡REF!</c:v>
                      </c:pt>
                    </c:strCache>
                  </c:strRef>
                </c:tx>
                <c:spPr>
                  <a:solidFill>
                    <a:schemeClr val="accent1">
                      <a:tint val="77000"/>
                    </a:schemeClr>
                  </a:solidFill>
                  <a:ln>
                    <a:noFill/>
                  </a:ln>
                  <a:effectLst/>
                  <a:sp3d/>
                </c:spPr>
                <c:invertIfNegative val="0"/>
                <c:cat>
                  <c:strRef>
                    <c:extLst>
                      <c:ext uri="{02D57815-91ED-43cb-92C2-25804820EDAC}">
                        <c15:formulaRef>
                          <c15:sqref>'9.SVDS'!$A$15:$A$20</c15:sqref>
                        </c15:formulaRef>
                      </c:ext>
                    </c:extLst>
                    <c:strCache>
                      <c:ptCount val="6"/>
                      <c:pt idx="0">
                        <c:v>Dic. 2020</c:v>
                      </c:pt>
                      <c:pt idx="1">
                        <c:v>Dic. 2021</c:v>
                      </c:pt>
                      <c:pt idx="2">
                        <c:v>Dic. 2022</c:v>
                      </c:pt>
                      <c:pt idx="3">
                        <c:v>Dic. 2023</c:v>
                      </c:pt>
                      <c:pt idx="4">
                        <c:v>Dic. 2024</c:v>
                      </c:pt>
                      <c:pt idx="5">
                        <c:v>Ago. 2025</c:v>
                      </c:pt>
                    </c:strCache>
                  </c:strRef>
                </c:cat>
                <c:val>
                  <c:numRef>
                    <c:extLst>
                      <c:ext uri="{02D57815-91ED-43cb-92C2-25804820EDAC}">
                        <c15:formulaRef>
                          <c15:sqref>'[7]III.5.13.Trasp'!#REF!</c15:sqref>
                        </c15:formulaRef>
                      </c:ext>
                    </c:extLst>
                    <c:numCache>
                      <c:formatCode>General</c:formatCode>
                      <c:ptCount val="1"/>
                      <c:pt idx="0">
                        <c:v>1</c:v>
                      </c:pt>
                    </c:numCache>
                  </c:numRef>
                </c:val>
                <c:extLst>
                  <c:ext xmlns:c16="http://schemas.microsoft.com/office/drawing/2014/chart" uri="{C3380CC4-5D6E-409C-BE32-E72D297353CC}">
                    <c16:uniqueId val="{00000003-2CD1-4D77-9CAF-7FB58F489A15}"/>
                  </c:ext>
                </c:extLst>
              </c15:ser>
            </c15:filteredBarSeries>
            <c15:filteredBarSeries>
              <c15:ser>
                <c:idx val="4"/>
                <c:order val="4"/>
                <c:tx>
                  <c:strRef>
                    <c:extLst xmlns:c15="http://schemas.microsoft.com/office/drawing/2012/chart">
                      <c:ext xmlns:c15="http://schemas.microsoft.com/office/drawing/2012/chart" uri="{02D57815-91ED-43cb-92C2-25804820EDAC}">
                        <c15:formulaRef>
                          <c15:sqref>'[7]III.5.13.Trasp'!#REF!</c15:sqref>
                        </c15:formulaRef>
                      </c:ext>
                    </c:extLst>
                    <c:strCache>
                      <c:ptCount val="1"/>
                      <c:pt idx="0">
                        <c:v>#¡REF!</c:v>
                      </c:pt>
                    </c:strCache>
                  </c:strRef>
                </c:tx>
                <c:spPr>
                  <a:solidFill>
                    <a:schemeClr val="accent1">
                      <a:tint val="89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'9.SVDS'!$A$15:$A$20</c15:sqref>
                        </c15:formulaRef>
                      </c:ext>
                    </c:extLst>
                    <c:strCache>
                      <c:ptCount val="6"/>
                      <c:pt idx="0">
                        <c:v>Dic. 2020</c:v>
                      </c:pt>
                      <c:pt idx="1">
                        <c:v>Dic. 2021</c:v>
                      </c:pt>
                      <c:pt idx="2">
                        <c:v>Dic. 2022</c:v>
                      </c:pt>
                      <c:pt idx="3">
                        <c:v>Dic. 2023</c:v>
                      </c:pt>
                      <c:pt idx="4">
                        <c:v>Dic. 2024</c:v>
                      </c:pt>
                      <c:pt idx="5">
                        <c:v>Ago. 2025</c:v>
                      </c:pt>
                    </c:strCache>
                  </c:strRef>
                </c:cat>
                <c:val>
                  <c:numRef>
                    <c:extLst xmlns:c15="http://schemas.microsoft.com/office/drawing/2012/chart">
                      <c:ext xmlns:c15="http://schemas.microsoft.com/office/drawing/2012/chart" uri="{02D57815-91ED-43cb-92C2-25804820EDAC}">
                        <c15:formulaRef>
                          <c15:sqref>'[7]III.5.13.Trasp'!#REF!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4-2CD1-4D77-9CAF-7FB58F489A15}"/>
                  </c:ext>
                </c:extLst>
              </c15:ser>
            </c15:filteredBarSeries>
            <c15:filteredBarSeries>
              <c15:ser>
                <c:idx val="6"/>
                <c:order val="6"/>
                <c:tx>
                  <c:strRef>
                    <c:extLst xmlns:c15="http://schemas.microsoft.com/office/drawing/2012/chart">
                      <c:ext xmlns:c15="http://schemas.microsoft.com/office/drawing/2012/chart" uri="{02D57815-91ED-43cb-92C2-25804820EDAC}">
                        <c15:formulaRef>
                          <c15:sqref>'[7]III.5.13.Trasp'!#REF!</c15:sqref>
                        </c15:formulaRef>
                      </c:ext>
                    </c:extLst>
                    <c:strCache>
                      <c:ptCount val="1"/>
                      <c:pt idx="0">
                        <c:v>#¡REF!</c:v>
                      </c:pt>
                    </c:strCache>
                  </c:strRef>
                </c:tx>
                <c:spPr>
                  <a:solidFill>
                    <a:schemeClr val="accent1">
                      <a:shade val="88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'9.SVDS'!$A$15:$A$20</c15:sqref>
                        </c15:formulaRef>
                      </c:ext>
                    </c:extLst>
                    <c:strCache>
                      <c:ptCount val="6"/>
                      <c:pt idx="0">
                        <c:v>Dic. 2020</c:v>
                      </c:pt>
                      <c:pt idx="1">
                        <c:v>Dic. 2021</c:v>
                      </c:pt>
                      <c:pt idx="2">
                        <c:v>Dic. 2022</c:v>
                      </c:pt>
                      <c:pt idx="3">
                        <c:v>Dic. 2023</c:v>
                      </c:pt>
                      <c:pt idx="4">
                        <c:v>Dic. 2024</c:v>
                      </c:pt>
                      <c:pt idx="5">
                        <c:v>Ago. 2025</c:v>
                      </c:pt>
                    </c:strCache>
                  </c:strRef>
                </c:cat>
                <c:val>
                  <c:numRef>
                    <c:extLst xmlns:c15="http://schemas.microsoft.com/office/drawing/2012/chart">
                      <c:ext xmlns:c15="http://schemas.microsoft.com/office/drawing/2012/chart" uri="{02D57815-91ED-43cb-92C2-25804820EDAC}">
                        <c15:formulaRef>
                          <c15:sqref>'[7]III.5.13.Trasp'!#REF!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6-2CD1-4D77-9CAF-7FB58F489A15}"/>
                  </c:ext>
                </c:extLst>
              </c15:ser>
            </c15:filteredBarSeries>
            <c15:filteredBarSeries>
              <c15:ser>
                <c:idx val="7"/>
                <c:order val="7"/>
                <c:tx>
                  <c:strRef>
                    <c:extLst xmlns:c15="http://schemas.microsoft.com/office/drawing/2012/chart">
                      <c:ext xmlns:c15="http://schemas.microsoft.com/office/drawing/2012/chart" uri="{02D57815-91ED-43cb-92C2-25804820EDAC}">
                        <c15:formulaRef>
                          <c15:sqref>'[7]III.5.13.Trasp'!#REF!</c15:sqref>
                        </c15:formulaRef>
                      </c:ext>
                    </c:extLst>
                    <c:strCache>
                      <c:ptCount val="1"/>
                      <c:pt idx="0">
                        <c:v>#¡REF!</c:v>
                      </c:pt>
                    </c:strCache>
                  </c:strRef>
                </c:tx>
                <c:spPr>
                  <a:solidFill>
                    <a:schemeClr val="accent1">
                      <a:shade val="76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'9.SVDS'!$A$15:$A$20</c15:sqref>
                        </c15:formulaRef>
                      </c:ext>
                    </c:extLst>
                    <c:strCache>
                      <c:ptCount val="6"/>
                      <c:pt idx="0">
                        <c:v>Dic. 2020</c:v>
                      </c:pt>
                      <c:pt idx="1">
                        <c:v>Dic. 2021</c:v>
                      </c:pt>
                      <c:pt idx="2">
                        <c:v>Dic. 2022</c:v>
                      </c:pt>
                      <c:pt idx="3">
                        <c:v>Dic. 2023</c:v>
                      </c:pt>
                      <c:pt idx="4">
                        <c:v>Dic. 2024</c:v>
                      </c:pt>
                      <c:pt idx="5">
                        <c:v>Ago. 2025</c:v>
                      </c:pt>
                    </c:strCache>
                  </c:strRef>
                </c:cat>
                <c:val>
                  <c:numRef>
                    <c:extLst xmlns:c15="http://schemas.microsoft.com/office/drawing/2012/chart">
                      <c:ext xmlns:c15="http://schemas.microsoft.com/office/drawing/2012/chart" uri="{02D57815-91ED-43cb-92C2-25804820EDAC}">
                        <c15:formulaRef>
                          <c15:sqref>'[7]III.5.13.Trasp'!#REF!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7-2CD1-4D77-9CAF-7FB58F489A15}"/>
                  </c:ext>
                </c:extLst>
              </c15:ser>
            </c15:filteredBarSeries>
          </c:ext>
        </c:extLst>
      </c:bar3DChart>
      <c:catAx>
        <c:axId val="408465624"/>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8466016"/>
        <c:crosses val="autoZero"/>
        <c:auto val="1"/>
        <c:lblAlgn val="ctr"/>
        <c:lblOffset val="100"/>
        <c:noMultiLvlLbl val="0"/>
      </c:catAx>
      <c:valAx>
        <c:axId val="408466016"/>
        <c:scaling>
          <c:orientation val="minMax"/>
        </c:scaling>
        <c:delete val="1"/>
        <c:axPos val="l"/>
        <c:numFmt formatCode="_(* #,##0_);_(* \(#,##0\);_(* &quot;-&quot;??_);_(@_)" sourceLinked="1"/>
        <c:majorTickMark val="out"/>
        <c:minorTickMark val="none"/>
        <c:tickLblPos val="nextTo"/>
        <c:crossAx val="408465624"/>
        <c:crosses val="autoZero"/>
        <c:crossBetween val="between"/>
      </c:valAx>
      <c:spPr>
        <a:noFill/>
        <a:ln w="25400">
          <a:noFill/>
        </a:ln>
        <a:effectLst/>
      </c:spPr>
    </c:plotArea>
    <c:legend>
      <c:legendPos val="b"/>
      <c:layout>
        <c:manualLayout>
          <c:xMode val="edge"/>
          <c:yMode val="edge"/>
          <c:x val="2.7369772816666485E-2"/>
          <c:y val="7.1135708185080637E-2"/>
          <c:w val="0.92425032617334524"/>
          <c:h val="5.1391628398641129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000">
          <a:latin typeface="Arial" panose="020B0604020202020204" pitchFamily="34" charset="0"/>
          <a:cs typeface="Arial" panose="020B0604020202020204" pitchFamily="34" charset="0"/>
        </a:defRPr>
      </a:pPr>
      <a:endParaRPr lang="es-DO"/>
    </a:p>
  </c:txPr>
  <c:printSettings>
    <c:headerFooter/>
    <c:pageMargins b="0.75000000000000233" l="0.70000000000000062" r="0.70000000000000062" t="0.75000000000000233" header="0.30000000000000032" footer="0.30000000000000032"/>
    <c:pageSetup/>
  </c:printSettings>
  <c:userShapes r:id="rId3"/>
</c:chartSpace>
</file>

<file path=xl/charts/chart5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200" b="1" i="0" u="none" strike="noStrike" kern="1200" baseline="0">
                <a:solidFill>
                  <a:schemeClr val="tx1"/>
                </a:solidFill>
                <a:latin typeface="Arial" panose="020B0604020202020204" pitchFamily="34" charset="0"/>
                <a:ea typeface="+mn-ea"/>
                <a:cs typeface="Arial" panose="020B0604020202020204" pitchFamily="34" charset="0"/>
              </a:defRPr>
            </a:pPr>
            <a:r>
              <a:rPr lang="en-US"/>
              <a:t>Traspasos Cedidos por las Entidades de Reparto</a:t>
            </a:r>
          </a:p>
        </c:rich>
      </c:tx>
      <c:layout>
        <c:manualLayout>
          <c:xMode val="edge"/>
          <c:yMode val="edge"/>
          <c:x val="0.26521161744435817"/>
          <c:y val="4.4136653849843749E-2"/>
        </c:manualLayout>
      </c:layout>
      <c:overlay val="0"/>
      <c:spPr>
        <a:noFill/>
        <a:ln>
          <a:noFill/>
        </a:ln>
        <a:effectLst/>
      </c:spPr>
      <c:txPr>
        <a:bodyPr rot="0" spcFirstLastPara="1" vertOverflow="ellipsis" vert="horz" wrap="square" anchor="ctr" anchorCtr="1"/>
        <a:lstStyle/>
        <a:p>
          <a:pPr>
            <a:defRPr sz="12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10"/>
      <c:rotY val="1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8127145812151496E-2"/>
          <c:y val="0.29208407039243039"/>
          <c:w val="0.97062303575689413"/>
          <c:h val="0.4954505228901217"/>
        </c:manualLayout>
      </c:layout>
      <c:bar3DChart>
        <c:barDir val="col"/>
        <c:grouping val="stacked"/>
        <c:varyColors val="0"/>
        <c:ser>
          <c:idx val="0"/>
          <c:order val="0"/>
          <c:tx>
            <c:strRef>
              <c:f>'9.SVDS'!$J$4</c:f>
              <c:strCache>
                <c:ptCount val="1"/>
                <c:pt idx="0">
                  <c:v>FPBC</c:v>
                </c:pt>
              </c:strCache>
            </c:strRef>
          </c:tx>
          <c:spPr>
            <a:solidFill>
              <a:schemeClr val="accent1">
                <a:tint val="58000"/>
              </a:schemeClr>
            </a:solidFill>
            <a:ln>
              <a:noFill/>
            </a:ln>
            <a:effectLst/>
            <a:sp3d/>
          </c:spPr>
          <c:invertIfNegative val="0"/>
          <c:dLbls>
            <c:spPr>
              <a:noFill/>
              <a:ln>
                <a:noFill/>
              </a:ln>
              <a:effectLst/>
            </c:spPr>
            <c:txPr>
              <a:bodyPr rot="0" spcFirstLastPara="1" vertOverflow="ellipsis" vert="horz" wrap="square" anchor="ctr" anchorCtr="1"/>
              <a:lstStyle/>
              <a:p>
                <a:pPr>
                  <a:defRPr sz="10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'9.SVDS'!$A$5:$A$20</c15:sqref>
                  </c15:fullRef>
                </c:ext>
              </c:extLst>
              <c:f>'9.SVDS'!$A$15:$A$20</c:f>
              <c:strCache>
                <c:ptCount val="6"/>
                <c:pt idx="0">
                  <c:v>Dic. 2020</c:v>
                </c:pt>
                <c:pt idx="1">
                  <c:v>Dic. 2021</c:v>
                </c:pt>
                <c:pt idx="2">
                  <c:v>Dic. 2022</c:v>
                </c:pt>
                <c:pt idx="3">
                  <c:v>Dic. 2023</c:v>
                </c:pt>
                <c:pt idx="4">
                  <c:v>Dic. 2024</c:v>
                </c:pt>
                <c:pt idx="5">
                  <c:v>Ago. 2025</c:v>
                </c:pt>
              </c:strCache>
            </c:strRef>
          </c:cat>
          <c:val>
            <c:numRef>
              <c:extLst>
                <c:ext xmlns:c15="http://schemas.microsoft.com/office/drawing/2012/chart" uri="{02D57815-91ED-43cb-92C2-25804820EDAC}">
                  <c15:fullRef>
                    <c15:sqref>'9.SVDS'!$J$5:$J$20</c15:sqref>
                  </c15:fullRef>
                </c:ext>
              </c:extLst>
              <c:f>'9.SVDS'!$J$15:$J$20</c:f>
              <c:numCache>
                <c:formatCode>0</c:formatCode>
                <c:ptCount val="6"/>
                <c:pt idx="0">
                  <c:v>15</c:v>
                </c:pt>
                <c:pt idx="1">
                  <c:v>4</c:v>
                </c:pt>
                <c:pt idx="2">
                  <c:v>5</c:v>
                </c:pt>
                <c:pt idx="3">
                  <c:v>10</c:v>
                </c:pt>
                <c:pt idx="4">
                  <c:v>1</c:v>
                </c:pt>
                <c:pt idx="5">
                  <c:v>0</c:v>
                </c:pt>
              </c:numCache>
            </c:numRef>
          </c:val>
          <c:extLst>
            <c:ext xmlns:c16="http://schemas.microsoft.com/office/drawing/2014/chart" uri="{C3380CC4-5D6E-409C-BE32-E72D297353CC}">
              <c16:uniqueId val="{00000000-FAF8-4141-8419-6C576D7420E7}"/>
            </c:ext>
          </c:extLst>
        </c:ser>
        <c:ser>
          <c:idx val="1"/>
          <c:order val="1"/>
          <c:tx>
            <c:strRef>
              <c:f>'9.SVDS'!$K$4</c:f>
              <c:strCache>
                <c:ptCount val="1"/>
                <c:pt idx="0">
                  <c:v>Bco Reservas</c:v>
                </c:pt>
              </c:strCache>
            </c:strRef>
          </c:tx>
          <c:spPr>
            <a:solidFill>
              <a:schemeClr val="accent1">
                <a:tint val="86000"/>
              </a:schemeClr>
            </a:solidFill>
            <a:ln>
              <a:noFill/>
            </a:ln>
            <a:effectLst/>
            <a:sp3d/>
          </c:spPr>
          <c:invertIfNegative val="0"/>
          <c:dLbls>
            <c:spPr>
              <a:noFill/>
              <a:ln>
                <a:noFill/>
              </a:ln>
              <a:effectLst/>
            </c:spPr>
            <c:txPr>
              <a:bodyPr rot="0" spcFirstLastPara="1" vertOverflow="ellipsis" vert="horz" wrap="square" anchor="ctr" anchorCtr="1"/>
              <a:lstStyle/>
              <a:p>
                <a:pPr>
                  <a:defRPr sz="10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'9.SVDS'!$A$5:$A$20</c15:sqref>
                  </c15:fullRef>
                </c:ext>
              </c:extLst>
              <c:f>'9.SVDS'!$A$15:$A$20</c:f>
              <c:strCache>
                <c:ptCount val="6"/>
                <c:pt idx="0">
                  <c:v>Dic. 2020</c:v>
                </c:pt>
                <c:pt idx="1">
                  <c:v>Dic. 2021</c:v>
                </c:pt>
                <c:pt idx="2">
                  <c:v>Dic. 2022</c:v>
                </c:pt>
                <c:pt idx="3">
                  <c:v>Dic. 2023</c:v>
                </c:pt>
                <c:pt idx="4">
                  <c:v>Dic. 2024</c:v>
                </c:pt>
                <c:pt idx="5">
                  <c:v>Ago. 2025</c:v>
                </c:pt>
              </c:strCache>
            </c:strRef>
          </c:cat>
          <c:val>
            <c:numRef>
              <c:extLst>
                <c:ext xmlns:c15="http://schemas.microsoft.com/office/drawing/2012/chart" uri="{02D57815-91ED-43cb-92C2-25804820EDAC}">
                  <c15:fullRef>
                    <c15:sqref>'9.SVDS'!$K$5:$K$20</c15:sqref>
                  </c15:fullRef>
                </c:ext>
              </c:extLst>
              <c:f>'9.SVDS'!$K$15:$K$20</c:f>
              <c:numCache>
                <c:formatCode>0</c:formatCode>
                <c:ptCount val="6"/>
                <c:pt idx="0">
                  <c:v>5</c:v>
                </c:pt>
                <c:pt idx="1">
                  <c:v>23</c:v>
                </c:pt>
                <c:pt idx="2">
                  <c:v>15</c:v>
                </c:pt>
                <c:pt idx="3">
                  <c:v>8</c:v>
                </c:pt>
                <c:pt idx="4">
                  <c:v>8</c:v>
                </c:pt>
                <c:pt idx="5">
                  <c:v>11</c:v>
                </c:pt>
              </c:numCache>
            </c:numRef>
          </c:val>
          <c:extLst>
            <c:ext xmlns:c15="http://schemas.microsoft.com/office/drawing/2012/chart" uri="{02D57815-91ED-43cb-92C2-25804820EDAC}">
              <c15:categoryFilterExceptions>
                <c15:categoryFilterException>
                  <c15:sqref>'9.SVDS'!$K$11</c15:sqref>
                  <c15:dLbl>
                    <c:idx val="-1"/>
                    <c:layout>
                      <c:manualLayout>
                        <c:x val="1.1994240066401408E-2"/>
                        <c:y val="-2.7690519129642786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0-CC54-4A41-ACA4-B651CB3A7543}"/>
                      </c:ext>
                    </c:extLst>
                  </c15:dLbl>
                </c15:categoryFilterException>
                <c15:categoryFilterException>
                  <c15:sqref>'9.SVDS'!$K$13</c15:sqref>
                  <c15:dLbl>
                    <c:idx val="-1"/>
                    <c:layout>
                      <c:manualLayout>
                        <c:x val="1.7134628666287727E-3"/>
                        <c:y val="7.384138434571373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1-CC54-4A41-ACA4-B651CB3A7543}"/>
                      </c:ext>
                    </c:extLst>
                  </c15:dLbl>
                </c15:categoryFilterException>
              </c15:categoryFilterExceptions>
            </c:ext>
            <c:ext xmlns:c16="http://schemas.microsoft.com/office/drawing/2014/chart" uri="{C3380CC4-5D6E-409C-BE32-E72D297353CC}">
              <c16:uniqueId val="{0000000D-FAF8-4141-8419-6C576D7420E7}"/>
            </c:ext>
          </c:extLst>
        </c:ser>
        <c:ser>
          <c:idx val="2"/>
          <c:order val="2"/>
          <c:tx>
            <c:strRef>
              <c:f>'9.SVDS'!$L$4</c:f>
              <c:strCache>
                <c:ptCount val="1"/>
                <c:pt idx="0">
                  <c:v>INABIMA</c:v>
                </c:pt>
              </c:strCache>
            </c:strRef>
          </c:tx>
          <c:spPr>
            <a:solidFill>
              <a:schemeClr val="accent1">
                <a:shade val="86000"/>
              </a:schemeClr>
            </a:solidFill>
            <a:ln>
              <a:noFill/>
            </a:ln>
            <a:effectLst/>
            <a:sp3d/>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'9.SVDS'!$A$5:$A$20</c15:sqref>
                  </c15:fullRef>
                </c:ext>
              </c:extLst>
              <c:f>'9.SVDS'!$A$15:$A$20</c:f>
              <c:strCache>
                <c:ptCount val="6"/>
                <c:pt idx="0">
                  <c:v>Dic. 2020</c:v>
                </c:pt>
                <c:pt idx="1">
                  <c:v>Dic. 2021</c:v>
                </c:pt>
                <c:pt idx="2">
                  <c:v>Dic. 2022</c:v>
                </c:pt>
                <c:pt idx="3">
                  <c:v>Dic. 2023</c:v>
                </c:pt>
                <c:pt idx="4">
                  <c:v>Dic. 2024</c:v>
                </c:pt>
                <c:pt idx="5">
                  <c:v>Ago. 2025</c:v>
                </c:pt>
              </c:strCache>
            </c:strRef>
          </c:cat>
          <c:val>
            <c:numRef>
              <c:extLst>
                <c:ext xmlns:c15="http://schemas.microsoft.com/office/drawing/2012/chart" uri="{02D57815-91ED-43cb-92C2-25804820EDAC}">
                  <c15:fullRef>
                    <c15:sqref>'9.SVDS'!$L$5:$L$20</c15:sqref>
                  </c15:fullRef>
                </c:ext>
              </c:extLst>
              <c:f>'9.SVDS'!$L$15:$L$20</c:f>
              <c:numCache>
                <c:formatCode>0</c:formatCode>
                <c:ptCount val="6"/>
                <c:pt idx="0">
                  <c:v>208</c:v>
                </c:pt>
                <c:pt idx="1">
                  <c:v>314</c:v>
                </c:pt>
                <c:pt idx="2">
                  <c:v>217</c:v>
                </c:pt>
                <c:pt idx="3">
                  <c:v>308</c:v>
                </c:pt>
                <c:pt idx="4">
                  <c:v>325</c:v>
                </c:pt>
                <c:pt idx="5">
                  <c:v>245</c:v>
                </c:pt>
              </c:numCache>
            </c:numRef>
          </c:val>
          <c:extLst>
            <c:ext xmlns:c16="http://schemas.microsoft.com/office/drawing/2014/chart" uri="{C3380CC4-5D6E-409C-BE32-E72D297353CC}">
              <c16:uniqueId val="{0000000E-FAF8-4141-8419-6C576D7420E7}"/>
            </c:ext>
          </c:extLst>
        </c:ser>
        <c:ser>
          <c:idx val="3"/>
          <c:order val="3"/>
          <c:tx>
            <c:strRef>
              <c:f>'9.SVDS'!$M$4</c:f>
              <c:strCache>
                <c:ptCount val="1"/>
                <c:pt idx="0">
                  <c:v>Ministerio de Hacienda</c:v>
                </c:pt>
              </c:strCache>
            </c:strRef>
          </c:tx>
          <c:spPr>
            <a:solidFill>
              <a:schemeClr val="accent1">
                <a:shade val="58000"/>
              </a:schemeClr>
            </a:solidFill>
            <a:ln>
              <a:noFill/>
            </a:ln>
            <a:effectLst/>
            <a:sp3d/>
          </c:spPr>
          <c:invertIfNegative val="0"/>
          <c:dLbls>
            <c:spPr>
              <a:noFill/>
              <a:ln>
                <a:noFill/>
              </a:ln>
              <a:effectLst/>
            </c:spPr>
            <c:txPr>
              <a:bodyPr rot="0" spcFirstLastPara="1" vertOverflow="ellipsis" vert="horz" wrap="square" anchor="ctr" anchorCtr="1"/>
              <a:lstStyle/>
              <a:p>
                <a:pPr>
                  <a:defRPr sz="1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extLst>
                <c:ext xmlns:c15="http://schemas.microsoft.com/office/drawing/2012/chart" uri="{02D57815-91ED-43cb-92C2-25804820EDAC}">
                  <c15:fullRef>
                    <c15:sqref>'9.SVDS'!$A$5:$A$20</c15:sqref>
                  </c15:fullRef>
                </c:ext>
              </c:extLst>
              <c:f>'9.SVDS'!$A$15:$A$20</c:f>
              <c:strCache>
                <c:ptCount val="6"/>
                <c:pt idx="0">
                  <c:v>Dic. 2020</c:v>
                </c:pt>
                <c:pt idx="1">
                  <c:v>Dic. 2021</c:v>
                </c:pt>
                <c:pt idx="2">
                  <c:v>Dic. 2022</c:v>
                </c:pt>
                <c:pt idx="3">
                  <c:v>Dic. 2023</c:v>
                </c:pt>
                <c:pt idx="4">
                  <c:v>Dic. 2024</c:v>
                </c:pt>
                <c:pt idx="5">
                  <c:v>Ago. 2025</c:v>
                </c:pt>
              </c:strCache>
            </c:strRef>
          </c:cat>
          <c:val>
            <c:numRef>
              <c:extLst>
                <c:ext xmlns:c15="http://schemas.microsoft.com/office/drawing/2012/chart" uri="{02D57815-91ED-43cb-92C2-25804820EDAC}">
                  <c15:fullRef>
                    <c15:sqref>'9.SVDS'!$M$5:$M$20</c15:sqref>
                  </c15:fullRef>
                </c:ext>
              </c:extLst>
              <c:f>'9.SVDS'!$M$15:$M$20</c:f>
              <c:numCache>
                <c:formatCode>0</c:formatCode>
                <c:ptCount val="6"/>
                <c:pt idx="0">
                  <c:v>38</c:v>
                </c:pt>
                <c:pt idx="1">
                  <c:v>54</c:v>
                </c:pt>
                <c:pt idx="2">
                  <c:v>91</c:v>
                </c:pt>
                <c:pt idx="3">
                  <c:v>61</c:v>
                </c:pt>
                <c:pt idx="4">
                  <c:v>40</c:v>
                </c:pt>
                <c:pt idx="5">
                  <c:v>20</c:v>
                </c:pt>
              </c:numCache>
            </c:numRef>
          </c:val>
          <c:extLst>
            <c:ext xmlns:c16="http://schemas.microsoft.com/office/drawing/2014/chart" uri="{C3380CC4-5D6E-409C-BE32-E72D297353CC}">
              <c16:uniqueId val="{0000000F-FAF8-4141-8419-6C576D7420E7}"/>
            </c:ext>
          </c:extLst>
        </c:ser>
        <c:dLbls>
          <c:showLegendKey val="0"/>
          <c:showVal val="0"/>
          <c:showCatName val="0"/>
          <c:showSerName val="0"/>
          <c:showPercent val="0"/>
          <c:showBubbleSize val="0"/>
        </c:dLbls>
        <c:gapWidth val="13"/>
        <c:shape val="cylinder"/>
        <c:axId val="408466800"/>
        <c:axId val="408893536"/>
        <c:axId val="0"/>
      </c:bar3DChart>
      <c:catAx>
        <c:axId val="40846680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8893536"/>
        <c:crosses val="autoZero"/>
        <c:auto val="1"/>
        <c:lblAlgn val="ctr"/>
        <c:lblOffset val="100"/>
        <c:noMultiLvlLbl val="0"/>
      </c:catAx>
      <c:valAx>
        <c:axId val="408893536"/>
        <c:scaling>
          <c:orientation val="minMax"/>
        </c:scaling>
        <c:delete val="1"/>
        <c:axPos val="l"/>
        <c:numFmt formatCode="0" sourceLinked="1"/>
        <c:majorTickMark val="out"/>
        <c:minorTickMark val="none"/>
        <c:tickLblPos val="nextTo"/>
        <c:crossAx val="408466800"/>
        <c:crosses val="autoZero"/>
        <c:crossBetween val="between"/>
      </c:valAx>
      <c:spPr>
        <a:noFill/>
        <a:ln w="25400">
          <a:noFill/>
        </a:ln>
        <a:effectLst/>
      </c:spPr>
    </c:plotArea>
    <c:legend>
      <c:legendPos val="b"/>
      <c:layout>
        <c:manualLayout>
          <c:xMode val="edge"/>
          <c:yMode val="edge"/>
          <c:x val="8.9337043167365973E-2"/>
          <c:y val="8.0935791239891863E-2"/>
          <c:w val="0.81509029199245475"/>
          <c:h val="4.5286876736837796E-2"/>
        </c:manualLayout>
      </c:layout>
      <c:overlay val="0"/>
      <c:spPr>
        <a:noFill/>
        <a:ln>
          <a:noFill/>
        </a:ln>
        <a:effectLst/>
      </c:spPr>
      <c:txPr>
        <a:bodyPr rot="0" spcFirstLastPara="1" vertOverflow="ellipsis" vert="horz" wrap="square" anchor="ctr" anchorCtr="1"/>
        <a:lstStyle/>
        <a:p>
          <a:pPr>
            <a:defRPr sz="1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000">
          <a:latin typeface="Arial" panose="020B0604020202020204" pitchFamily="34" charset="0"/>
          <a:cs typeface="Arial" panose="020B0604020202020204" pitchFamily="34" charset="0"/>
        </a:defRPr>
      </a:pPr>
      <a:endParaRPr lang="es-DO"/>
    </a:p>
  </c:txPr>
  <c:printSettings>
    <c:headerFooter/>
    <c:pageMargins b="0.75000000000000233" l="0.70000000000000062" r="0.70000000000000062" t="0.75000000000000233" header="0.30000000000000032" footer="0.30000000000000032"/>
    <c:pageSetup/>
  </c:printSettings>
  <c:userShapes r:id="rId3"/>
</c:chartSpace>
</file>

<file path=xl/charts/chart5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lang="en-US" sz="1600" b="1" i="0" u="none" strike="noStrike" kern="1200" baseline="0">
                <a:solidFill>
                  <a:schemeClr val="tx1"/>
                </a:solidFill>
                <a:latin typeface="+mn-lt"/>
                <a:ea typeface="+mn-ea"/>
                <a:cs typeface="+mn-cs"/>
              </a:defRPr>
            </a:pPr>
            <a:r>
              <a:rPr lang="en-US" sz="1600">
                <a:latin typeface="Calibri" pitchFamily="34" charset="0"/>
              </a:rPr>
              <a:t>Traspaso Netos </a:t>
            </a:r>
            <a:r>
              <a:rPr lang="en-US" sz="1600" baseline="0">
                <a:latin typeface="Calibri" pitchFamily="34" charset="0"/>
              </a:rPr>
              <a:t> </a:t>
            </a:r>
            <a:r>
              <a:rPr lang="en-US" sz="1600">
                <a:latin typeface="Calibri" pitchFamily="34" charset="0"/>
              </a:rPr>
              <a:t>Entidades de CCI</a:t>
            </a:r>
          </a:p>
        </c:rich>
      </c:tx>
      <c:layout>
        <c:manualLayout>
          <c:xMode val="edge"/>
          <c:yMode val="edge"/>
          <c:x val="0.37399984002706288"/>
          <c:y val="2.4320959880015001E-2"/>
        </c:manualLayout>
      </c:layout>
      <c:overlay val="0"/>
      <c:spPr>
        <a:noFill/>
        <a:ln>
          <a:noFill/>
        </a:ln>
        <a:effectLst/>
      </c:spPr>
      <c:txPr>
        <a:bodyPr rot="0" spcFirstLastPara="1" vertOverflow="ellipsis" vert="horz" wrap="square" anchor="ctr" anchorCtr="1"/>
        <a:lstStyle/>
        <a:p>
          <a:pPr>
            <a:defRPr lang="en-US" sz="1600" b="1" i="0" u="none" strike="noStrike" kern="1200" baseline="0">
              <a:solidFill>
                <a:schemeClr val="tx1"/>
              </a:solidFill>
              <a:latin typeface="+mn-lt"/>
              <a:ea typeface="+mn-ea"/>
              <a:cs typeface="+mn-cs"/>
            </a:defRPr>
          </a:pPr>
          <a:endParaRPr lang="es-DO"/>
        </a:p>
      </c:txPr>
    </c:title>
    <c:autoTitleDeleted val="0"/>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6278728970219387E-2"/>
          <c:y val="0.18062665557012489"/>
          <c:w val="0.98372127102978058"/>
          <c:h val="0.61730127351239983"/>
        </c:manualLayout>
      </c:layout>
      <c:bar3DChart>
        <c:barDir val="col"/>
        <c:grouping val="stacked"/>
        <c:varyColors val="0"/>
        <c:ser>
          <c:idx val="0"/>
          <c:order val="0"/>
          <c:tx>
            <c:strRef>
              <c:f>'10. SVDS'!$D$5</c:f>
              <c:strCache>
                <c:ptCount val="1"/>
                <c:pt idx="0">
                  <c:v>JMMB-BDI</c:v>
                </c:pt>
              </c:strCache>
            </c:strRef>
          </c:tx>
          <c:spPr>
            <a:solidFill>
              <a:schemeClr val="accent1"/>
            </a:solidFill>
            <a:ln>
              <a:noFill/>
            </a:ln>
            <a:effectLst/>
            <a:sp3d/>
          </c:spPr>
          <c:invertIfNegative val="0"/>
          <c:cat>
            <c:strRef>
              <c:f>'10. SVDS'!$A$16:$A$21</c:f>
              <c:strCache>
                <c:ptCount val="6"/>
                <c:pt idx="0">
                  <c:v>Dic.2020</c:v>
                </c:pt>
                <c:pt idx="1">
                  <c:v>Dic.2021</c:v>
                </c:pt>
                <c:pt idx="2">
                  <c:v>Dic. 2022</c:v>
                </c:pt>
                <c:pt idx="3">
                  <c:v>Dic. 2023</c:v>
                </c:pt>
                <c:pt idx="4">
                  <c:v>Dic. 2024</c:v>
                </c:pt>
                <c:pt idx="5">
                  <c:v>Ago. 2025</c:v>
                </c:pt>
              </c:strCache>
              <c:extLst/>
            </c:strRef>
          </c:cat>
          <c:val>
            <c:numRef>
              <c:f>'10. SVDS'!$D$16:$D$21</c:f>
              <c:numCache>
                <c:formatCode>#,##0_);[Red]\(#,##0\)</c:formatCode>
                <c:ptCount val="6"/>
                <c:pt idx="0">
                  <c:v>617</c:v>
                </c:pt>
                <c:pt idx="1">
                  <c:v>1256</c:v>
                </c:pt>
                <c:pt idx="2">
                  <c:v>1539</c:v>
                </c:pt>
                <c:pt idx="3">
                  <c:v>1063</c:v>
                </c:pt>
                <c:pt idx="4">
                  <c:v>-225</c:v>
                </c:pt>
                <c:pt idx="5">
                  <c:v>1843</c:v>
                </c:pt>
              </c:numCache>
              <c:extLst/>
            </c:numRef>
          </c:val>
          <c:extLst>
            <c:ext xmlns:c16="http://schemas.microsoft.com/office/drawing/2014/chart" uri="{C3380CC4-5D6E-409C-BE32-E72D297353CC}">
              <c16:uniqueId val="{00000000-BA3E-4CD4-8144-37D760A08815}"/>
            </c:ext>
          </c:extLst>
        </c:ser>
        <c:ser>
          <c:idx val="5"/>
          <c:order val="4"/>
          <c:tx>
            <c:strRef>
              <c:f>'10. SVDS'!$E$5</c:f>
              <c:strCache>
                <c:ptCount val="1"/>
                <c:pt idx="0">
                  <c:v>Popular</c:v>
                </c:pt>
              </c:strCache>
            </c:strRef>
          </c:tx>
          <c:spPr>
            <a:solidFill>
              <a:schemeClr val="accent5">
                <a:lumMod val="60000"/>
              </a:schemeClr>
            </a:solidFill>
            <a:ln>
              <a:noFill/>
            </a:ln>
            <a:effectLst/>
            <a:sp3d/>
          </c:spPr>
          <c:invertIfNegative val="0"/>
          <c:cat>
            <c:strRef>
              <c:f>'10. SVDS'!$A$16:$A$21</c:f>
              <c:strCache>
                <c:ptCount val="6"/>
                <c:pt idx="0">
                  <c:v>Dic.2020</c:v>
                </c:pt>
                <c:pt idx="1">
                  <c:v>Dic.2021</c:v>
                </c:pt>
                <c:pt idx="2">
                  <c:v>Dic. 2022</c:v>
                </c:pt>
                <c:pt idx="3">
                  <c:v>Dic. 2023</c:v>
                </c:pt>
                <c:pt idx="4">
                  <c:v>Dic. 2024</c:v>
                </c:pt>
                <c:pt idx="5">
                  <c:v>Ago. 2025</c:v>
                </c:pt>
              </c:strCache>
              <c:extLst/>
            </c:strRef>
          </c:cat>
          <c:val>
            <c:numRef>
              <c:f>'10. SVDS'!$E$16:$E$21</c:f>
              <c:numCache>
                <c:formatCode>#,##0_);[Red]\(#,##0\)</c:formatCode>
                <c:ptCount val="6"/>
                <c:pt idx="0">
                  <c:v>-2569</c:v>
                </c:pt>
                <c:pt idx="1">
                  <c:v>-3592</c:v>
                </c:pt>
                <c:pt idx="2">
                  <c:v>-10418</c:v>
                </c:pt>
                <c:pt idx="3">
                  <c:v>-5510</c:v>
                </c:pt>
                <c:pt idx="4">
                  <c:v>-13730</c:v>
                </c:pt>
                <c:pt idx="5">
                  <c:v>-9926</c:v>
                </c:pt>
              </c:numCache>
              <c:extLst/>
            </c:numRef>
          </c:val>
          <c:extLst>
            <c:ext xmlns:c16="http://schemas.microsoft.com/office/drawing/2014/chart" uri="{C3380CC4-5D6E-409C-BE32-E72D297353CC}">
              <c16:uniqueId val="{00000005-BA3E-4CD4-8144-37D760A08815}"/>
            </c:ext>
          </c:extLst>
        </c:ser>
        <c:ser>
          <c:idx val="8"/>
          <c:order val="6"/>
          <c:tx>
            <c:strRef>
              <c:f>'10. SVDS'!$F$5</c:f>
              <c:strCache>
                <c:ptCount val="1"/>
                <c:pt idx="0">
                  <c:v>Reservas</c:v>
                </c:pt>
              </c:strCache>
            </c:strRef>
          </c:tx>
          <c:spPr>
            <a:solidFill>
              <a:srgbClr val="00539B"/>
            </a:solidFill>
            <a:ln>
              <a:noFill/>
            </a:ln>
            <a:effectLst/>
            <a:sp3d/>
          </c:spPr>
          <c:invertIfNegative val="0"/>
          <c:dLbls>
            <c:dLbl>
              <c:idx val="5"/>
              <c:layout>
                <c:manualLayout>
                  <c:x val="6.8111457875700164E-3"/>
                  <c:y val="-1.824212295794156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918-42C3-A732-CAF72DC9C28C}"/>
                </c:ext>
              </c:extLst>
            </c:dLbl>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chemeClr val="bg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'10. SVDS'!$A$16:$A$21</c:f>
              <c:strCache>
                <c:ptCount val="6"/>
                <c:pt idx="0">
                  <c:v>Dic.2020</c:v>
                </c:pt>
                <c:pt idx="1">
                  <c:v>Dic.2021</c:v>
                </c:pt>
                <c:pt idx="2">
                  <c:v>Dic. 2022</c:v>
                </c:pt>
                <c:pt idx="3">
                  <c:v>Dic. 2023</c:v>
                </c:pt>
                <c:pt idx="4">
                  <c:v>Dic. 2024</c:v>
                </c:pt>
                <c:pt idx="5">
                  <c:v>Ago. 2025</c:v>
                </c:pt>
              </c:strCache>
              <c:extLst/>
            </c:strRef>
          </c:cat>
          <c:val>
            <c:numRef>
              <c:f>'10. SVDS'!$F$16:$F$21</c:f>
              <c:numCache>
                <c:formatCode>#,##0_);[Red]\(#,##0\)</c:formatCode>
                <c:ptCount val="6"/>
                <c:pt idx="0">
                  <c:v>2844</c:v>
                </c:pt>
                <c:pt idx="1">
                  <c:v>2885</c:v>
                </c:pt>
                <c:pt idx="2">
                  <c:v>-2220</c:v>
                </c:pt>
                <c:pt idx="3">
                  <c:v>4408</c:v>
                </c:pt>
                <c:pt idx="4">
                  <c:v>10406</c:v>
                </c:pt>
                <c:pt idx="5">
                  <c:v>9404</c:v>
                </c:pt>
              </c:numCache>
              <c:extLst/>
            </c:numRef>
          </c:val>
          <c:extLst>
            <c:ext xmlns:c16="http://schemas.microsoft.com/office/drawing/2014/chart" uri="{C3380CC4-5D6E-409C-BE32-E72D297353CC}">
              <c16:uniqueId val="{00000008-BA3E-4CD4-8144-37D760A08815}"/>
            </c:ext>
          </c:extLst>
        </c:ser>
        <c:ser>
          <c:idx val="9"/>
          <c:order val="7"/>
          <c:tx>
            <c:strRef>
              <c:f>'10. SVDS'!$G$5</c:f>
              <c:strCache>
                <c:ptCount val="1"/>
                <c:pt idx="0">
                  <c:v>Romana</c:v>
                </c:pt>
              </c:strCache>
            </c:strRef>
          </c:tx>
          <c:spPr>
            <a:solidFill>
              <a:schemeClr val="accent1">
                <a:lumMod val="80000"/>
              </a:schemeClr>
            </a:solidFill>
            <a:ln>
              <a:noFill/>
            </a:ln>
            <a:effectLst/>
            <a:sp3d/>
          </c:spPr>
          <c:invertIfNegative val="0"/>
          <c:cat>
            <c:strRef>
              <c:f>'10. SVDS'!$A$16:$A$21</c:f>
              <c:strCache>
                <c:ptCount val="6"/>
                <c:pt idx="0">
                  <c:v>Dic.2020</c:v>
                </c:pt>
                <c:pt idx="1">
                  <c:v>Dic.2021</c:v>
                </c:pt>
                <c:pt idx="2">
                  <c:v>Dic. 2022</c:v>
                </c:pt>
                <c:pt idx="3">
                  <c:v>Dic. 2023</c:v>
                </c:pt>
                <c:pt idx="4">
                  <c:v>Dic. 2024</c:v>
                </c:pt>
                <c:pt idx="5">
                  <c:v>Ago. 2025</c:v>
                </c:pt>
              </c:strCache>
              <c:extLst/>
            </c:strRef>
          </c:cat>
          <c:val>
            <c:numRef>
              <c:f>'10. SVDS'!$G$16:$G$21</c:f>
              <c:numCache>
                <c:formatCode>#,##0_);[Red]\(#,##0\)</c:formatCode>
                <c:ptCount val="6"/>
                <c:pt idx="0">
                  <c:v>13</c:v>
                </c:pt>
                <c:pt idx="1">
                  <c:v>436</c:v>
                </c:pt>
                <c:pt idx="2">
                  <c:v>128</c:v>
                </c:pt>
                <c:pt idx="3">
                  <c:v>58</c:v>
                </c:pt>
                <c:pt idx="4">
                  <c:v>48</c:v>
                </c:pt>
                <c:pt idx="5">
                  <c:v>-73</c:v>
                </c:pt>
              </c:numCache>
              <c:extLst/>
            </c:numRef>
          </c:val>
          <c:extLst>
            <c:ext xmlns:c16="http://schemas.microsoft.com/office/drawing/2014/chart" uri="{C3380CC4-5D6E-409C-BE32-E72D297353CC}">
              <c16:uniqueId val="{00000009-BA3E-4CD4-8144-37D760A08815}"/>
            </c:ext>
          </c:extLst>
        </c:ser>
        <c:ser>
          <c:idx val="10"/>
          <c:order val="8"/>
          <c:tx>
            <c:strRef>
              <c:f>'10. SVDS'!$H$5</c:f>
              <c:strCache>
                <c:ptCount val="1"/>
                <c:pt idx="0">
                  <c:v>Siembra</c:v>
                </c:pt>
              </c:strCache>
            </c:strRef>
          </c:tx>
          <c:spPr>
            <a:solidFill>
              <a:schemeClr val="bg1">
                <a:lumMod val="65000"/>
              </a:schemeClr>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'10. SVDS'!$A$16:$A$21</c:f>
              <c:strCache>
                <c:ptCount val="6"/>
                <c:pt idx="0">
                  <c:v>Dic.2020</c:v>
                </c:pt>
                <c:pt idx="1">
                  <c:v>Dic.2021</c:v>
                </c:pt>
                <c:pt idx="2">
                  <c:v>Dic. 2022</c:v>
                </c:pt>
                <c:pt idx="3">
                  <c:v>Dic. 2023</c:v>
                </c:pt>
                <c:pt idx="4">
                  <c:v>Dic. 2024</c:v>
                </c:pt>
                <c:pt idx="5">
                  <c:v>Ago. 2025</c:v>
                </c:pt>
              </c:strCache>
              <c:extLst/>
            </c:strRef>
          </c:cat>
          <c:val>
            <c:numRef>
              <c:f>'10. SVDS'!$H$16:$H$21</c:f>
              <c:numCache>
                <c:formatCode>#,##0_);[Red]\(#,##0\)</c:formatCode>
                <c:ptCount val="6"/>
                <c:pt idx="0">
                  <c:v>-3431</c:v>
                </c:pt>
                <c:pt idx="1">
                  <c:v>-2145</c:v>
                </c:pt>
                <c:pt idx="2">
                  <c:v>-5574</c:v>
                </c:pt>
                <c:pt idx="3">
                  <c:v>-4855</c:v>
                </c:pt>
                <c:pt idx="4">
                  <c:v>-3633</c:v>
                </c:pt>
                <c:pt idx="5">
                  <c:v>-732</c:v>
                </c:pt>
              </c:numCache>
              <c:extLst/>
            </c:numRef>
          </c:val>
          <c:extLst>
            <c:ext xmlns:c16="http://schemas.microsoft.com/office/drawing/2014/chart" uri="{C3380CC4-5D6E-409C-BE32-E72D297353CC}">
              <c16:uniqueId val="{00000000-BC72-4109-A88B-208A2CAACC0D}"/>
            </c:ext>
          </c:extLst>
        </c:ser>
        <c:dLbls>
          <c:showLegendKey val="0"/>
          <c:showVal val="0"/>
          <c:showCatName val="0"/>
          <c:showSerName val="0"/>
          <c:showPercent val="0"/>
          <c:showBubbleSize val="0"/>
        </c:dLbls>
        <c:gapWidth val="42"/>
        <c:shape val="cylinder"/>
        <c:axId val="408894320"/>
        <c:axId val="408895104"/>
        <c:axId val="0"/>
        <c:extLst>
          <c:ext xmlns:c15="http://schemas.microsoft.com/office/drawing/2012/chart" uri="{02D57815-91ED-43cb-92C2-25804820EDAC}">
            <c15:filteredBarSeries>
              <c15:ser>
                <c:idx val="1"/>
                <c:order val="1"/>
                <c:tx>
                  <c:strRef>
                    <c:extLst>
                      <c:ext uri="{02D57815-91ED-43cb-92C2-25804820EDAC}">
                        <c15:formulaRef>
                          <c15:sqref>'[8]III.5.14.Trasp'!#REF!</c15:sqref>
                        </c15:formulaRef>
                      </c:ext>
                    </c:extLst>
                    <c:strCache>
                      <c:ptCount val="1"/>
                      <c:pt idx="0">
                        <c:v>#¡REF!</c:v>
                      </c:pt>
                    </c:strCache>
                  </c:strRef>
                </c:tx>
                <c:spPr>
                  <a:solidFill>
                    <a:schemeClr val="accent3"/>
                  </a:solidFill>
                  <a:ln>
                    <a:noFill/>
                  </a:ln>
                  <a:effectLst/>
                  <a:sp3d/>
                </c:spPr>
                <c:invertIfNegative val="0"/>
                <c:cat>
                  <c:strRef>
                    <c:extLst>
                      <c:ext uri="{02D57815-91ED-43cb-92C2-25804820EDAC}">
                        <c15:formulaRef>
                          <c15:sqref>'10. SVDS'!$A$16:$A$21</c15:sqref>
                        </c15:formulaRef>
                      </c:ext>
                    </c:extLst>
                    <c:strCache>
                      <c:ptCount val="6"/>
                      <c:pt idx="0">
                        <c:v>Dic.2020</c:v>
                      </c:pt>
                      <c:pt idx="1">
                        <c:v>Dic.2021</c:v>
                      </c:pt>
                      <c:pt idx="2">
                        <c:v>Dic. 2022</c:v>
                      </c:pt>
                      <c:pt idx="3">
                        <c:v>Dic. 2023</c:v>
                      </c:pt>
                      <c:pt idx="4">
                        <c:v>Dic. 2024</c:v>
                      </c:pt>
                      <c:pt idx="5">
                        <c:v>Ago. 2025</c:v>
                      </c:pt>
                    </c:strCache>
                  </c:strRef>
                </c:cat>
                <c:val>
                  <c:numRef>
                    <c:extLst>
                      <c:ext uri="{02D57815-91ED-43cb-92C2-25804820EDAC}">
                        <c15:formulaRef>
                          <c15:sqref>'[8]III.5.14.Trasp'!#REF!</c15:sqref>
                        </c15:formulaRef>
                      </c:ext>
                    </c:extLst>
                    <c:numCache>
                      <c:formatCode>General</c:formatCode>
                      <c:ptCount val="1"/>
                      <c:pt idx="0">
                        <c:v>1</c:v>
                      </c:pt>
                    </c:numCache>
                  </c:numRef>
                </c:val>
                <c:extLst>
                  <c:ext xmlns:c16="http://schemas.microsoft.com/office/drawing/2014/chart" uri="{C3380CC4-5D6E-409C-BE32-E72D297353CC}">
                    <c16:uniqueId val="{00000001-BA3E-4CD4-8144-37D760A08815}"/>
                  </c:ext>
                </c:extLst>
              </c15:ser>
            </c15:filteredBarSeries>
            <c15:filteredBarSeries>
              <c15:ser>
                <c:idx val="3"/>
                <c:order val="2"/>
                <c:tx>
                  <c:strRef>
                    <c:extLst xmlns:c15="http://schemas.microsoft.com/office/drawing/2012/chart">
                      <c:ext xmlns:c15="http://schemas.microsoft.com/office/drawing/2012/chart" uri="{02D57815-91ED-43cb-92C2-25804820EDAC}">
                        <c15:formulaRef>
                          <c15:sqref>'[8]III.5.14.Trasp'!#REF!</c15:sqref>
                        </c15:formulaRef>
                      </c:ext>
                    </c:extLst>
                    <c:strCache>
                      <c:ptCount val="1"/>
                      <c:pt idx="0">
                        <c:v>#¡REF!</c:v>
                      </c:pt>
                    </c:strCache>
                  </c:strRef>
                </c:tx>
                <c:spPr>
                  <a:solidFill>
                    <a:schemeClr val="accent1">
                      <a:lumMod val="60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'10. SVDS'!$A$16:$A$21</c15:sqref>
                        </c15:formulaRef>
                      </c:ext>
                    </c:extLst>
                    <c:strCache>
                      <c:ptCount val="6"/>
                      <c:pt idx="0">
                        <c:v>Dic.2020</c:v>
                      </c:pt>
                      <c:pt idx="1">
                        <c:v>Dic.2021</c:v>
                      </c:pt>
                      <c:pt idx="2">
                        <c:v>Dic. 2022</c:v>
                      </c:pt>
                      <c:pt idx="3">
                        <c:v>Dic. 2023</c:v>
                      </c:pt>
                      <c:pt idx="4">
                        <c:v>Dic. 2024</c:v>
                      </c:pt>
                      <c:pt idx="5">
                        <c:v>Ago. 2025</c:v>
                      </c:pt>
                    </c:strCache>
                  </c:strRef>
                </c:cat>
                <c:val>
                  <c:numRef>
                    <c:extLst xmlns:c15="http://schemas.microsoft.com/office/drawing/2012/chart">
                      <c:ext xmlns:c15="http://schemas.microsoft.com/office/drawing/2012/chart" uri="{02D57815-91ED-43cb-92C2-25804820EDAC}">
                        <c15:formulaRef>
                          <c15:sqref>'[8]III.5.14.Trasp'!#REF!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3-BA3E-4CD4-8144-37D760A08815}"/>
                  </c:ext>
                </c:extLst>
              </c15:ser>
            </c15:filteredBarSeries>
            <c15:filteredBarSeries>
              <c15:ser>
                <c:idx val="4"/>
                <c:order val="3"/>
                <c:tx>
                  <c:strRef>
                    <c:extLst xmlns:c15="http://schemas.microsoft.com/office/drawing/2012/chart">
                      <c:ext xmlns:c15="http://schemas.microsoft.com/office/drawing/2012/chart" uri="{02D57815-91ED-43cb-92C2-25804820EDAC}">
                        <c15:formulaRef>
                          <c15:sqref>'[8]III.5.14.Trasp'!#REF!</c15:sqref>
                        </c15:formulaRef>
                      </c:ext>
                    </c:extLst>
                    <c:strCache>
                      <c:ptCount val="1"/>
                      <c:pt idx="0">
                        <c:v>#¡REF!</c:v>
                      </c:pt>
                    </c:strCache>
                  </c:strRef>
                </c:tx>
                <c:spPr>
                  <a:solidFill>
                    <a:schemeClr val="accent3">
                      <a:lumMod val="60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'10. SVDS'!$A$16:$A$21</c15:sqref>
                        </c15:formulaRef>
                      </c:ext>
                    </c:extLst>
                    <c:strCache>
                      <c:ptCount val="6"/>
                      <c:pt idx="0">
                        <c:v>Dic.2020</c:v>
                      </c:pt>
                      <c:pt idx="1">
                        <c:v>Dic.2021</c:v>
                      </c:pt>
                      <c:pt idx="2">
                        <c:v>Dic. 2022</c:v>
                      </c:pt>
                      <c:pt idx="3">
                        <c:v>Dic. 2023</c:v>
                      </c:pt>
                      <c:pt idx="4">
                        <c:v>Dic. 2024</c:v>
                      </c:pt>
                      <c:pt idx="5">
                        <c:v>Ago. 2025</c:v>
                      </c:pt>
                    </c:strCache>
                  </c:strRef>
                </c:cat>
                <c:val>
                  <c:numRef>
                    <c:extLst xmlns:c15="http://schemas.microsoft.com/office/drawing/2012/chart">
                      <c:ext xmlns:c15="http://schemas.microsoft.com/office/drawing/2012/chart" uri="{02D57815-91ED-43cb-92C2-25804820EDAC}">
                        <c15:formulaRef>
                          <c15:sqref>'[8]III.5.14.Trasp'!#REF!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4-BA3E-4CD4-8144-37D760A08815}"/>
                  </c:ext>
                </c:extLst>
              </c15:ser>
            </c15:filteredBarSeries>
            <c15:filteredBarSeries>
              <c15:ser>
                <c:idx val="7"/>
                <c:order val="5"/>
                <c:tx>
                  <c:strRef>
                    <c:extLst xmlns:c15="http://schemas.microsoft.com/office/drawing/2012/chart">
                      <c:ext xmlns:c15="http://schemas.microsoft.com/office/drawing/2012/chart" uri="{02D57815-91ED-43cb-92C2-25804820EDAC}">
                        <c15:formulaRef>
                          <c15:sqref>'[8]III.5.14.Trasp'!#REF!</c15:sqref>
                        </c15:formulaRef>
                      </c:ext>
                    </c:extLst>
                    <c:strCache>
                      <c:ptCount val="1"/>
                      <c:pt idx="0">
                        <c:v>#¡REF!</c:v>
                      </c:pt>
                    </c:strCache>
                  </c:strRef>
                </c:tx>
                <c:spPr>
                  <a:solidFill>
                    <a:schemeClr val="accent3">
                      <a:lumMod val="80000"/>
                      <a:lumOff val="20000"/>
                    </a:schemeClr>
                  </a:solidFill>
                  <a:ln>
                    <a:noFill/>
                  </a:ln>
                  <a:effectLst/>
                  <a:sp3d/>
                </c:spPr>
                <c:invertIfNegative val="0"/>
                <c:cat>
                  <c:strRef>
                    <c:extLst xmlns:c15="http://schemas.microsoft.com/office/drawing/2012/chart">
                      <c:ext xmlns:c15="http://schemas.microsoft.com/office/drawing/2012/chart" uri="{02D57815-91ED-43cb-92C2-25804820EDAC}">
                        <c15:formulaRef>
                          <c15:sqref>'10. SVDS'!$A$16:$A$21</c15:sqref>
                        </c15:formulaRef>
                      </c:ext>
                    </c:extLst>
                    <c:strCache>
                      <c:ptCount val="6"/>
                      <c:pt idx="0">
                        <c:v>Dic.2020</c:v>
                      </c:pt>
                      <c:pt idx="1">
                        <c:v>Dic.2021</c:v>
                      </c:pt>
                      <c:pt idx="2">
                        <c:v>Dic. 2022</c:v>
                      </c:pt>
                      <c:pt idx="3">
                        <c:v>Dic. 2023</c:v>
                      </c:pt>
                      <c:pt idx="4">
                        <c:v>Dic. 2024</c:v>
                      </c:pt>
                      <c:pt idx="5">
                        <c:v>Ago. 2025</c:v>
                      </c:pt>
                    </c:strCache>
                  </c:strRef>
                </c:cat>
                <c:val>
                  <c:numRef>
                    <c:extLst xmlns:c15="http://schemas.microsoft.com/office/drawing/2012/chart">
                      <c:ext xmlns:c15="http://schemas.microsoft.com/office/drawing/2012/chart" uri="{02D57815-91ED-43cb-92C2-25804820EDAC}">
                        <c15:formulaRef>
                          <c15:sqref>'[8]III.5.14.Trasp'!#REF!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7-BA3E-4CD4-8144-37D760A08815}"/>
                  </c:ext>
                </c:extLst>
              </c15:ser>
            </c15:filteredBarSeries>
          </c:ext>
        </c:extLst>
      </c:bar3DChart>
      <c:catAx>
        <c:axId val="408894320"/>
        <c:scaling>
          <c:orientation val="minMax"/>
        </c:scaling>
        <c:delete val="0"/>
        <c:axPos val="b"/>
        <c:numFmt formatCode="General" sourceLinked="1"/>
        <c:majorTickMark val="none"/>
        <c:minorTickMark val="none"/>
        <c:tickLblPos val="low"/>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lang="en-US" sz="1400" b="0" i="0" u="none" strike="noStrike" kern="1200" baseline="0">
                <a:solidFill>
                  <a:schemeClr val="tx1"/>
                </a:solidFill>
                <a:latin typeface="+mn-lt"/>
                <a:ea typeface="+mn-ea"/>
                <a:cs typeface="+mn-cs"/>
              </a:defRPr>
            </a:pPr>
            <a:endParaRPr lang="es-DO"/>
          </a:p>
        </c:txPr>
        <c:crossAx val="408895104"/>
        <c:crosses val="autoZero"/>
        <c:auto val="1"/>
        <c:lblAlgn val="ctr"/>
        <c:lblOffset val="100"/>
        <c:noMultiLvlLbl val="0"/>
      </c:catAx>
      <c:valAx>
        <c:axId val="408895104"/>
        <c:scaling>
          <c:orientation val="minMax"/>
        </c:scaling>
        <c:delete val="1"/>
        <c:axPos val="l"/>
        <c:numFmt formatCode="#,##0_);[Red]\(#,##0\)" sourceLinked="1"/>
        <c:majorTickMark val="out"/>
        <c:minorTickMark val="none"/>
        <c:tickLblPos val="nextTo"/>
        <c:crossAx val="408894320"/>
        <c:crosses val="autoZero"/>
        <c:crossBetween val="between"/>
      </c:valAx>
      <c:spPr>
        <a:noFill/>
        <a:ln w="25400">
          <a:noFill/>
        </a:ln>
        <a:effectLst/>
      </c:spPr>
    </c:plotArea>
    <c:legend>
      <c:legendPos val="b"/>
      <c:layout>
        <c:manualLayout>
          <c:xMode val="edge"/>
          <c:yMode val="edge"/>
          <c:x val="8.3921149139537174E-2"/>
          <c:y val="0.10120378702662167"/>
          <c:w val="0.80545066473658078"/>
          <c:h val="4.431800479033899E-2"/>
        </c:manualLayout>
      </c:layout>
      <c:overlay val="0"/>
      <c:spPr>
        <a:noFill/>
        <a:ln>
          <a:noFill/>
        </a:ln>
        <a:effectLst/>
      </c:spPr>
      <c:txPr>
        <a:bodyPr rot="0" spcFirstLastPara="1" vertOverflow="ellipsis" vert="horz" wrap="square" anchor="ctr" anchorCtr="1"/>
        <a:lstStyle/>
        <a:p>
          <a:pPr>
            <a:defRPr lang="en-US" sz="1600" b="0" i="0" u="none" strike="noStrike" kern="1200" baseline="0">
              <a:solidFill>
                <a:schemeClr val="tx1"/>
              </a:solidFill>
              <a:latin typeface="+mn-lt"/>
              <a:ea typeface="+mn-ea"/>
              <a:cs typeface="+mn-cs"/>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a:pPr>
      <a:endParaRPr lang="es-DO"/>
    </a:p>
  </c:txPr>
  <c:printSettings>
    <c:headerFooter/>
    <c:pageMargins b="0.75000000000001465" l="0.70000000000000062" r="0.70000000000000062" t="0.75000000000001465" header="0.30000000000000032" footer="0.30000000000000032"/>
    <c:pageSetup/>
  </c:printSettings>
  <c:userShapes r:id="rId3"/>
</c:chartSpace>
</file>

<file path=xl/charts/chart5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lgn="ctr">
              <a:defRPr lang="en-US" sz="1600" b="1" i="0" u="none" strike="noStrike" kern="1200" baseline="0">
                <a:solidFill>
                  <a:schemeClr val="tx1"/>
                </a:solidFill>
                <a:latin typeface="+mn-lt"/>
                <a:ea typeface="+mn-ea"/>
                <a:cs typeface="+mn-cs"/>
              </a:defRPr>
            </a:pPr>
            <a:r>
              <a:rPr lang="en-US" sz="1600"/>
              <a:t>Traspasos Netos en Entidades de Reparto</a:t>
            </a:r>
          </a:p>
        </c:rich>
      </c:tx>
      <c:layout>
        <c:manualLayout>
          <c:xMode val="edge"/>
          <c:yMode val="edge"/>
          <c:x val="0.37041375150935424"/>
          <c:y val="3.1748126027091622E-2"/>
        </c:manualLayout>
      </c:layout>
      <c:overlay val="0"/>
      <c:spPr>
        <a:noFill/>
        <a:ln>
          <a:noFill/>
        </a:ln>
        <a:effectLst/>
      </c:spPr>
      <c:txPr>
        <a:bodyPr rot="0" spcFirstLastPara="1" vertOverflow="ellipsis" vert="horz" wrap="square" anchor="ctr" anchorCtr="1"/>
        <a:lstStyle/>
        <a:p>
          <a:pPr algn="ctr">
            <a:defRPr lang="en-US" sz="1600" b="1" i="0" u="none" strike="noStrike" kern="1200" baseline="0">
              <a:solidFill>
                <a:schemeClr val="tx1"/>
              </a:solidFill>
              <a:latin typeface="+mn-lt"/>
              <a:ea typeface="+mn-ea"/>
              <a:cs typeface="+mn-cs"/>
            </a:defRPr>
          </a:pPr>
          <a:endParaRPr lang="es-DO"/>
        </a:p>
      </c:txPr>
    </c:title>
    <c:autoTitleDeleted val="0"/>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5.3314117238325888E-2"/>
          <c:y val="0.2204838914233489"/>
          <c:w val="0.92165084130922292"/>
          <c:h val="0.56899790141939133"/>
        </c:manualLayout>
      </c:layout>
      <c:bar3DChart>
        <c:barDir val="col"/>
        <c:grouping val="stacked"/>
        <c:varyColors val="0"/>
        <c:ser>
          <c:idx val="0"/>
          <c:order val="0"/>
          <c:tx>
            <c:strRef>
              <c:f>'10. SVDS'!$J$5</c:f>
              <c:strCache>
                <c:ptCount val="1"/>
                <c:pt idx="0">
                  <c:v>Ministerio de Hacienda</c:v>
                </c:pt>
              </c:strCache>
            </c:strRef>
          </c:tx>
          <c:spPr>
            <a:solidFill>
              <a:srgbClr val="00539B"/>
            </a:solidFill>
            <a:ln>
              <a:noFill/>
            </a:ln>
            <a:effectLst/>
            <a:sp3d/>
          </c:spPr>
          <c:invertIfNegative val="0"/>
          <c:dLbls>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chemeClr val="bg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'10. SVDS'!$A$16:$A$21</c:f>
              <c:strCache>
                <c:ptCount val="6"/>
                <c:pt idx="0">
                  <c:v>Dic.2020</c:v>
                </c:pt>
                <c:pt idx="1">
                  <c:v>Dic.2021</c:v>
                </c:pt>
                <c:pt idx="2">
                  <c:v>Dic. 2022</c:v>
                </c:pt>
                <c:pt idx="3">
                  <c:v>Dic. 2023</c:v>
                </c:pt>
                <c:pt idx="4">
                  <c:v>Dic. 2024</c:v>
                </c:pt>
                <c:pt idx="5">
                  <c:v>Ago. 2025</c:v>
                </c:pt>
              </c:strCache>
              <c:extLst/>
            </c:strRef>
          </c:cat>
          <c:val>
            <c:numRef>
              <c:f>'10. SVDS'!$J$16:$J$21</c:f>
              <c:numCache>
                <c:formatCode>#,##0_);[Red]\(#,##0\)</c:formatCode>
                <c:ptCount val="6"/>
                <c:pt idx="0">
                  <c:v>423</c:v>
                </c:pt>
                <c:pt idx="1">
                  <c:v>888</c:v>
                </c:pt>
                <c:pt idx="2">
                  <c:v>1066</c:v>
                </c:pt>
                <c:pt idx="3">
                  <c:v>795</c:v>
                </c:pt>
                <c:pt idx="4">
                  <c:v>2436</c:v>
                </c:pt>
                <c:pt idx="5">
                  <c:v>1087</c:v>
                </c:pt>
              </c:numCache>
              <c:extLst/>
            </c:numRef>
          </c:val>
          <c:extLst>
            <c:ext xmlns:c16="http://schemas.microsoft.com/office/drawing/2014/chart" uri="{C3380CC4-5D6E-409C-BE32-E72D297353CC}">
              <c16:uniqueId val="{00000000-9199-443D-BC57-D1B521E51D77}"/>
            </c:ext>
          </c:extLst>
        </c:ser>
        <c:ser>
          <c:idx val="1"/>
          <c:order val="1"/>
          <c:tx>
            <c:strRef>
              <c:f>'10. SVDS'!$K$5</c:f>
              <c:strCache>
                <c:ptCount val="1"/>
                <c:pt idx="0">
                  <c:v>Plan  Sustitutivo del Banco Central</c:v>
                </c:pt>
              </c:strCache>
            </c:strRef>
          </c:tx>
          <c:spPr>
            <a:solidFill>
              <a:schemeClr val="accent3"/>
            </a:solidFill>
            <a:ln>
              <a:noFill/>
            </a:ln>
            <a:effectLst/>
            <a:sp3d/>
          </c:spPr>
          <c:invertIfNegative val="0"/>
          <c:cat>
            <c:strRef>
              <c:f>'10. SVDS'!$A$16:$A$21</c:f>
              <c:strCache>
                <c:ptCount val="6"/>
                <c:pt idx="0">
                  <c:v>Dic.2020</c:v>
                </c:pt>
                <c:pt idx="1">
                  <c:v>Dic.2021</c:v>
                </c:pt>
                <c:pt idx="2">
                  <c:v>Dic. 2022</c:v>
                </c:pt>
                <c:pt idx="3">
                  <c:v>Dic. 2023</c:v>
                </c:pt>
                <c:pt idx="4">
                  <c:v>Dic. 2024</c:v>
                </c:pt>
                <c:pt idx="5">
                  <c:v>Ago. 2025</c:v>
                </c:pt>
              </c:strCache>
              <c:extLst/>
            </c:strRef>
          </c:cat>
          <c:val>
            <c:numRef>
              <c:f>'10. SVDS'!$K$16:$K$21</c:f>
              <c:numCache>
                <c:formatCode>#,##0_);[Red]\(#,##0\)</c:formatCode>
                <c:ptCount val="6"/>
                <c:pt idx="0">
                  <c:v>-15</c:v>
                </c:pt>
                <c:pt idx="1">
                  <c:v>-4</c:v>
                </c:pt>
                <c:pt idx="2">
                  <c:v>-5</c:v>
                </c:pt>
                <c:pt idx="3">
                  <c:v>-10</c:v>
                </c:pt>
                <c:pt idx="4">
                  <c:v>-1</c:v>
                </c:pt>
                <c:pt idx="5">
                  <c:v>0</c:v>
                </c:pt>
              </c:numCache>
              <c:extLst/>
            </c:numRef>
          </c:val>
          <c:extLst>
            <c:ext xmlns:c16="http://schemas.microsoft.com/office/drawing/2014/chart" uri="{C3380CC4-5D6E-409C-BE32-E72D297353CC}">
              <c16:uniqueId val="{00000001-9199-443D-BC57-D1B521E51D77}"/>
            </c:ext>
          </c:extLst>
        </c:ser>
        <c:ser>
          <c:idx val="2"/>
          <c:order val="2"/>
          <c:tx>
            <c:strRef>
              <c:f>'10. SVDS'!$L$5</c:f>
              <c:strCache>
                <c:ptCount val="1"/>
                <c:pt idx="0">
                  <c:v>Plan  Sustitutivo del Banco de Reservas</c:v>
                </c:pt>
              </c:strCache>
            </c:strRef>
          </c:tx>
          <c:spPr>
            <a:solidFill>
              <a:schemeClr val="accent5"/>
            </a:solidFill>
            <a:ln>
              <a:noFill/>
            </a:ln>
            <a:effectLst/>
            <a:sp3d/>
          </c:spPr>
          <c:invertIfNegative val="0"/>
          <c:cat>
            <c:strRef>
              <c:f>'10. SVDS'!$A$16:$A$21</c:f>
              <c:strCache>
                <c:ptCount val="6"/>
                <c:pt idx="0">
                  <c:v>Dic.2020</c:v>
                </c:pt>
                <c:pt idx="1">
                  <c:v>Dic.2021</c:v>
                </c:pt>
                <c:pt idx="2">
                  <c:v>Dic. 2022</c:v>
                </c:pt>
                <c:pt idx="3">
                  <c:v>Dic. 2023</c:v>
                </c:pt>
                <c:pt idx="4">
                  <c:v>Dic. 2024</c:v>
                </c:pt>
                <c:pt idx="5">
                  <c:v>Ago. 2025</c:v>
                </c:pt>
              </c:strCache>
              <c:extLst/>
            </c:strRef>
          </c:cat>
          <c:val>
            <c:numRef>
              <c:f>'10. SVDS'!$L$16:$L$21</c:f>
              <c:numCache>
                <c:formatCode>#,##0_);[Red]\(#,##0\)</c:formatCode>
                <c:ptCount val="6"/>
                <c:pt idx="0">
                  <c:v>-5</c:v>
                </c:pt>
                <c:pt idx="1">
                  <c:v>-23</c:v>
                </c:pt>
                <c:pt idx="2">
                  <c:v>-15</c:v>
                </c:pt>
                <c:pt idx="3">
                  <c:v>-7</c:v>
                </c:pt>
                <c:pt idx="4">
                  <c:v>-8</c:v>
                </c:pt>
                <c:pt idx="5">
                  <c:v>-11</c:v>
                </c:pt>
              </c:numCache>
              <c:extLst/>
            </c:numRef>
          </c:val>
          <c:extLst>
            <c:ext xmlns:c16="http://schemas.microsoft.com/office/drawing/2014/chart" uri="{C3380CC4-5D6E-409C-BE32-E72D297353CC}">
              <c16:uniqueId val="{00000002-9199-443D-BC57-D1B521E51D77}"/>
            </c:ext>
          </c:extLst>
        </c:ser>
        <c:dLbls>
          <c:showLegendKey val="0"/>
          <c:showVal val="0"/>
          <c:showCatName val="0"/>
          <c:showSerName val="0"/>
          <c:showPercent val="0"/>
          <c:showBubbleSize val="0"/>
        </c:dLbls>
        <c:gapWidth val="41"/>
        <c:shape val="cylinder"/>
        <c:axId val="408895888"/>
        <c:axId val="408896280"/>
        <c:axId val="0"/>
        <c:extLst>
          <c:ext xmlns:c15="http://schemas.microsoft.com/office/drawing/2012/chart" uri="{02D57815-91ED-43cb-92C2-25804820EDAC}">
            <c15:filteredBarSeries>
              <c15:ser>
                <c:idx val="3"/>
                <c:order val="3"/>
                <c:tx>
                  <c:strRef>
                    <c:extLst>
                      <c:ext uri="{02D57815-91ED-43cb-92C2-25804820EDAC}">
                        <c15:formulaRef>
                          <c15:sqref>'[8]III.5.14.Trasp'!#REF!</c15:sqref>
                        </c15:formulaRef>
                      </c:ext>
                    </c:extLst>
                    <c:strCache>
                      <c:ptCount val="1"/>
                      <c:pt idx="0">
                        <c:v>#¡REF!</c:v>
                      </c:pt>
                    </c:strCache>
                  </c:strRef>
                </c:tx>
                <c:spPr>
                  <a:solidFill>
                    <a:schemeClr val="accent1">
                      <a:lumMod val="60000"/>
                    </a:schemeClr>
                  </a:solidFill>
                  <a:ln>
                    <a:noFill/>
                  </a:ln>
                  <a:effectLst/>
                  <a:sp3d/>
                </c:spPr>
                <c:invertIfNegative val="0"/>
                <c:cat>
                  <c:strRef>
                    <c:extLst>
                      <c:ext uri="{02D57815-91ED-43cb-92C2-25804820EDAC}">
                        <c15:formulaRef>
                          <c15:sqref>'10. SVDS'!$A$16:$A$21</c15:sqref>
                        </c15:formulaRef>
                      </c:ext>
                    </c:extLst>
                    <c:strCache>
                      <c:ptCount val="6"/>
                      <c:pt idx="0">
                        <c:v>Dic.2020</c:v>
                      </c:pt>
                      <c:pt idx="1">
                        <c:v>Dic.2021</c:v>
                      </c:pt>
                      <c:pt idx="2">
                        <c:v>Dic. 2022</c:v>
                      </c:pt>
                      <c:pt idx="3">
                        <c:v>Dic. 2023</c:v>
                      </c:pt>
                      <c:pt idx="4">
                        <c:v>Dic. 2024</c:v>
                      </c:pt>
                      <c:pt idx="5">
                        <c:v>Ago. 2025</c:v>
                      </c:pt>
                    </c:strCache>
                  </c:strRef>
                </c:cat>
                <c:val>
                  <c:numRef>
                    <c:extLst>
                      <c:ext uri="{02D57815-91ED-43cb-92C2-25804820EDAC}">
                        <c15:formulaRef>
                          <c15:sqref>'[8]III.5.14.Trasp'!#REF!</c15:sqref>
                        </c15:formulaRef>
                      </c:ext>
                    </c:extLst>
                    <c:numCache>
                      <c:formatCode>General</c:formatCode>
                      <c:ptCount val="1"/>
                      <c:pt idx="0">
                        <c:v>1</c:v>
                      </c:pt>
                    </c:numCache>
                  </c:numRef>
                </c:val>
                <c:extLst>
                  <c:ext xmlns:c16="http://schemas.microsoft.com/office/drawing/2014/chart" uri="{C3380CC4-5D6E-409C-BE32-E72D297353CC}">
                    <c16:uniqueId val="{00000003-9199-443D-BC57-D1B521E51D77}"/>
                  </c:ext>
                </c:extLst>
              </c15:ser>
            </c15:filteredBarSeries>
          </c:ext>
        </c:extLst>
      </c:bar3DChart>
      <c:catAx>
        <c:axId val="408895888"/>
        <c:scaling>
          <c:orientation val="minMax"/>
        </c:scaling>
        <c:delete val="0"/>
        <c:axPos val="b"/>
        <c:numFmt formatCode="General" sourceLinked="1"/>
        <c:majorTickMark val="none"/>
        <c:minorTickMark val="none"/>
        <c:tickLblPos val="low"/>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lang="en-US" sz="1400" b="0" i="0" u="none" strike="noStrike" kern="1200" baseline="0">
                <a:solidFill>
                  <a:schemeClr val="tx1"/>
                </a:solidFill>
                <a:latin typeface="+mn-lt"/>
                <a:ea typeface="+mn-ea"/>
                <a:cs typeface="+mn-cs"/>
              </a:defRPr>
            </a:pPr>
            <a:endParaRPr lang="es-DO"/>
          </a:p>
        </c:txPr>
        <c:crossAx val="408896280"/>
        <c:crosses val="autoZero"/>
        <c:auto val="1"/>
        <c:lblAlgn val="ctr"/>
        <c:lblOffset val="100"/>
        <c:noMultiLvlLbl val="0"/>
      </c:catAx>
      <c:valAx>
        <c:axId val="408896280"/>
        <c:scaling>
          <c:orientation val="minMax"/>
        </c:scaling>
        <c:delete val="1"/>
        <c:axPos val="l"/>
        <c:numFmt formatCode="#,##0_);[Red]\(#,##0\)" sourceLinked="1"/>
        <c:majorTickMark val="out"/>
        <c:minorTickMark val="none"/>
        <c:tickLblPos val="nextTo"/>
        <c:crossAx val="408895888"/>
        <c:crosses val="autoZero"/>
        <c:crossBetween val="between"/>
      </c:valAx>
      <c:spPr>
        <a:noFill/>
        <a:ln w="25400">
          <a:noFill/>
        </a:ln>
        <a:effectLst/>
      </c:spPr>
    </c:plotArea>
    <c:legend>
      <c:legendPos val="b"/>
      <c:layout>
        <c:manualLayout>
          <c:xMode val="edge"/>
          <c:yMode val="edge"/>
          <c:x val="0.19809934967626835"/>
          <c:y val="6.9628480944033844E-2"/>
          <c:w val="0.71370083416211016"/>
          <c:h val="0.12024179685382294"/>
        </c:manualLayout>
      </c:layout>
      <c:overlay val="0"/>
      <c:spPr>
        <a:noFill/>
        <a:ln>
          <a:noFill/>
        </a:ln>
        <a:effectLst/>
      </c:spPr>
      <c:txPr>
        <a:bodyPr rot="0" spcFirstLastPara="1" vertOverflow="ellipsis" vert="horz" wrap="square" anchor="ctr" anchorCtr="1"/>
        <a:lstStyle/>
        <a:p>
          <a:pPr>
            <a:defRPr lang="en-US" sz="1600" b="0" i="0" u="none" strike="noStrike" kern="1200" baseline="0">
              <a:solidFill>
                <a:schemeClr val="tx1"/>
              </a:solidFill>
              <a:latin typeface="+mn-lt"/>
              <a:ea typeface="+mn-ea"/>
              <a:cs typeface="+mn-cs"/>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900"/>
      </a:pPr>
      <a:endParaRPr lang="es-DO"/>
    </a:p>
  </c:txPr>
  <c:printSettings>
    <c:headerFooter/>
    <c:pageMargins b="0.75000000000001465" l="0.70000000000000062" r="0.70000000000000062" t="0.75000000000001465" header="0.30000000000000032" footer="0.30000000000000032"/>
    <c:pageSetup orientation="portrait"/>
  </c:printSettings>
</c:chartSpace>
</file>

<file path=xl/charts/chart5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1800" b="1">
                <a:solidFill>
                  <a:sysClr val="windowText" lastClr="000000"/>
                </a:solidFill>
              </a:rPr>
              <a:t>Empresas y Empleados Afiliados Activos al SDSS por Sector</a:t>
            </a:r>
          </a:p>
        </c:rich>
      </c:tx>
      <c:layout>
        <c:manualLayout>
          <c:xMode val="edge"/>
          <c:yMode val="edge"/>
          <c:x val="0.19620812868982621"/>
          <c:y val="3.317898945158191E-2"/>
        </c:manualLayout>
      </c:layout>
      <c:overlay val="0"/>
      <c:spPr>
        <a:noFill/>
        <a:ln>
          <a:noFill/>
        </a:ln>
        <a:effectLst/>
      </c:spPr>
      <c:txPr>
        <a:bodyPr rot="0" spcFirstLastPara="1" vertOverflow="ellipsis" vert="horz" wrap="square" anchor="ctr" anchorCtr="1"/>
        <a:lstStyle/>
        <a:p>
          <a:pPr>
            <a:defRPr sz="18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4512076805320623E-2"/>
          <c:y val="0.21969902663145743"/>
          <c:w val="0.96875732686716243"/>
          <c:h val="0.65193597910582068"/>
        </c:manualLayout>
      </c:layout>
      <c:lineChart>
        <c:grouping val="standard"/>
        <c:varyColors val="0"/>
        <c:ser>
          <c:idx val="0"/>
          <c:order val="0"/>
          <c:tx>
            <c:strRef>
              <c:f>'3.SRL'!$F$6</c:f>
              <c:strCache>
                <c:ptCount val="1"/>
                <c:pt idx="0">
                  <c:v> Total Empresas </c:v>
                </c:pt>
              </c:strCache>
            </c:strRef>
          </c:tx>
          <c:spPr>
            <a:ln w="28575" cap="rnd">
              <a:solidFill>
                <a:schemeClr val="accent3">
                  <a:lumMod val="75000"/>
                </a:schemeClr>
              </a:solidFill>
              <a:round/>
            </a:ln>
            <a:effectLst/>
          </c:spPr>
          <c:marker>
            <c:symbol val="circle"/>
            <c:size val="8"/>
            <c:spPr>
              <a:solidFill>
                <a:schemeClr val="bg1"/>
              </a:solidFill>
              <a:ln w="9525">
                <a:solidFill>
                  <a:schemeClr val="accent6"/>
                </a:solidFill>
              </a:ln>
              <a:effectLst/>
            </c:spPr>
          </c:marker>
          <c:dLbls>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'3.SRL'!$A$14:$A$24</c:f>
              <c:strCache>
                <c:ptCount val="11"/>
                <c:pt idx="0">
                  <c:v> Dic.15 </c:v>
                </c:pt>
                <c:pt idx="1">
                  <c:v> Dic.16 </c:v>
                </c:pt>
                <c:pt idx="2">
                  <c:v> Dic.17 </c:v>
                </c:pt>
                <c:pt idx="3">
                  <c:v> Dic.18 </c:v>
                </c:pt>
                <c:pt idx="4">
                  <c:v> Dic.19 </c:v>
                </c:pt>
                <c:pt idx="5">
                  <c:v> Dic.20 </c:v>
                </c:pt>
                <c:pt idx="6">
                  <c:v> Dic.21 </c:v>
                </c:pt>
                <c:pt idx="7">
                  <c:v> Dic.22 </c:v>
                </c:pt>
                <c:pt idx="8">
                  <c:v> Dic.23 </c:v>
                </c:pt>
                <c:pt idx="9">
                  <c:v> Dic.24 </c:v>
                </c:pt>
                <c:pt idx="10">
                  <c:v> Ago.25 </c:v>
                </c:pt>
              </c:strCache>
            </c:strRef>
          </c:cat>
          <c:val>
            <c:numRef>
              <c:f>'3.SRL'!$F$14:$F$24</c:f>
              <c:numCache>
                <c:formatCode>_(* #,##0_);_(* \(#,##0\);_(* "-"??_);_(@_)</c:formatCode>
                <c:ptCount val="11"/>
                <c:pt idx="0">
                  <c:v>70019</c:v>
                </c:pt>
                <c:pt idx="1">
                  <c:v>74822</c:v>
                </c:pt>
                <c:pt idx="2">
                  <c:v>79602</c:v>
                </c:pt>
                <c:pt idx="3">
                  <c:v>85513</c:v>
                </c:pt>
                <c:pt idx="4">
                  <c:v>91463</c:v>
                </c:pt>
                <c:pt idx="5">
                  <c:v>92323</c:v>
                </c:pt>
                <c:pt idx="6">
                  <c:v>104145</c:v>
                </c:pt>
                <c:pt idx="7">
                  <c:v>99457</c:v>
                </c:pt>
                <c:pt idx="8">
                  <c:v>105176</c:v>
                </c:pt>
                <c:pt idx="9">
                  <c:v>110808</c:v>
                </c:pt>
                <c:pt idx="10">
                  <c:v>115257</c:v>
                </c:pt>
              </c:numCache>
            </c:numRef>
          </c:val>
          <c:smooth val="0"/>
          <c:extLst>
            <c:ext xmlns:c16="http://schemas.microsoft.com/office/drawing/2014/chart" uri="{C3380CC4-5D6E-409C-BE32-E72D297353CC}">
              <c16:uniqueId val="{00000000-8A68-4BCA-8D98-5AC38135E727}"/>
            </c:ext>
          </c:extLst>
        </c:ser>
        <c:ser>
          <c:idx val="1"/>
          <c:order val="1"/>
          <c:tx>
            <c:strRef>
              <c:f>'3.SRL'!$J$6</c:f>
              <c:strCache>
                <c:ptCount val="1"/>
                <c:pt idx="0">
                  <c:v> Total  Empleados </c:v>
                </c:pt>
              </c:strCache>
            </c:strRef>
          </c:tx>
          <c:spPr>
            <a:ln w="28575" cap="rnd">
              <a:solidFill>
                <a:schemeClr val="accent5"/>
              </a:solidFill>
              <a:round/>
            </a:ln>
            <a:effectLst/>
          </c:spPr>
          <c:marker>
            <c:symbol val="circle"/>
            <c:size val="8"/>
            <c:spPr>
              <a:solidFill>
                <a:schemeClr val="bg1"/>
              </a:solidFill>
              <a:ln w="9525">
                <a:solidFill>
                  <a:schemeClr val="accent5"/>
                </a:solidFill>
              </a:ln>
              <a:effectLst/>
            </c:spPr>
          </c:marker>
          <c:dLbls>
            <c:dLbl>
              <c:idx val="3"/>
              <c:layout>
                <c:manualLayout>
                  <c:x val="-3.6255999645613921E-2"/>
                  <c:y val="4.38752254733590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2BE-496D-ABC5-F0C0B0DAB087}"/>
                </c:ext>
              </c:extLst>
            </c:dLbl>
            <c:dLbl>
              <c:idx val="4"/>
              <c:layout>
                <c:manualLayout>
                  <c:x val="-3.3245224093823716E-2"/>
                  <c:y val="-2.741021569834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22BE-496D-ABC5-F0C0B0DAB087}"/>
                </c:ext>
              </c:extLst>
            </c:dLbl>
            <c:dLbl>
              <c:idx val="5"/>
              <c:layout>
                <c:manualLayout>
                  <c:x val="-3.4005648028173775E-2"/>
                  <c:y val="-4.391626972554356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22BE-496D-ABC5-F0C0B0DAB087}"/>
                </c:ext>
              </c:extLst>
            </c:dLbl>
            <c:dLbl>
              <c:idx val="6"/>
              <c:layout>
                <c:manualLayout>
                  <c:x val="-3.6255999645613921E-2"/>
                  <c:y val="-3.568581705064647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2BE-496D-ABC5-F0C0B0DAB087}"/>
                </c:ext>
              </c:extLst>
            </c:dLbl>
            <c:dLbl>
              <c:idx val="7"/>
              <c:layout>
                <c:manualLayout>
                  <c:x val="-3.6255999645613921E-2"/>
                  <c:y val="-3.56858170506464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22BE-496D-ABC5-F0C0B0DAB087}"/>
                </c:ext>
              </c:extLst>
            </c:dLbl>
            <c:dLbl>
              <c:idx val="8"/>
              <c:layout>
                <c:manualLayout>
                  <c:x val="-3.4005648028173692E-2"/>
                  <c:y val="-3.56858170506464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2BE-496D-ABC5-F0C0B0DAB087}"/>
                </c:ext>
              </c:extLst>
            </c:dLbl>
            <c:dLbl>
              <c:idx val="10"/>
              <c:layout>
                <c:manualLayout>
                  <c:x val="-8.3868355099190658E-3"/>
                  <c:y val="-4.174109486314210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8A68-4BCA-8D98-5AC38135E727}"/>
                </c:ext>
              </c:extLst>
            </c:dLbl>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'3.SRL'!$A$14:$A$24</c:f>
              <c:strCache>
                <c:ptCount val="11"/>
                <c:pt idx="0">
                  <c:v> Dic.15 </c:v>
                </c:pt>
                <c:pt idx="1">
                  <c:v> Dic.16 </c:v>
                </c:pt>
                <c:pt idx="2">
                  <c:v> Dic.17 </c:v>
                </c:pt>
                <c:pt idx="3">
                  <c:v> Dic.18 </c:v>
                </c:pt>
                <c:pt idx="4">
                  <c:v> Dic.19 </c:v>
                </c:pt>
                <c:pt idx="5">
                  <c:v> Dic.20 </c:v>
                </c:pt>
                <c:pt idx="6">
                  <c:v> Dic.21 </c:v>
                </c:pt>
                <c:pt idx="7">
                  <c:v> Dic.22 </c:v>
                </c:pt>
                <c:pt idx="8">
                  <c:v> Dic.23 </c:v>
                </c:pt>
                <c:pt idx="9">
                  <c:v> Dic.24 </c:v>
                </c:pt>
                <c:pt idx="10">
                  <c:v> Ago.25 </c:v>
                </c:pt>
              </c:strCache>
            </c:strRef>
          </c:cat>
          <c:val>
            <c:numRef>
              <c:f>'3.SRL'!$J$14:$J$24</c:f>
              <c:numCache>
                <c:formatCode>_(* #,##0_);_(* \(#,##0\);_(* "-"??_);_(@_)</c:formatCode>
                <c:ptCount val="11"/>
                <c:pt idx="0">
                  <c:v>1759458</c:v>
                </c:pt>
                <c:pt idx="1">
                  <c:v>1888238</c:v>
                </c:pt>
                <c:pt idx="2">
                  <c:v>2050322</c:v>
                </c:pt>
                <c:pt idx="3">
                  <c:v>2173990</c:v>
                </c:pt>
                <c:pt idx="4">
                  <c:v>2255713</c:v>
                </c:pt>
                <c:pt idx="5">
                  <c:v>2117050</c:v>
                </c:pt>
                <c:pt idx="6">
                  <c:v>2352043</c:v>
                </c:pt>
                <c:pt idx="7">
                  <c:v>2405039</c:v>
                </c:pt>
                <c:pt idx="8">
                  <c:v>2445968</c:v>
                </c:pt>
                <c:pt idx="9">
                  <c:v>2515541</c:v>
                </c:pt>
                <c:pt idx="10">
                  <c:v>2573179</c:v>
                </c:pt>
              </c:numCache>
            </c:numRef>
          </c:val>
          <c:smooth val="0"/>
          <c:extLst>
            <c:ext xmlns:c16="http://schemas.microsoft.com/office/drawing/2014/chart" uri="{C3380CC4-5D6E-409C-BE32-E72D297353CC}">
              <c16:uniqueId val="{00000001-8A68-4BCA-8D98-5AC38135E727}"/>
            </c:ext>
          </c:extLst>
        </c:ser>
        <c:dLbls>
          <c:showLegendKey val="0"/>
          <c:showVal val="0"/>
          <c:showCatName val="0"/>
          <c:showSerName val="0"/>
          <c:showPercent val="0"/>
          <c:showBubbleSize val="0"/>
        </c:dLbls>
        <c:marker val="1"/>
        <c:smooth val="0"/>
        <c:axId val="266227407"/>
        <c:axId val="266227823"/>
      </c:lineChart>
      <c:lineChart>
        <c:grouping val="standard"/>
        <c:varyColors val="0"/>
        <c:ser>
          <c:idx val="2"/>
          <c:order val="2"/>
          <c:tx>
            <c:strRef>
              <c:f>'3.SRL'!$L$6</c:f>
              <c:strCache>
                <c:ptCount val="1"/>
                <c:pt idx="0">
                  <c:v> Relación Promedio Empleados / Empresas </c:v>
                </c:pt>
              </c:strCache>
            </c:strRef>
          </c:tx>
          <c:spPr>
            <a:ln w="28575" cap="rnd">
              <a:solidFill>
                <a:schemeClr val="tx2">
                  <a:lumMod val="60000"/>
                  <a:lumOff val="40000"/>
                </a:schemeClr>
              </a:solidFill>
              <a:round/>
            </a:ln>
            <a:effectLst/>
          </c:spPr>
          <c:marker>
            <c:symbol val="circle"/>
            <c:size val="8"/>
            <c:spPr>
              <a:solidFill>
                <a:schemeClr val="bg1"/>
              </a:solidFill>
              <a:ln w="9525">
                <a:solidFill>
                  <a:schemeClr val="accent4"/>
                </a:solidFill>
              </a:ln>
              <a:effectLst/>
            </c:spPr>
          </c:marker>
          <c:dLbls>
            <c:dLbl>
              <c:idx val="0"/>
              <c:layout>
                <c:manualLayout>
                  <c:x val="-3.0937959490133237E-2"/>
                  <c:y val="-3.136895388076494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8A68-4BCA-8D98-5AC38135E727}"/>
                </c:ext>
              </c:extLst>
            </c:dLbl>
            <c:dLbl>
              <c:idx val="1"/>
              <c:layout>
                <c:manualLayout>
                  <c:x val="-2.9834314158292286E-2"/>
                  <c:y val="-3.374990626171728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8A68-4BCA-8D98-5AC38135E727}"/>
                </c:ext>
              </c:extLst>
            </c:dLbl>
            <c:dLbl>
              <c:idx val="2"/>
              <c:layout>
                <c:manualLayout>
                  <c:x val="-2.7627023494610388E-2"/>
                  <c:y val="-1.946419197600299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8A68-4BCA-8D98-5AC38135E727}"/>
                </c:ext>
              </c:extLst>
            </c:dLbl>
            <c:dLbl>
              <c:idx val="3"/>
              <c:layout>
                <c:manualLayout>
                  <c:x val="-2.6185676157568994E-2"/>
                  <c:y val="-3.294233282568079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8A68-4BCA-8D98-5AC38135E727}"/>
                </c:ext>
              </c:extLst>
            </c:dLbl>
            <c:dLbl>
              <c:idx val="10"/>
              <c:layout>
                <c:manualLayout>
                  <c:x val="-2.4011251758087201E-2"/>
                  <c:y val="4.387522547335904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A68-4BCA-8D98-5AC38135E727}"/>
                </c:ext>
              </c:extLst>
            </c:dLbl>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'3.SRL'!$A$7:$A$24</c:f>
              <c:strCache>
                <c:ptCount val="18"/>
                <c:pt idx="0">
                  <c:v> Dic.08 </c:v>
                </c:pt>
                <c:pt idx="1">
                  <c:v> Dic.09 </c:v>
                </c:pt>
                <c:pt idx="2">
                  <c:v> Dic.10 </c:v>
                </c:pt>
                <c:pt idx="3">
                  <c:v> Dic.11 </c:v>
                </c:pt>
                <c:pt idx="4">
                  <c:v> Dic.12 </c:v>
                </c:pt>
                <c:pt idx="5">
                  <c:v> Dic.13 </c:v>
                </c:pt>
                <c:pt idx="6">
                  <c:v> Dic.14 </c:v>
                </c:pt>
                <c:pt idx="7">
                  <c:v> Dic.15 </c:v>
                </c:pt>
                <c:pt idx="8">
                  <c:v> Dic.16 </c:v>
                </c:pt>
                <c:pt idx="9">
                  <c:v> Dic.17 </c:v>
                </c:pt>
                <c:pt idx="10">
                  <c:v> Dic.18 </c:v>
                </c:pt>
                <c:pt idx="11">
                  <c:v> Dic.19 </c:v>
                </c:pt>
                <c:pt idx="12">
                  <c:v> Dic.20 </c:v>
                </c:pt>
                <c:pt idx="13">
                  <c:v> Dic.21 </c:v>
                </c:pt>
                <c:pt idx="14">
                  <c:v> Dic.22 </c:v>
                </c:pt>
                <c:pt idx="15">
                  <c:v> Dic.23 </c:v>
                </c:pt>
                <c:pt idx="16">
                  <c:v> Dic.24 </c:v>
                </c:pt>
                <c:pt idx="17">
                  <c:v> Ago.25 </c:v>
                </c:pt>
              </c:strCache>
            </c:strRef>
          </c:cat>
          <c:val>
            <c:numRef>
              <c:f>'3.SRL'!$L$14:$L$24</c:f>
              <c:numCache>
                <c:formatCode>_(* #,##0.00_);_(* \(#,##0.00\);_(* "-"??_);_(@_)</c:formatCode>
                <c:ptCount val="11"/>
                <c:pt idx="0">
                  <c:v>25.128293748839599</c:v>
                </c:pt>
                <c:pt idx="1">
                  <c:v>25.236401058512204</c:v>
                </c:pt>
                <c:pt idx="2">
                  <c:v>25.757166905354136</c:v>
                </c:pt>
                <c:pt idx="3">
                  <c:v>25.422918152795482</c:v>
                </c:pt>
                <c:pt idx="4">
                  <c:v>24.662573937001849</c:v>
                </c:pt>
                <c:pt idx="5">
                  <c:v>22.930905624817218</c:v>
                </c:pt>
                <c:pt idx="6">
                  <c:v>22.584310336550001</c:v>
                </c:pt>
                <c:pt idx="7">
                  <c:v>24.181696612606451</c:v>
                </c:pt>
                <c:pt idx="8">
                  <c:v>23.255951928196545</c:v>
                </c:pt>
                <c:pt idx="9">
                  <c:v>22.701799509060717</c:v>
                </c:pt>
                <c:pt idx="10">
                  <c:v>22.325576754557208</c:v>
                </c:pt>
              </c:numCache>
            </c:numRef>
          </c:val>
          <c:smooth val="0"/>
          <c:extLst>
            <c:ext xmlns:c16="http://schemas.microsoft.com/office/drawing/2014/chart" uri="{C3380CC4-5D6E-409C-BE32-E72D297353CC}">
              <c16:uniqueId val="{00000002-8A68-4BCA-8D98-5AC38135E727}"/>
            </c:ext>
          </c:extLst>
        </c:ser>
        <c:dLbls>
          <c:showLegendKey val="0"/>
          <c:showVal val="0"/>
          <c:showCatName val="0"/>
          <c:showSerName val="0"/>
          <c:showPercent val="0"/>
          <c:showBubbleSize val="0"/>
        </c:dLbls>
        <c:marker val="1"/>
        <c:smooth val="0"/>
        <c:axId val="266362159"/>
        <c:axId val="266377551"/>
      </c:lineChart>
      <c:catAx>
        <c:axId val="266227407"/>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266227823"/>
        <c:crosses val="autoZero"/>
        <c:auto val="1"/>
        <c:lblAlgn val="ctr"/>
        <c:lblOffset val="100"/>
        <c:noMultiLvlLbl val="0"/>
      </c:catAx>
      <c:valAx>
        <c:axId val="266227823"/>
        <c:scaling>
          <c:orientation val="minMax"/>
        </c:scaling>
        <c:delete val="0"/>
        <c:axPos val="l"/>
        <c:numFmt formatCode="_(* #,##0_);_(* \(#,##0\);_(* &quot;-&quot;??_);_(@_)" sourceLinked="1"/>
        <c:majorTickMark val="none"/>
        <c:minorTickMark val="none"/>
        <c:tickLblPos val="nextTo"/>
        <c:spPr>
          <a:noFill/>
          <a:ln>
            <a:noFill/>
          </a:ln>
          <a:effectLst/>
        </c:spPr>
        <c:txPr>
          <a:bodyPr rot="-60000000" spcFirstLastPara="1" vertOverflow="ellipsis" vert="horz" wrap="square" anchor="ctr" anchorCtr="1"/>
          <a:lstStyle/>
          <a:p>
            <a:pPr>
              <a:defRPr sz="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266227407"/>
        <c:crosses val="autoZero"/>
        <c:crossBetween val="between"/>
      </c:valAx>
      <c:valAx>
        <c:axId val="266377551"/>
        <c:scaling>
          <c:orientation val="minMax"/>
        </c:scaling>
        <c:delete val="0"/>
        <c:axPos val="r"/>
        <c:numFmt formatCode="_(* #,##0.00_);_(* \(#,##0.00\);_(* &quot;-&quot;??_);_(@_)" sourceLinked="1"/>
        <c:majorTickMark val="out"/>
        <c:minorTickMark val="none"/>
        <c:tickLblPos val="nextTo"/>
        <c:spPr>
          <a:noFill/>
          <a:ln>
            <a:noFill/>
          </a:ln>
          <a:effectLst/>
        </c:spPr>
        <c:txPr>
          <a:bodyPr rot="-60000000" spcFirstLastPara="1" vertOverflow="ellipsis" vert="horz" wrap="square" anchor="ctr" anchorCtr="1"/>
          <a:lstStyle/>
          <a:p>
            <a:pPr>
              <a:defRPr sz="100" b="0" i="0" u="none" strike="noStrike" kern="1200" baseline="0">
                <a:solidFill>
                  <a:schemeClr val="tx1">
                    <a:lumMod val="65000"/>
                    <a:lumOff val="35000"/>
                  </a:schemeClr>
                </a:solidFill>
                <a:latin typeface="Arial" panose="020B0604020202020204" pitchFamily="34" charset="0"/>
                <a:ea typeface="+mn-ea"/>
                <a:cs typeface="Arial" panose="020B0604020202020204" pitchFamily="34" charset="0"/>
              </a:defRPr>
            </a:pPr>
            <a:endParaRPr lang="es-DO"/>
          </a:p>
        </c:txPr>
        <c:crossAx val="266362159"/>
        <c:crosses val="max"/>
        <c:crossBetween val="between"/>
      </c:valAx>
      <c:catAx>
        <c:axId val="266362159"/>
        <c:scaling>
          <c:orientation val="minMax"/>
        </c:scaling>
        <c:delete val="1"/>
        <c:axPos val="b"/>
        <c:numFmt formatCode="General" sourceLinked="1"/>
        <c:majorTickMark val="out"/>
        <c:minorTickMark val="none"/>
        <c:tickLblPos val="nextTo"/>
        <c:crossAx val="266377551"/>
        <c:crosses val="autoZero"/>
        <c:auto val="1"/>
        <c:lblAlgn val="ctr"/>
        <c:lblOffset val="100"/>
        <c:noMultiLvlLbl val="0"/>
      </c:catAx>
      <c:spPr>
        <a:noFill/>
        <a:ln>
          <a:noFill/>
        </a:ln>
        <a:effectLst/>
      </c:spPr>
    </c:plotArea>
    <c:legend>
      <c:legendPos val="b"/>
      <c:layout>
        <c:manualLayout>
          <c:xMode val="edge"/>
          <c:yMode val="edge"/>
          <c:x val="0.10444668813520891"/>
          <c:y val="6.3052209509829871E-2"/>
          <c:w val="0.70443308692588846"/>
          <c:h val="9.7387182313141724E-2"/>
        </c:manualLayout>
      </c:layout>
      <c:overlay val="0"/>
      <c:spPr>
        <a:noFill/>
        <a:ln>
          <a:noFill/>
        </a:ln>
        <a:effectLst/>
      </c:spPr>
      <c:txPr>
        <a:bodyPr rot="0" spcFirstLastPara="1" vertOverflow="ellipsis" vert="horz" wrap="square" anchor="ctr" anchorCtr="1"/>
        <a:lstStyle/>
        <a:p>
          <a:pPr>
            <a:defRPr sz="1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2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landscape"/>
  </c:printSettings>
  <c:userShapes r:id="rId3"/>
</c:chartSpace>
</file>

<file path=xl/charts/chart5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16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DO">
                <a:solidFill>
                  <a:sysClr val="windowText" lastClr="000000"/>
                </a:solidFill>
              </a:rPr>
              <a:t>Cantidad</a:t>
            </a:r>
            <a:r>
              <a:rPr lang="es-DO" baseline="0">
                <a:solidFill>
                  <a:sysClr val="windowText" lastClr="000000"/>
                </a:solidFill>
              </a:rPr>
              <a:t> de Empresas y Empleados activos </a:t>
            </a:r>
            <a:endParaRPr lang="es-DO">
              <a:solidFill>
                <a:sysClr val="windowText" lastClr="000000"/>
              </a:solidFill>
            </a:endParaRPr>
          </a:p>
        </c:rich>
      </c:tx>
      <c:layout>
        <c:manualLayout>
          <c:xMode val="edge"/>
          <c:yMode val="edge"/>
          <c:x val="0.20841488062856783"/>
          <c:y val="1.0758434118788461E-2"/>
        </c:manualLayout>
      </c:layout>
      <c:overlay val="0"/>
      <c:spPr>
        <a:noFill/>
        <a:ln>
          <a:noFill/>
        </a:ln>
        <a:effectLst/>
      </c:spPr>
      <c:txPr>
        <a:bodyPr rot="0" spcFirstLastPara="1" vertOverflow="ellipsis" vert="horz" wrap="square" anchor="ctr" anchorCtr="1"/>
        <a:lstStyle/>
        <a:p>
          <a:pPr>
            <a:defRPr sz="216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2923183108395831"/>
          <c:y val="0.13818316816897244"/>
          <c:w val="0.7415212065889023"/>
          <c:h val="0.78801795846492906"/>
        </c:manualLayout>
      </c:layout>
      <c:barChart>
        <c:barDir val="bar"/>
        <c:grouping val="clustered"/>
        <c:varyColors val="0"/>
        <c:ser>
          <c:idx val="3"/>
          <c:order val="1"/>
          <c:tx>
            <c:strRef>
              <c:f>'4. SRL'!$D$6</c:f>
              <c:strCache>
                <c:ptCount val="1"/>
                <c:pt idx="0">
                  <c:v>Empleados por rango</c:v>
                </c:pt>
              </c:strCache>
            </c:strRef>
          </c:tx>
          <c:spPr>
            <a:solidFill>
              <a:srgbClr val="00539B"/>
            </a:solidFill>
            <a:ln>
              <a:noFill/>
            </a:ln>
            <a:effectLst>
              <a:outerShdw blurRad="40000" dist="23000" dir="5400000" rotWithShape="0">
                <a:srgbClr val="000000">
                  <a:alpha val="35000"/>
                </a:srgbClr>
              </a:outerShdw>
            </a:effectLst>
          </c:spPr>
          <c:invertIfNegative val="0"/>
          <c:dLbls>
            <c:dLbl>
              <c:idx val="1"/>
              <c:layout>
                <c:manualLayout>
                  <c:x val="-6.2173307401070799E-3"/>
                  <c:y val="4.368055166802150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90AB-4A88-ADE0-243D057A7517}"/>
                </c:ext>
              </c:extLst>
            </c:dLbl>
            <c:dLbl>
              <c:idx val="8"/>
              <c:layout>
                <c:manualLayout>
                  <c:x val="-3.7300781518924322E-3"/>
                  <c:y val="1.57367662779183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90AB-4A88-ADE0-243D057A7517}"/>
                </c:ext>
              </c:extLst>
            </c:dLbl>
            <c:spPr>
              <a:noFill/>
              <a:ln>
                <a:noFill/>
              </a:ln>
              <a:effectLst/>
            </c:spPr>
            <c:txPr>
              <a:bodyPr rot="0" spcFirstLastPara="1" vertOverflow="ellipsis" vert="horz" wrap="square" anchor="ctr" anchorCtr="1"/>
              <a:lstStyle/>
              <a:p>
                <a:pPr>
                  <a:defRPr sz="16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SRL'!$A$7:$A$15</c:f>
              <c:strCache>
                <c:ptCount val="9"/>
                <c:pt idx="0">
                  <c:v>1 y 5 </c:v>
                </c:pt>
                <c:pt idx="1">
                  <c:v> 6 y 10 </c:v>
                </c:pt>
                <c:pt idx="2">
                  <c:v> 11 y 20  </c:v>
                </c:pt>
                <c:pt idx="3">
                  <c:v> 21 y 50 </c:v>
                </c:pt>
                <c:pt idx="4">
                  <c:v> 51 y 100  </c:v>
                </c:pt>
                <c:pt idx="5">
                  <c:v> 101 y 500  </c:v>
                </c:pt>
                <c:pt idx="6">
                  <c:v> 501 y 1,000 </c:v>
                </c:pt>
                <c:pt idx="7">
                  <c:v> 1,001 y 10,000  </c:v>
                </c:pt>
                <c:pt idx="8">
                  <c:v> Mas de 10,000 </c:v>
                </c:pt>
              </c:strCache>
            </c:strRef>
          </c:cat>
          <c:val>
            <c:numRef>
              <c:f>'4. SRL'!$D$7:$D$15</c:f>
              <c:numCache>
                <c:formatCode>#,##0</c:formatCode>
                <c:ptCount val="9"/>
                <c:pt idx="0">
                  <c:v>178512</c:v>
                </c:pt>
                <c:pt idx="1">
                  <c:v>148780</c:v>
                </c:pt>
                <c:pt idx="2">
                  <c:v>160957</c:v>
                </c:pt>
                <c:pt idx="3">
                  <c:v>240717</c:v>
                </c:pt>
                <c:pt idx="4">
                  <c:v>143850</c:v>
                </c:pt>
                <c:pt idx="5">
                  <c:v>385739</c:v>
                </c:pt>
                <c:pt idx="6">
                  <c:v>199710</c:v>
                </c:pt>
                <c:pt idx="7">
                  <c:v>618128</c:v>
                </c:pt>
                <c:pt idx="8">
                  <c:v>496786</c:v>
                </c:pt>
              </c:numCache>
            </c:numRef>
          </c:val>
          <c:extLst>
            <c:ext xmlns:c16="http://schemas.microsoft.com/office/drawing/2014/chart" uri="{C3380CC4-5D6E-409C-BE32-E72D297353CC}">
              <c16:uniqueId val="{0000000C-90AB-4A88-ADE0-243D057A7517}"/>
            </c:ext>
          </c:extLst>
        </c:ser>
        <c:ser>
          <c:idx val="0"/>
          <c:order val="3"/>
          <c:tx>
            <c:strRef>
              <c:f>'4. SRL'!$B$6</c:f>
              <c:strCache>
                <c:ptCount val="1"/>
                <c:pt idx="0">
                  <c:v>Empresas por rango</c:v>
                </c:pt>
              </c:strCache>
            </c:strRef>
          </c:tx>
          <c:spPr>
            <a:solidFill>
              <a:schemeClr val="accent3">
                <a:lumMod val="75000"/>
              </a:schemeClr>
            </a:solidFill>
            <a:ln>
              <a:noFill/>
            </a:ln>
            <a:effectLst>
              <a:outerShdw blurRad="40000" dist="23000" dir="5400000" rotWithShape="0">
                <a:srgbClr val="000000">
                  <a:alpha val="35000"/>
                </a:srgbClr>
              </a:out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2">
                          <a:lumMod val="35000"/>
                          <a:lumOff val="65000"/>
                        </a:schemeClr>
                      </a:solidFill>
                    </a:ln>
                    <a:effectLst/>
                  </c:spPr>
                </c15:leaderLines>
              </c:ext>
            </c:extLst>
          </c:dLbls>
          <c:cat>
            <c:strRef>
              <c:f>'4. SRL'!$A$7:$A$15</c:f>
              <c:strCache>
                <c:ptCount val="9"/>
                <c:pt idx="0">
                  <c:v>1 y 5 </c:v>
                </c:pt>
                <c:pt idx="1">
                  <c:v> 6 y 10 </c:v>
                </c:pt>
                <c:pt idx="2">
                  <c:v> 11 y 20  </c:v>
                </c:pt>
                <c:pt idx="3">
                  <c:v> 21 y 50 </c:v>
                </c:pt>
                <c:pt idx="4">
                  <c:v> 51 y 100  </c:v>
                </c:pt>
                <c:pt idx="5">
                  <c:v> 101 y 500  </c:v>
                </c:pt>
                <c:pt idx="6">
                  <c:v> 501 y 1,000 </c:v>
                </c:pt>
                <c:pt idx="7">
                  <c:v> 1,001 y 10,000  </c:v>
                </c:pt>
                <c:pt idx="8">
                  <c:v> Mas de 10,000 </c:v>
                </c:pt>
              </c:strCache>
            </c:strRef>
          </c:cat>
          <c:val>
            <c:numRef>
              <c:f>'4. SRL'!$B$7:$B$15</c:f>
              <c:numCache>
                <c:formatCode>#,##0</c:formatCode>
                <c:ptCount val="9"/>
                <c:pt idx="0">
                  <c:v>72352</c:v>
                </c:pt>
                <c:pt idx="1">
                  <c:v>19672</c:v>
                </c:pt>
                <c:pt idx="2">
                  <c:v>11159</c:v>
                </c:pt>
                <c:pt idx="3">
                  <c:v>7614</c:v>
                </c:pt>
                <c:pt idx="4">
                  <c:v>2050</c:v>
                </c:pt>
                <c:pt idx="5">
                  <c:v>1847</c:v>
                </c:pt>
                <c:pt idx="6">
                  <c:v>281</c:v>
                </c:pt>
                <c:pt idx="7">
                  <c:v>271</c:v>
                </c:pt>
                <c:pt idx="8">
                  <c:v>11</c:v>
                </c:pt>
              </c:numCache>
            </c:numRef>
          </c:val>
          <c:extLst>
            <c:ext xmlns:c16="http://schemas.microsoft.com/office/drawing/2014/chart" uri="{C3380CC4-5D6E-409C-BE32-E72D297353CC}">
              <c16:uniqueId val="{00000000-DB21-4156-8F17-3F30D874CBFC}"/>
            </c:ext>
          </c:extLst>
        </c:ser>
        <c:dLbls>
          <c:showLegendKey val="0"/>
          <c:showVal val="0"/>
          <c:showCatName val="0"/>
          <c:showSerName val="0"/>
          <c:showPercent val="0"/>
          <c:showBubbleSize val="0"/>
        </c:dLbls>
        <c:gapWidth val="16"/>
        <c:overlap val="1"/>
        <c:axId val="398354320"/>
        <c:axId val="398354712"/>
        <c:extLst>
          <c:ext xmlns:c15="http://schemas.microsoft.com/office/drawing/2012/chart" uri="{02D57815-91ED-43cb-92C2-25804820EDAC}">
            <c15:filteredBarSeries>
              <c15:ser>
                <c:idx val="1"/>
                <c:order val="0"/>
                <c:tx>
                  <c:strRef>
                    <c:extLst>
                      <c:ext uri="{02D57815-91ED-43cb-92C2-25804820EDAC}">
                        <c15:formulaRef>
                          <c15:sqref>'[9] II.4.Empr x No'!#REF!</c15:sqref>
                        </c15:formulaRef>
                      </c:ext>
                    </c:extLst>
                    <c:strCache>
                      <c:ptCount val="1"/>
                      <c:pt idx="0">
                        <c:v>#¡REF!</c:v>
                      </c:pt>
                    </c:strCache>
                  </c:strRef>
                </c:tx>
                <c:spPr>
                  <a:gradFill rotWithShape="1">
                    <a:gsLst>
                      <a:gs pos="0">
                        <a:schemeClr val="accent1">
                          <a:shade val="76000"/>
                          <a:shade val="51000"/>
                          <a:satMod val="130000"/>
                        </a:schemeClr>
                      </a:gs>
                      <a:gs pos="80000">
                        <a:schemeClr val="accent1">
                          <a:shade val="76000"/>
                          <a:shade val="93000"/>
                          <a:satMod val="130000"/>
                        </a:schemeClr>
                      </a:gs>
                      <a:gs pos="100000">
                        <a:schemeClr val="accent1">
                          <a:shade val="76000"/>
                          <a:shade val="94000"/>
                          <a:satMod val="135000"/>
                        </a:schemeClr>
                      </a:gs>
                    </a:gsLst>
                    <a:lin ang="16200000" scaled="0"/>
                  </a:gradFill>
                  <a:ln>
                    <a:noFill/>
                  </a:ln>
                  <a:effectLst>
                    <a:outerShdw blurRad="40000" dist="23000" dir="5400000" rotWithShape="0">
                      <a:srgbClr val="000000">
                        <a:alpha val="35000"/>
                      </a:srgbClr>
                    </a:outerShdw>
                  </a:effectLst>
                </c:spPr>
                <c:invertIfNegative val="0"/>
                <c:dLbls>
                  <c:dLbl>
                    <c:idx val="9"/>
                    <c:layout>
                      <c:manualLayout>
                        <c:x val="-3.393213608407475E-3"/>
                        <c:y val="1.6285863844535914E-3"/>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08-90AB-4A88-ADE0-243D057A7517}"/>
                      </c:ext>
                    </c:extLst>
                  </c:dLbl>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chemeClr val="tx2"/>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0"/>
                    </c:ext>
                  </c:extLst>
                </c:dLbls>
                <c:cat>
                  <c:strRef>
                    <c:extLst>
                      <c:ext uri="{02D57815-91ED-43cb-92C2-25804820EDAC}">
                        <c15:formulaRef>
                          <c15:sqref>'4. SRL'!$A$7:$A$15</c15:sqref>
                        </c15:formulaRef>
                      </c:ext>
                    </c:extLst>
                    <c:strCache>
                      <c:ptCount val="9"/>
                      <c:pt idx="0">
                        <c:v>1 y 5 </c:v>
                      </c:pt>
                      <c:pt idx="1">
                        <c:v> 6 y 10 </c:v>
                      </c:pt>
                      <c:pt idx="2">
                        <c:v> 11 y 20  </c:v>
                      </c:pt>
                      <c:pt idx="3">
                        <c:v> 21 y 50 </c:v>
                      </c:pt>
                      <c:pt idx="4">
                        <c:v> 51 y 100  </c:v>
                      </c:pt>
                      <c:pt idx="5">
                        <c:v> 101 y 500  </c:v>
                      </c:pt>
                      <c:pt idx="6">
                        <c:v> 501 y 1,000 </c:v>
                      </c:pt>
                      <c:pt idx="7">
                        <c:v> 1,001 y 10,000  </c:v>
                      </c:pt>
                      <c:pt idx="8">
                        <c:v> Mas de 10,000 </c:v>
                      </c:pt>
                    </c:strCache>
                  </c:strRef>
                </c:cat>
                <c:val>
                  <c:numRef>
                    <c:extLst>
                      <c:ext uri="{02D57815-91ED-43cb-92C2-25804820EDAC}">
                        <c15:formulaRef>
                          <c15:sqref>'[9] II.4.Empr x No'!#REF!</c15:sqref>
                        </c15:formulaRef>
                      </c:ext>
                    </c:extLst>
                    <c:numCache>
                      <c:formatCode>General</c:formatCode>
                      <c:ptCount val="1"/>
                      <c:pt idx="0">
                        <c:v>1</c:v>
                      </c:pt>
                    </c:numCache>
                  </c:numRef>
                </c:val>
                <c:extLst>
                  <c:ext xmlns:c16="http://schemas.microsoft.com/office/drawing/2014/chart" uri="{C3380CC4-5D6E-409C-BE32-E72D297353CC}">
                    <c16:uniqueId val="{00000009-90AB-4A88-ADE0-243D057A7517}"/>
                  </c:ext>
                </c:extLst>
              </c15:ser>
            </c15:filteredBarSeries>
            <c15:filteredBarSeries>
              <c15:ser>
                <c:idx val="4"/>
                <c:order val="2"/>
                <c:tx>
                  <c:strRef>
                    <c:extLst xmlns:c15="http://schemas.microsoft.com/office/drawing/2012/chart">
                      <c:ext xmlns:c15="http://schemas.microsoft.com/office/drawing/2012/chart" uri="{02D57815-91ED-43cb-92C2-25804820EDAC}">
                        <c15:formulaRef>
                          <c15:sqref>'[9] II.4.Empr x No'!#REF!</c15:sqref>
                        </c15:formulaRef>
                      </c:ext>
                    </c:extLst>
                    <c:strCache>
                      <c:ptCount val="1"/>
                      <c:pt idx="0">
                        <c:v>#¡REF!</c:v>
                      </c:pt>
                    </c:strCache>
                  </c:strRef>
                </c:tx>
                <c:spPr>
                  <a:gradFill rotWithShape="1">
                    <a:gsLst>
                      <a:gs pos="0">
                        <a:schemeClr val="accent1">
                          <a:tint val="54000"/>
                          <a:shade val="51000"/>
                          <a:satMod val="130000"/>
                        </a:schemeClr>
                      </a:gs>
                      <a:gs pos="80000">
                        <a:schemeClr val="accent1">
                          <a:tint val="54000"/>
                          <a:shade val="93000"/>
                          <a:satMod val="130000"/>
                        </a:schemeClr>
                      </a:gs>
                      <a:gs pos="100000">
                        <a:schemeClr val="accent1">
                          <a:tint val="54000"/>
                          <a:shade val="94000"/>
                          <a:satMod val="135000"/>
                        </a:schemeClr>
                      </a:gs>
                    </a:gsLst>
                    <a:lin ang="16200000" scaled="0"/>
                  </a:gradFill>
                  <a:ln>
                    <a:noFill/>
                  </a:ln>
                  <a:effectLst>
                    <a:outerShdw blurRad="40000" dist="23000" dir="5400000" rotWithShape="0">
                      <a:srgbClr val="000000">
                        <a:alpha val="35000"/>
                      </a:srgbClr>
                    </a:outerShdw>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chemeClr val="tx2"/>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xmlns:c15="http://schemas.microsoft.com/office/drawing/2012/chart">
                    <c:ext xmlns:c15="http://schemas.microsoft.com/office/drawing/2012/chart" uri="{CE6537A1-D6FC-4f65-9D91-7224C49458BB}">
                      <c15:showLeaderLines val="0"/>
                    </c:ext>
                  </c:extLst>
                </c:dLbls>
                <c:cat>
                  <c:strRef>
                    <c:extLst xmlns:c15="http://schemas.microsoft.com/office/drawing/2012/chart">
                      <c:ext xmlns:c15="http://schemas.microsoft.com/office/drawing/2012/chart" uri="{02D57815-91ED-43cb-92C2-25804820EDAC}">
                        <c15:formulaRef>
                          <c15:sqref>'4. SRL'!$A$7:$A$15</c15:sqref>
                        </c15:formulaRef>
                      </c:ext>
                    </c:extLst>
                    <c:strCache>
                      <c:ptCount val="9"/>
                      <c:pt idx="0">
                        <c:v>1 y 5 </c:v>
                      </c:pt>
                      <c:pt idx="1">
                        <c:v> 6 y 10 </c:v>
                      </c:pt>
                      <c:pt idx="2">
                        <c:v> 11 y 20  </c:v>
                      </c:pt>
                      <c:pt idx="3">
                        <c:v> 21 y 50 </c:v>
                      </c:pt>
                      <c:pt idx="4">
                        <c:v> 51 y 100  </c:v>
                      </c:pt>
                      <c:pt idx="5">
                        <c:v> 101 y 500  </c:v>
                      </c:pt>
                      <c:pt idx="6">
                        <c:v> 501 y 1,000 </c:v>
                      </c:pt>
                      <c:pt idx="7">
                        <c:v> 1,001 y 10,000  </c:v>
                      </c:pt>
                      <c:pt idx="8">
                        <c:v> Mas de 10,000 </c:v>
                      </c:pt>
                    </c:strCache>
                  </c:strRef>
                </c:cat>
                <c:val>
                  <c:numRef>
                    <c:extLst xmlns:c15="http://schemas.microsoft.com/office/drawing/2012/chart">
                      <c:ext xmlns:c15="http://schemas.microsoft.com/office/drawing/2012/chart" uri="{02D57815-91ED-43cb-92C2-25804820EDAC}">
                        <c15:formulaRef>
                          <c15:sqref>'[9] II.4.Empr x No'!#REF!</c15:sqref>
                        </c15:formulaRef>
                      </c:ext>
                    </c:extLst>
                    <c:numCache>
                      <c:formatCode>General</c:formatCode>
                      <c:ptCount val="1"/>
                      <c:pt idx="0">
                        <c:v>1</c:v>
                      </c:pt>
                    </c:numCache>
                  </c:numRef>
                </c:val>
                <c:extLst xmlns:c15="http://schemas.microsoft.com/office/drawing/2012/chart">
                  <c:ext xmlns:c16="http://schemas.microsoft.com/office/drawing/2014/chart" uri="{C3380CC4-5D6E-409C-BE32-E72D297353CC}">
                    <c16:uniqueId val="{0000000D-90AB-4A88-ADE0-243D057A7517}"/>
                  </c:ext>
                </c:extLst>
              </c15:ser>
            </c15:filteredBarSeries>
          </c:ext>
        </c:extLst>
      </c:barChart>
      <c:catAx>
        <c:axId val="398354320"/>
        <c:scaling>
          <c:orientation val="minMax"/>
        </c:scaling>
        <c:delete val="0"/>
        <c:axPos val="l"/>
        <c:title>
          <c:tx>
            <c:rich>
              <a:bodyPr rot="-5400000" spcFirstLastPara="1" vertOverflow="ellipsis" vert="horz" wrap="square" anchor="ctr" anchorCtr="1"/>
              <a:lstStyle/>
              <a:p>
                <a:pPr>
                  <a:defRPr sz="18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DO" b="1">
                    <a:solidFill>
                      <a:sysClr val="windowText" lastClr="000000"/>
                    </a:solidFill>
                  </a:rPr>
                  <a:t>Rango de Empleados</a:t>
                </a:r>
              </a:p>
            </c:rich>
          </c:tx>
          <c:layout>
            <c:manualLayout>
              <c:xMode val="edge"/>
              <c:yMode val="edge"/>
              <c:x val="2.4658951897930142E-2"/>
              <c:y val="0.40808428677111103"/>
            </c:manualLayout>
          </c:layout>
          <c:overlay val="0"/>
          <c:spPr>
            <a:noFill/>
            <a:ln>
              <a:noFill/>
            </a:ln>
            <a:effectLst/>
          </c:spPr>
          <c:txPr>
            <a:bodyPr rot="-5400000" spcFirstLastPara="1" vertOverflow="ellipsis" vert="horz" wrap="square" anchor="ctr" anchorCtr="1"/>
            <a:lstStyle/>
            <a:p>
              <a:pPr>
                <a:defRPr sz="18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numFmt formatCode="General" sourceLinked="0"/>
        <c:majorTickMark val="none"/>
        <c:minorTickMark val="none"/>
        <c:tickLblPos val="nextTo"/>
        <c:spPr>
          <a:noFill/>
          <a:ln w="9525" cap="flat" cmpd="sng" algn="ctr">
            <a:solidFill>
              <a:schemeClr val="tx2">
                <a:lumMod val="15000"/>
                <a:lumOff val="85000"/>
              </a:schemeClr>
            </a:solidFill>
            <a:round/>
          </a:ln>
          <a:effectLst/>
        </c:spPr>
        <c:txPr>
          <a:bodyPr rot="-27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398354712"/>
        <c:crosses val="autoZero"/>
        <c:auto val="1"/>
        <c:lblAlgn val="ctr"/>
        <c:lblOffset val="100"/>
        <c:noMultiLvlLbl val="0"/>
      </c:catAx>
      <c:valAx>
        <c:axId val="398354712"/>
        <c:scaling>
          <c:orientation val="minMax"/>
        </c:scaling>
        <c:delete val="0"/>
        <c:axPos val="b"/>
        <c:numFmt formatCode="#,##0" sourceLinked="1"/>
        <c:majorTickMark val="none"/>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398354320"/>
        <c:crosses val="autoZero"/>
        <c:crossBetween val="between"/>
      </c:valAx>
      <c:spPr>
        <a:noFill/>
        <a:ln>
          <a:noFill/>
        </a:ln>
        <a:effectLst/>
      </c:spPr>
    </c:plotArea>
    <c:legend>
      <c:legendPos val="b"/>
      <c:layout>
        <c:manualLayout>
          <c:xMode val="edge"/>
          <c:yMode val="edge"/>
          <c:x val="9.0234236416834465E-2"/>
          <c:y val="6.2267466155719625E-2"/>
          <c:w val="0.68138360674447729"/>
          <c:h val="4.0610389421252925E-2"/>
        </c:manualLayout>
      </c:layout>
      <c:overlay val="0"/>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8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5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2160" b="1" i="0" u="none" strike="noStrike" kern="1200" baseline="0">
                <a:solidFill>
                  <a:sysClr val="windowText" lastClr="000000"/>
                </a:solidFill>
                <a:latin typeface="Arial" panose="020B0604020202020204" pitchFamily="34" charset="0"/>
                <a:ea typeface="+mn-ea"/>
                <a:cs typeface="Arial" panose="020B0604020202020204" pitchFamily="34" charset="0"/>
              </a:rPr>
              <a:t>Porcentajes de Empresas y Empleados Activos por Rango de Empleados</a:t>
            </a:r>
          </a:p>
        </c:rich>
      </c:tx>
      <c:overlay val="0"/>
      <c:spPr>
        <a:noFill/>
        <a:ln>
          <a:noFill/>
        </a:ln>
        <a:effectLst/>
      </c:spPr>
      <c:txPr>
        <a:bodyPr rot="0" spcFirstLastPara="1" vertOverflow="ellipsis" vert="horz" wrap="square" anchor="ctr" anchorCtr="1"/>
        <a:lstStyle/>
        <a:p>
          <a:pPr>
            <a:defRPr sz="20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3322812635847619E-2"/>
          <c:y val="0.14815047017866076"/>
          <c:w val="0.96463558757108181"/>
          <c:h val="0.6605594277341349"/>
        </c:manualLayout>
      </c:layout>
      <c:lineChart>
        <c:grouping val="standard"/>
        <c:varyColors val="0"/>
        <c:ser>
          <c:idx val="0"/>
          <c:order val="0"/>
          <c:tx>
            <c:strRef>
              <c:f>'4. SRL'!$C$6</c:f>
              <c:strCache>
                <c:ptCount val="1"/>
                <c:pt idx="0">
                  <c:v>% Empresas por rango</c:v>
                </c:pt>
              </c:strCache>
            </c:strRef>
          </c:tx>
          <c:spPr>
            <a:ln w="28575" cap="rnd">
              <a:solidFill>
                <a:schemeClr val="accent1"/>
              </a:solidFill>
              <a:round/>
            </a:ln>
            <a:effectLst/>
          </c:spPr>
          <c:marker>
            <c:symbol val="circle"/>
            <c:size val="7"/>
            <c:spPr>
              <a:solidFill>
                <a:srgbClr val="00B0F0"/>
              </a:solidFill>
              <a:ln w="9525">
                <a:solidFill>
                  <a:schemeClr val="accent1"/>
                </a:solidFill>
              </a:ln>
              <a:effectLst/>
            </c:spPr>
          </c:marker>
          <c:dLbls>
            <c:dLbl>
              <c:idx val="1"/>
              <c:layout>
                <c:manualLayout>
                  <c:x val="-2.5903910243233255E-3"/>
                  <c:y val="-2.691638672583782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F2CD-473F-90D3-C8D707CA28EA}"/>
                </c:ext>
              </c:extLst>
            </c:dLbl>
            <c:dLbl>
              <c:idx val="3"/>
              <c:layout>
                <c:manualLayout>
                  <c:x val="-4.5076489014190119E-2"/>
                  <c:y val="2.513436146122017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F2CD-473F-90D3-C8D707CA28EA}"/>
                </c:ext>
              </c:extLst>
            </c:dLbl>
            <c:dLbl>
              <c:idx val="4"/>
              <c:layout>
                <c:manualLayout>
                  <c:x val="-2.6197660436279746E-2"/>
                  <c:y val="-2.262519960777889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F2CD-473F-90D3-C8D707CA28EA}"/>
                </c:ext>
              </c:extLst>
            </c:dLbl>
            <c:dLbl>
              <c:idx val="6"/>
              <c:layout>
                <c:manualLayout>
                  <c:x val="-3.5967144285877092E-2"/>
                  <c:y val="-2.78658541118019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F2CD-473F-90D3-C8D707CA28EA}"/>
                </c:ext>
              </c:extLst>
            </c:dLbl>
            <c:spPr>
              <a:noFill/>
              <a:ln>
                <a:noFill/>
              </a:ln>
              <a:effectLst/>
            </c:spPr>
            <c:txPr>
              <a:bodyPr rot="0" spcFirstLastPara="1" vertOverflow="ellipsis" vert="horz" wrap="square" anchor="ctr" anchorCtr="1"/>
              <a:lstStyle/>
              <a:p>
                <a:pPr>
                  <a:defRPr sz="1600" b="1" i="0" u="none" strike="noStrike" kern="1200" baseline="0">
                    <a:solidFill>
                      <a:srgbClr val="0070C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SRL'!$A$7:$A$15</c:f>
              <c:strCache>
                <c:ptCount val="9"/>
                <c:pt idx="0">
                  <c:v>1 y 5 </c:v>
                </c:pt>
                <c:pt idx="1">
                  <c:v> 6 y 10 </c:v>
                </c:pt>
                <c:pt idx="2">
                  <c:v> 11 y 20  </c:v>
                </c:pt>
                <c:pt idx="3">
                  <c:v> 21 y 50 </c:v>
                </c:pt>
                <c:pt idx="4">
                  <c:v> 51 y 100  </c:v>
                </c:pt>
                <c:pt idx="5">
                  <c:v> 101 y 500  </c:v>
                </c:pt>
                <c:pt idx="6">
                  <c:v> 501 y 1,000 </c:v>
                </c:pt>
                <c:pt idx="7">
                  <c:v> 1,001 y 10,000  </c:v>
                </c:pt>
                <c:pt idx="8">
                  <c:v> Mas de 10,000 </c:v>
                </c:pt>
              </c:strCache>
            </c:strRef>
          </c:cat>
          <c:val>
            <c:numRef>
              <c:f>'4. SRL'!$C$7:$C$15</c:f>
              <c:numCache>
                <c:formatCode>0.0%</c:formatCode>
                <c:ptCount val="9"/>
                <c:pt idx="0">
                  <c:v>0.6277449525842248</c:v>
                </c:pt>
                <c:pt idx="1">
                  <c:v>0.17067943812523317</c:v>
                </c:pt>
                <c:pt idx="2">
                  <c:v>9.6818414499770078E-2</c:v>
                </c:pt>
                <c:pt idx="3">
                  <c:v>6.6061063536271114E-2</c:v>
                </c:pt>
                <c:pt idx="4">
                  <c:v>1.7786338356889385E-2</c:v>
                </c:pt>
                <c:pt idx="5">
                  <c:v>1.6025057046426681E-2</c:v>
                </c:pt>
                <c:pt idx="6">
                  <c:v>2.4380297942858133E-3</c:v>
                </c:pt>
                <c:pt idx="7">
                  <c:v>2.3512671681546458E-3</c:v>
                </c:pt>
                <c:pt idx="8">
                  <c:v>9.5438888744284509E-5</c:v>
                </c:pt>
              </c:numCache>
            </c:numRef>
          </c:val>
          <c:smooth val="0"/>
          <c:extLst>
            <c:ext xmlns:c16="http://schemas.microsoft.com/office/drawing/2014/chart" uri="{C3380CC4-5D6E-409C-BE32-E72D297353CC}">
              <c16:uniqueId val="{00000000-F2CD-473F-90D3-C8D707CA28EA}"/>
            </c:ext>
          </c:extLst>
        </c:ser>
        <c:ser>
          <c:idx val="1"/>
          <c:order val="1"/>
          <c:tx>
            <c:strRef>
              <c:f>'4. SRL'!$E$6</c:f>
              <c:strCache>
                <c:ptCount val="1"/>
                <c:pt idx="0">
                  <c:v>% Empleados por rango</c:v>
                </c:pt>
              </c:strCache>
            </c:strRef>
          </c:tx>
          <c:spPr>
            <a:ln w="28575" cap="rnd">
              <a:solidFill>
                <a:schemeClr val="accent3"/>
              </a:solidFill>
              <a:round/>
            </a:ln>
            <a:effectLst/>
          </c:spPr>
          <c:marker>
            <c:symbol val="circle"/>
            <c:size val="7"/>
            <c:spPr>
              <a:solidFill>
                <a:srgbClr val="FFFF00"/>
              </a:solidFill>
              <a:ln w="9525">
                <a:solidFill>
                  <a:schemeClr val="accent3"/>
                </a:solidFill>
              </a:ln>
              <a:effectLst/>
            </c:spPr>
          </c:marker>
          <c:dLbls>
            <c:dLbl>
              <c:idx val="0"/>
              <c:layout>
                <c:manualLayout>
                  <c:x val="-3.3281171188760415E-2"/>
                  <c:y val="2.486883981207671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F2CD-473F-90D3-C8D707CA28EA}"/>
                </c:ext>
              </c:extLst>
            </c:dLbl>
            <c:dLbl>
              <c:idx val="1"/>
              <c:layout>
                <c:manualLayout>
                  <c:x val="-3.1725615687642497E-2"/>
                  <c:y val="2.245087728249951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F2CD-473F-90D3-C8D707CA28EA}"/>
                </c:ext>
              </c:extLst>
            </c:dLbl>
            <c:dLbl>
              <c:idx val="2"/>
              <c:layout>
                <c:manualLayout>
                  <c:x val="-2.8614504685406716E-2"/>
                  <c:y val="2.486883981207671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F2CD-473F-90D3-C8D707CA28EA}"/>
                </c:ext>
              </c:extLst>
            </c:dLbl>
            <c:dLbl>
              <c:idx val="4"/>
              <c:layout>
                <c:manualLayout>
                  <c:x val="-4.0585561933042524E-2"/>
                  <c:y val="-4.648048320794281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2CD-473F-90D3-C8D707CA28EA}"/>
                </c:ext>
              </c:extLst>
            </c:dLbl>
            <c:dLbl>
              <c:idx val="6"/>
              <c:layout>
                <c:manualLayout>
                  <c:x val="-3.7136287095547726E-2"/>
                  <c:y val="-5.237258722091249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2CD-473F-90D3-C8D707CA28EA}"/>
                </c:ext>
              </c:extLst>
            </c:dLbl>
            <c:spPr>
              <a:noFill/>
              <a:ln>
                <a:noFill/>
              </a:ln>
              <a:effectLst/>
            </c:spPr>
            <c:txPr>
              <a:bodyPr rot="0" spcFirstLastPara="1" vertOverflow="ellipsis" vert="horz" wrap="square" anchor="ctr" anchorCtr="1"/>
              <a:lstStyle/>
              <a:p>
                <a:pPr>
                  <a:defRPr sz="1600" b="1" i="0" u="none" strike="noStrike" kern="1200" baseline="0">
                    <a:solidFill>
                      <a:schemeClr val="accent3">
                        <a:lumMod val="50000"/>
                      </a:schemeClr>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SRL'!$A$7:$A$15</c:f>
              <c:strCache>
                <c:ptCount val="9"/>
                <c:pt idx="0">
                  <c:v>1 y 5 </c:v>
                </c:pt>
                <c:pt idx="1">
                  <c:v> 6 y 10 </c:v>
                </c:pt>
                <c:pt idx="2">
                  <c:v> 11 y 20  </c:v>
                </c:pt>
                <c:pt idx="3">
                  <c:v> 21 y 50 </c:v>
                </c:pt>
                <c:pt idx="4">
                  <c:v> 51 y 100  </c:v>
                </c:pt>
                <c:pt idx="5">
                  <c:v> 101 y 500  </c:v>
                </c:pt>
                <c:pt idx="6">
                  <c:v> 501 y 1,000 </c:v>
                </c:pt>
                <c:pt idx="7">
                  <c:v> 1,001 y 10,000  </c:v>
                </c:pt>
                <c:pt idx="8">
                  <c:v> Mas de 10,000 </c:v>
                </c:pt>
              </c:strCache>
            </c:strRef>
          </c:cat>
          <c:val>
            <c:numRef>
              <c:f>'4. SRL'!$E$7:$E$15</c:f>
              <c:numCache>
                <c:formatCode>0.0%</c:formatCode>
                <c:ptCount val="9"/>
                <c:pt idx="0">
                  <c:v>6.9374108835801945E-2</c:v>
                </c:pt>
                <c:pt idx="1">
                  <c:v>5.7819529850041525E-2</c:v>
                </c:pt>
                <c:pt idx="2">
                  <c:v>6.2551808482814455E-2</c:v>
                </c:pt>
                <c:pt idx="3">
                  <c:v>9.3548486133300482E-2</c:v>
                </c:pt>
                <c:pt idx="4">
                  <c:v>5.5903611835787563E-2</c:v>
                </c:pt>
                <c:pt idx="5">
                  <c:v>0.14990756569985997</c:v>
                </c:pt>
                <c:pt idx="6">
                  <c:v>7.7612167672750323E-2</c:v>
                </c:pt>
                <c:pt idx="7">
                  <c:v>0.24021958829914281</c:v>
                </c:pt>
                <c:pt idx="8">
                  <c:v>0.19306313319050095</c:v>
                </c:pt>
              </c:numCache>
            </c:numRef>
          </c:val>
          <c:smooth val="0"/>
          <c:extLst>
            <c:ext xmlns:c16="http://schemas.microsoft.com/office/drawing/2014/chart" uri="{C3380CC4-5D6E-409C-BE32-E72D297353CC}">
              <c16:uniqueId val="{00000001-F2CD-473F-90D3-C8D707CA28EA}"/>
            </c:ext>
          </c:extLst>
        </c:ser>
        <c:dLbls>
          <c:showLegendKey val="0"/>
          <c:showVal val="0"/>
          <c:showCatName val="0"/>
          <c:showSerName val="0"/>
          <c:showPercent val="0"/>
          <c:showBubbleSize val="0"/>
        </c:dLbls>
        <c:marker val="1"/>
        <c:smooth val="0"/>
        <c:axId val="920806415"/>
        <c:axId val="920805167"/>
      </c:lineChart>
      <c:catAx>
        <c:axId val="920806415"/>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920805167"/>
        <c:crosses val="autoZero"/>
        <c:auto val="1"/>
        <c:lblAlgn val="ctr"/>
        <c:lblOffset val="100"/>
        <c:noMultiLvlLbl val="0"/>
      </c:catAx>
      <c:valAx>
        <c:axId val="920805167"/>
        <c:scaling>
          <c:orientation val="minMax"/>
        </c:scaling>
        <c:delete val="1"/>
        <c:axPos val="l"/>
        <c:numFmt formatCode="0.0%" sourceLinked="1"/>
        <c:majorTickMark val="none"/>
        <c:minorTickMark val="none"/>
        <c:tickLblPos val="nextTo"/>
        <c:crossAx val="920806415"/>
        <c:crosses val="autoZero"/>
        <c:crossBetween val="between"/>
      </c:valAx>
      <c:spPr>
        <a:noFill/>
        <a:ln>
          <a:noFill/>
        </a:ln>
        <a:effectLst/>
      </c:spPr>
    </c:plotArea>
    <c:legend>
      <c:legendPos val="b"/>
      <c:layout>
        <c:manualLayout>
          <c:xMode val="edge"/>
          <c:yMode val="edge"/>
          <c:x val="9.2149127777426287E-2"/>
          <c:y val="8.557795976720213E-2"/>
          <c:w val="0.80047135192988572"/>
          <c:h val="4.1336135950728742E-2"/>
        </c:manualLayout>
      </c:layout>
      <c:overlay val="0"/>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6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6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3.4605795682080567E-2"/>
          <c:y val="0.14130201910908805"/>
          <c:w val="0.9495588314874045"/>
          <c:h val="0.69039895595267975"/>
        </c:manualLayout>
      </c:layout>
      <c:barChart>
        <c:barDir val="col"/>
        <c:grouping val="clustered"/>
        <c:varyColors val="0"/>
        <c:ser>
          <c:idx val="0"/>
          <c:order val="0"/>
          <c:tx>
            <c:strRef>
              <c:f>'5. SRL'!$B$6</c:f>
              <c:strCache>
                <c:ptCount val="1"/>
                <c:pt idx="0">
                  <c:v>Ocupada Sector Formal</c:v>
                </c:pt>
              </c:strCache>
            </c:strRef>
          </c:tx>
          <c:spPr>
            <a:gradFill rotWithShape="1">
              <a:gsLst>
                <a:gs pos="0">
                  <a:schemeClr val="accent1">
                    <a:tint val="65000"/>
                    <a:shade val="51000"/>
                    <a:satMod val="130000"/>
                  </a:schemeClr>
                </a:gs>
                <a:gs pos="80000">
                  <a:schemeClr val="accent1">
                    <a:tint val="65000"/>
                    <a:shade val="93000"/>
                    <a:satMod val="130000"/>
                  </a:schemeClr>
                </a:gs>
                <a:gs pos="100000">
                  <a:schemeClr val="accent1">
                    <a:tint val="65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2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'5. SRL'!$A$14:$A$24</c:f>
              <c:strCache>
                <c:ptCount val="11"/>
                <c:pt idx="0">
                  <c:v>Dic.2015</c:v>
                </c:pt>
                <c:pt idx="1">
                  <c:v>Dic.2016</c:v>
                </c:pt>
                <c:pt idx="2">
                  <c:v>Dic.2017</c:v>
                </c:pt>
                <c:pt idx="3">
                  <c:v>Dic.2018</c:v>
                </c:pt>
                <c:pt idx="4">
                  <c:v>Dic.2019</c:v>
                </c:pt>
                <c:pt idx="5">
                  <c:v>Dic.2020</c:v>
                </c:pt>
                <c:pt idx="6">
                  <c:v>Dic.2021</c:v>
                </c:pt>
                <c:pt idx="7">
                  <c:v>Dic.2022</c:v>
                </c:pt>
                <c:pt idx="8">
                  <c:v>Dic.2023</c:v>
                </c:pt>
                <c:pt idx="9">
                  <c:v>Dic. 2024</c:v>
                </c:pt>
                <c:pt idx="10">
                  <c:v>Ago. 2025</c:v>
                </c:pt>
              </c:strCache>
              <c:extLst/>
            </c:strRef>
          </c:cat>
          <c:val>
            <c:numRef>
              <c:f>'5. SRL'!$B$14:$B$24</c:f>
              <c:numCache>
                <c:formatCode>#,##0_);[Red]\(#,##0\)</c:formatCode>
                <c:ptCount val="11"/>
                <c:pt idx="0">
                  <c:v>1939410.7036625701</c:v>
                </c:pt>
                <c:pt idx="1">
                  <c:v>2012995.43601726</c:v>
                </c:pt>
                <c:pt idx="2">
                  <c:v>2050906.62490762</c:v>
                </c:pt>
                <c:pt idx="3">
                  <c:v>2202518.1965998798</c:v>
                </c:pt>
                <c:pt idx="4">
                  <c:v>2299463.3115164302</c:v>
                </c:pt>
                <c:pt idx="5">
                  <c:v>2045876.3979077199</c:v>
                </c:pt>
                <c:pt idx="6">
                  <c:v>2170910.4636014798</c:v>
                </c:pt>
                <c:pt idx="7">
                  <c:v>2253696.5098291901</c:v>
                </c:pt>
                <c:pt idx="8">
                  <c:v>2308209.4335936001</c:v>
                </c:pt>
                <c:pt idx="9">
                  <c:v>2445484</c:v>
                </c:pt>
                <c:pt idx="10">
                  <c:v>2517564.7648642301</c:v>
                </c:pt>
              </c:numCache>
              <c:extLst/>
            </c:numRef>
          </c:val>
          <c:extLst>
            <c:ext xmlns:c16="http://schemas.microsoft.com/office/drawing/2014/chart" uri="{C3380CC4-5D6E-409C-BE32-E72D297353CC}">
              <c16:uniqueId val="{00000000-0950-4050-8E78-22EB6BF974EC}"/>
            </c:ext>
          </c:extLst>
        </c:ser>
        <c:ser>
          <c:idx val="1"/>
          <c:order val="1"/>
          <c:tx>
            <c:strRef>
              <c:f>'5. SRL'!$C$6</c:f>
              <c:strCache>
                <c:ptCount val="1"/>
                <c:pt idx="0">
                  <c:v>Afiliados  SRL</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2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'5. SRL'!$A$14:$A$24</c:f>
              <c:strCache>
                <c:ptCount val="11"/>
                <c:pt idx="0">
                  <c:v>Dic.2015</c:v>
                </c:pt>
                <c:pt idx="1">
                  <c:v>Dic.2016</c:v>
                </c:pt>
                <c:pt idx="2">
                  <c:v>Dic.2017</c:v>
                </c:pt>
                <c:pt idx="3">
                  <c:v>Dic.2018</c:v>
                </c:pt>
                <c:pt idx="4">
                  <c:v>Dic.2019</c:v>
                </c:pt>
                <c:pt idx="5">
                  <c:v>Dic.2020</c:v>
                </c:pt>
                <c:pt idx="6">
                  <c:v>Dic.2021</c:v>
                </c:pt>
                <c:pt idx="7">
                  <c:v>Dic.2022</c:v>
                </c:pt>
                <c:pt idx="8">
                  <c:v>Dic.2023</c:v>
                </c:pt>
                <c:pt idx="9">
                  <c:v>Dic. 2024</c:v>
                </c:pt>
                <c:pt idx="10">
                  <c:v>Ago. 2025</c:v>
                </c:pt>
              </c:strCache>
              <c:extLst/>
            </c:strRef>
          </c:cat>
          <c:val>
            <c:numRef>
              <c:f>'5. SRL'!$C$14:$C$24</c:f>
              <c:numCache>
                <c:formatCode>#,##0_);[Red]\(#,##0\)</c:formatCode>
                <c:ptCount val="11"/>
                <c:pt idx="0">
                  <c:v>1759458</c:v>
                </c:pt>
                <c:pt idx="1">
                  <c:v>1888238</c:v>
                </c:pt>
                <c:pt idx="2">
                  <c:v>2038807</c:v>
                </c:pt>
                <c:pt idx="3">
                  <c:v>2173990</c:v>
                </c:pt>
                <c:pt idx="4">
                  <c:v>2255713</c:v>
                </c:pt>
                <c:pt idx="5">
                  <c:v>2117050</c:v>
                </c:pt>
                <c:pt idx="6">
                  <c:v>2311186</c:v>
                </c:pt>
                <c:pt idx="7">
                  <c:v>2405039</c:v>
                </c:pt>
                <c:pt idx="8">
                  <c:v>2445968</c:v>
                </c:pt>
                <c:pt idx="9">
                  <c:v>2515541</c:v>
                </c:pt>
                <c:pt idx="10">
                  <c:v>2573179</c:v>
                </c:pt>
              </c:numCache>
              <c:extLst/>
            </c:numRef>
          </c:val>
          <c:extLst>
            <c:ext xmlns:c16="http://schemas.microsoft.com/office/drawing/2014/chart" uri="{C3380CC4-5D6E-409C-BE32-E72D297353CC}">
              <c16:uniqueId val="{00000009-0950-4050-8E78-22EB6BF974EC}"/>
            </c:ext>
          </c:extLst>
        </c:ser>
        <c:dLbls>
          <c:showLegendKey val="0"/>
          <c:showVal val="0"/>
          <c:showCatName val="0"/>
          <c:showSerName val="0"/>
          <c:showPercent val="0"/>
          <c:showBubbleSize val="0"/>
        </c:dLbls>
        <c:gapWidth val="65"/>
        <c:overlap val="-11"/>
        <c:axId val="408897064"/>
        <c:axId val="408897456"/>
      </c:barChart>
      <c:lineChart>
        <c:grouping val="standard"/>
        <c:varyColors val="0"/>
        <c:dLbls>
          <c:showLegendKey val="0"/>
          <c:showVal val="0"/>
          <c:showCatName val="0"/>
          <c:showSerName val="0"/>
          <c:showPercent val="0"/>
          <c:showBubbleSize val="0"/>
        </c:dLbls>
        <c:marker val="1"/>
        <c:smooth val="0"/>
        <c:axId val="408898240"/>
        <c:axId val="408897848"/>
        <c:extLst>
          <c:ext xmlns:c15="http://schemas.microsoft.com/office/drawing/2012/chart" uri="{02D57815-91ED-43cb-92C2-25804820EDAC}">
            <c15:filteredLineSeries>
              <c15:ser>
                <c:idx val="2"/>
                <c:order val="2"/>
                <c:tx>
                  <c:strRef>
                    <c:extLst>
                      <c:ext uri="{02D57815-91ED-43cb-92C2-25804820EDAC}">
                        <c15:formulaRef>
                          <c15:sqref>'[10]III.6.3.Afil'!#REF!</c15:sqref>
                        </c15:formulaRef>
                      </c:ext>
                    </c:extLst>
                    <c:strCache>
                      <c:ptCount val="1"/>
                      <c:pt idx="0">
                        <c:v>#¡REF!</c:v>
                      </c:pt>
                    </c:strCache>
                  </c:strRef>
                </c:tx>
                <c:spPr>
                  <a:ln w="66675" cap="rnd" cmpd="sng" algn="ctr">
                    <a:solidFill>
                      <a:schemeClr val="accent1">
                        <a:shade val="65000"/>
                        <a:shade val="95000"/>
                        <a:satMod val="105000"/>
                      </a:schemeClr>
                    </a:solidFill>
                    <a:prstDash val="solid"/>
                    <a:round/>
                  </a:ln>
                  <a:effectLst/>
                </c:spPr>
                <c:marker>
                  <c:symbol val="circle"/>
                  <c:size val="19"/>
                  <c:spPr>
                    <a:gradFill rotWithShape="1">
                      <a:gsLst>
                        <a:gs pos="0">
                          <a:schemeClr val="accent1">
                            <a:shade val="65000"/>
                            <a:shade val="51000"/>
                            <a:satMod val="130000"/>
                          </a:schemeClr>
                        </a:gs>
                        <a:gs pos="80000">
                          <a:schemeClr val="accent1">
                            <a:shade val="65000"/>
                            <a:shade val="93000"/>
                            <a:satMod val="130000"/>
                          </a:schemeClr>
                        </a:gs>
                        <a:gs pos="100000">
                          <a:schemeClr val="accent1">
                            <a:shade val="65000"/>
                            <a:shade val="94000"/>
                            <a:satMod val="135000"/>
                          </a:schemeClr>
                        </a:gs>
                      </a:gsLst>
                      <a:lin ang="16200000" scaled="0"/>
                    </a:gradFill>
                    <a:ln w="9525" cap="flat" cmpd="sng" algn="ctr">
                      <a:solidFill>
                        <a:schemeClr val="accent1">
                          <a:shade val="65000"/>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cat>
                  <c:strRef>
                    <c:extLst>
                      <c:ext uri="{02D57815-91ED-43cb-92C2-25804820EDAC}">
                        <c15:formulaRef>
                          <c15:sqref>'5. SRL'!$A$14:$A$24</c15:sqref>
                        </c15:formulaRef>
                      </c:ext>
                    </c:extLst>
                    <c:strCache>
                      <c:ptCount val="11"/>
                      <c:pt idx="0">
                        <c:v>Dic.2015</c:v>
                      </c:pt>
                      <c:pt idx="1">
                        <c:v>Dic.2016</c:v>
                      </c:pt>
                      <c:pt idx="2">
                        <c:v>Dic.2017</c:v>
                      </c:pt>
                      <c:pt idx="3">
                        <c:v>Dic.2018</c:v>
                      </c:pt>
                      <c:pt idx="4">
                        <c:v>Dic.2019</c:v>
                      </c:pt>
                      <c:pt idx="5">
                        <c:v>Dic.2020</c:v>
                      </c:pt>
                      <c:pt idx="6">
                        <c:v>Dic.2021</c:v>
                      </c:pt>
                      <c:pt idx="7">
                        <c:v>Dic.2022</c:v>
                      </c:pt>
                      <c:pt idx="8">
                        <c:v>Dic.2023</c:v>
                      </c:pt>
                      <c:pt idx="9">
                        <c:v>Dic. 2024</c:v>
                      </c:pt>
                      <c:pt idx="10">
                        <c:v>Ago. 2025</c:v>
                      </c:pt>
                    </c:strCache>
                  </c:strRef>
                </c:cat>
                <c:val>
                  <c:numRef>
                    <c:extLst>
                      <c:ext uri="{02D57815-91ED-43cb-92C2-25804820EDAC}">
                        <c15:formulaRef>
                          <c15:sqref>'[10]III.6.3.Afil'!#REF!</c15:sqref>
                        </c15:formulaRef>
                      </c:ext>
                    </c:extLst>
                    <c:numCache>
                      <c:formatCode>General</c:formatCode>
                      <c:ptCount val="1"/>
                      <c:pt idx="0">
                        <c:v>1</c:v>
                      </c:pt>
                    </c:numCache>
                  </c:numRef>
                </c:val>
                <c:smooth val="0"/>
                <c:extLst>
                  <c:ext xmlns:c16="http://schemas.microsoft.com/office/drawing/2014/chart" uri="{C3380CC4-5D6E-409C-BE32-E72D297353CC}">
                    <c16:uniqueId val="{00000013-0950-4050-8E78-22EB6BF974EC}"/>
                  </c:ext>
                </c:extLst>
              </c15:ser>
            </c15:filteredLineSeries>
          </c:ext>
        </c:extLst>
      </c:lineChart>
      <c:catAx>
        <c:axId val="408897064"/>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8897456"/>
        <c:crosses val="autoZero"/>
        <c:auto val="1"/>
        <c:lblAlgn val="ctr"/>
        <c:lblOffset val="100"/>
        <c:noMultiLvlLbl val="0"/>
      </c:catAx>
      <c:valAx>
        <c:axId val="408897456"/>
        <c:scaling>
          <c:orientation val="minMax"/>
        </c:scaling>
        <c:delete val="0"/>
        <c:axPos val="l"/>
        <c:numFmt formatCode="#,##0_);[Red]\(#,##0\)"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8897064"/>
        <c:crosses val="autoZero"/>
        <c:crossBetween val="between"/>
        <c:majorUnit val="200000"/>
        <c:minorUnit val="40000"/>
        <c:dispUnits>
          <c:builtInUnit val="thousands"/>
          <c:dispUnitsLbl>
            <c:layout>
              <c:manualLayout>
                <c:xMode val="edge"/>
                <c:yMode val="edge"/>
                <c:x val="1.3590778227959066E-2"/>
                <c:y val="0.39177416990233194"/>
              </c:manualLayout>
            </c:layout>
            <c:spPr>
              <a:noFill/>
              <a:ln>
                <a:noFill/>
              </a:ln>
              <a:effectLst/>
            </c:spPr>
            <c:txPr>
              <a:bodyPr rot="-5400000" spcFirstLastPara="1" vertOverflow="ellipsis" vert="horz" wrap="square" anchor="ctr" anchorCtr="1"/>
              <a:lstStyle/>
              <a:p>
                <a:pPr>
                  <a:defRPr sz="24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valAx>
        <c:axId val="408897848"/>
        <c:scaling>
          <c:orientation val="minMax"/>
          <c:max val="1.2"/>
          <c:min val="0.2"/>
        </c:scaling>
        <c:delete val="0"/>
        <c:axPos val="r"/>
        <c:numFmt formatCode="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08898240"/>
        <c:crosses val="max"/>
        <c:crossBetween val="between"/>
      </c:valAx>
      <c:catAx>
        <c:axId val="408898240"/>
        <c:scaling>
          <c:orientation val="minMax"/>
        </c:scaling>
        <c:delete val="1"/>
        <c:axPos val="b"/>
        <c:numFmt formatCode="General" sourceLinked="1"/>
        <c:majorTickMark val="out"/>
        <c:minorTickMark val="none"/>
        <c:tickLblPos val="nextTo"/>
        <c:crossAx val="408897848"/>
        <c:crosses val="autoZero"/>
        <c:auto val="1"/>
        <c:lblAlgn val="ctr"/>
        <c:lblOffset val="100"/>
        <c:noMultiLvlLbl val="0"/>
      </c:catAx>
      <c:spPr>
        <a:solidFill>
          <a:schemeClr val="bg1"/>
        </a:solidFill>
        <a:ln>
          <a:noFill/>
        </a:ln>
        <a:effectLst/>
      </c:spPr>
    </c:plotArea>
    <c:legend>
      <c:legendPos val="b"/>
      <c:layout>
        <c:manualLayout>
          <c:xMode val="edge"/>
          <c:yMode val="edge"/>
          <c:x val="0.19975005677539429"/>
          <c:y val="6.5642556988355888E-2"/>
          <c:w val="0.59459230422607234"/>
          <c:h val="5.7694843028566638E-2"/>
        </c:manualLayout>
      </c:layout>
      <c:overlay val="0"/>
      <c:spPr>
        <a:noFill/>
        <a:ln>
          <a:noFill/>
        </a:ln>
        <a:effectLst/>
      </c:spPr>
      <c:txPr>
        <a:bodyPr rot="0" spcFirstLastPara="1" vertOverflow="ellipsis" vert="horz" wrap="square" anchor="ctr" anchorCtr="1"/>
        <a:lstStyle/>
        <a:p>
          <a:pPr>
            <a:defRPr sz="24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4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6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1"/>
    <c:plotArea>
      <c:layout>
        <c:manualLayout>
          <c:layoutTarget val="inner"/>
          <c:xMode val="edge"/>
          <c:yMode val="edge"/>
          <c:x val="8.7369168603028374E-2"/>
          <c:y val="0.13522861812557235"/>
          <c:w val="0.87901058980169477"/>
          <c:h val="0.77421263795338835"/>
        </c:manualLayout>
      </c:layout>
      <c:barChart>
        <c:barDir val="bar"/>
        <c:grouping val="stacked"/>
        <c:varyColors val="0"/>
        <c:ser>
          <c:idx val="0"/>
          <c:order val="0"/>
          <c:tx>
            <c:strRef>
              <c:f>'6. SRL'!$E$36</c:f>
              <c:strCache>
                <c:ptCount val="1"/>
                <c:pt idx="0">
                  <c:v> Hombres </c:v>
                </c:pt>
              </c:strCache>
            </c:strRef>
          </c:tx>
          <c:spPr>
            <a:solidFill>
              <a:srgbClr val="0070C0"/>
            </a:solidFill>
            <a:ln>
              <a:noFill/>
            </a:ln>
            <a:effectLst/>
          </c:spPr>
          <c:invertIfNegative val="0"/>
          <c:dLbls>
            <c:dLbl>
              <c:idx val="0"/>
              <c:layout>
                <c:manualLayout>
                  <c:x val="7.1659242763832648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89F-4E6B-8DE5-371171D991FF}"/>
                </c:ext>
              </c:extLst>
            </c:dLbl>
            <c:dLbl>
              <c:idx val="1"/>
              <c:layout>
                <c:manualLayout>
                  <c:x val="0.19539136237223378"/>
                  <c:y val="-1.69178726534444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E89F-4E6B-8DE5-371171D991FF}"/>
                </c:ext>
              </c:extLst>
            </c:dLbl>
            <c:dLbl>
              <c:idx val="2"/>
              <c:layout>
                <c:manualLayout>
                  <c:x val="0.23015087861698821"/>
                  <c:y val="-5.075361796033497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E89F-4E6B-8DE5-371171D991FF}"/>
                </c:ext>
              </c:extLst>
            </c:dLbl>
            <c:dLbl>
              <c:idx val="3"/>
              <c:layout>
                <c:manualLayout>
                  <c:x val="0.23167496600466048"/>
                  <c:y val="-5.075361796033331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E89F-4E6B-8DE5-371171D991FF}"/>
                </c:ext>
              </c:extLst>
            </c:dLbl>
            <c:dLbl>
              <c:idx val="4"/>
              <c:layout>
                <c:manualLayout>
                  <c:x val="0.19556001784488655"/>
                  <c:y val="-6.7671490613779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E89F-4E6B-8DE5-371171D991FF}"/>
                </c:ext>
              </c:extLst>
            </c:dLbl>
            <c:dLbl>
              <c:idx val="5"/>
              <c:layout>
                <c:manualLayout>
                  <c:x val="0.18209609925797357"/>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E89F-4E6B-8DE5-371171D991FF}"/>
                </c:ext>
              </c:extLst>
            </c:dLbl>
            <c:dLbl>
              <c:idx val="6"/>
              <c:layout>
                <c:manualLayout>
                  <c:x val="0.14989551086253847"/>
                  <c:y val="-5.07536179603341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E89F-4E6B-8DE5-371171D991FF}"/>
                </c:ext>
              </c:extLst>
            </c:dLbl>
            <c:dLbl>
              <c:idx val="7"/>
              <c:layout>
                <c:manualLayout>
                  <c:x val="0.12828866160543945"/>
                  <c:y val="-1.69178726534444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E89F-4E6B-8DE5-371171D991FF}"/>
                </c:ext>
              </c:extLst>
            </c:dLbl>
            <c:dLbl>
              <c:idx val="8"/>
              <c:layout>
                <c:manualLayout>
                  <c:x val="0.1087874690060016"/>
                  <c:y val="-6.767149061377775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E89F-4E6B-8DE5-371171D991FF}"/>
                </c:ext>
              </c:extLst>
            </c:dLbl>
            <c:dLbl>
              <c:idx val="9"/>
              <c:layout>
                <c:manualLayout>
                  <c:x val="8.3199535759284141E-2"/>
                  <c:y val="-5.075361796033331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E89F-4E6B-8DE5-371171D991FF}"/>
                </c:ext>
              </c:extLst>
            </c:dLbl>
            <c:dLbl>
              <c:idx val="10"/>
              <c:layout>
                <c:manualLayout>
                  <c:x val="6.6841415465268603E-2"/>
                  <c:y val="-3.383574530688929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E89F-4E6B-8DE5-371171D991FF}"/>
                </c:ext>
              </c:extLst>
            </c:dLbl>
            <c:dLbl>
              <c:idx val="11"/>
              <c:layout>
                <c:manualLayout>
                  <c:x val="4.689571575698321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E89F-4E6B-8DE5-371171D991FF}"/>
                </c:ext>
              </c:extLst>
            </c:dLbl>
            <c:dLbl>
              <c:idx val="12"/>
              <c:layout>
                <c:manualLayout>
                  <c:x val="3.2661117651302175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E89F-4E6B-8DE5-371171D991FF}"/>
                </c:ext>
              </c:extLst>
            </c:dLbl>
            <c:dLbl>
              <c:idx val="13"/>
              <c:layout>
                <c:manualLayout>
                  <c:x val="2.856405030029454E-2"/>
                  <c:y val="-2.0413216225921209E-17"/>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E89F-4E6B-8DE5-371171D991FF}"/>
                </c:ext>
              </c:extLst>
            </c:dLbl>
            <c:dLbl>
              <c:idx val="14"/>
              <c:layout>
                <c:manualLayout>
                  <c:x val="2.9884832094448886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E89F-4E6B-8DE5-371171D991FF}"/>
                </c:ext>
              </c:extLst>
            </c:dLbl>
            <c:spPr>
              <a:noFill/>
              <a:ln>
                <a:noFill/>
              </a:ln>
              <a:effectLst/>
            </c:spPr>
            <c:txPr>
              <a:bodyPr rot="0" spcFirstLastPara="1" vertOverflow="ellipsis" vert="horz" wrap="square" lIns="38100" tIns="19050" rIns="38100" bIns="19050" anchor="ctr" anchorCtr="1">
                <a:spAutoFit/>
              </a:bodyPr>
              <a:lstStyle/>
              <a:p>
                <a:pPr>
                  <a:defRPr sz="5400" b="0" i="0" u="none" strike="noStrike" kern="1200" baseline="0">
                    <a:solidFill>
                      <a:sysClr val="windowText" lastClr="000000"/>
                    </a:solidFill>
                    <a:latin typeface="+mn-lt"/>
                    <a:ea typeface="+mn-ea"/>
                    <a:cs typeface="+mn-cs"/>
                  </a:defRPr>
                </a:pPr>
                <a:endParaRPr lang="es-DO"/>
              </a:p>
            </c:txPr>
            <c:dLblPos val="in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SRL'!$C$37:$C$51</c:f>
              <c:strCache>
                <c:ptCount val="15"/>
                <c:pt idx="0">
                  <c:v> 15-19 </c:v>
                </c:pt>
                <c:pt idx="1">
                  <c:v> 20-24 </c:v>
                </c:pt>
                <c:pt idx="2">
                  <c:v> 25-29 </c:v>
                </c:pt>
                <c:pt idx="3">
                  <c:v> 30-34 </c:v>
                </c:pt>
                <c:pt idx="4">
                  <c:v> 35-39 </c:v>
                </c:pt>
                <c:pt idx="5">
                  <c:v> 40-44 </c:v>
                </c:pt>
                <c:pt idx="6">
                  <c:v> 45-49 </c:v>
                </c:pt>
                <c:pt idx="7">
                  <c:v> 50-54 </c:v>
                </c:pt>
                <c:pt idx="8">
                  <c:v> 55-59 </c:v>
                </c:pt>
                <c:pt idx="9">
                  <c:v> 60-64 </c:v>
                </c:pt>
                <c:pt idx="10">
                  <c:v> 65-69 </c:v>
                </c:pt>
                <c:pt idx="11">
                  <c:v> 70-74 </c:v>
                </c:pt>
                <c:pt idx="12">
                  <c:v> 75-79 </c:v>
                </c:pt>
                <c:pt idx="13">
                  <c:v> 80-84 </c:v>
                </c:pt>
                <c:pt idx="14">
                  <c:v> &gt;85 </c:v>
                </c:pt>
              </c:strCache>
            </c:strRef>
          </c:cat>
          <c:val>
            <c:numRef>
              <c:f>'6. SRL'!$E$37:$E$51</c:f>
              <c:numCache>
                <c:formatCode>0</c:formatCode>
                <c:ptCount val="15"/>
                <c:pt idx="0">
                  <c:v>27069</c:v>
                </c:pt>
                <c:pt idx="1">
                  <c:v>161052</c:v>
                </c:pt>
                <c:pt idx="2">
                  <c:v>193935</c:v>
                </c:pt>
                <c:pt idx="3">
                  <c:v>201408</c:v>
                </c:pt>
                <c:pt idx="4">
                  <c:v>174572</c:v>
                </c:pt>
                <c:pt idx="5">
                  <c:v>149939</c:v>
                </c:pt>
                <c:pt idx="6">
                  <c:v>132876</c:v>
                </c:pt>
                <c:pt idx="7">
                  <c:v>107948</c:v>
                </c:pt>
                <c:pt idx="8">
                  <c:v>86754</c:v>
                </c:pt>
                <c:pt idx="9">
                  <c:v>58743</c:v>
                </c:pt>
                <c:pt idx="10">
                  <c:v>35123</c:v>
                </c:pt>
                <c:pt idx="11">
                  <c:v>19973</c:v>
                </c:pt>
                <c:pt idx="12">
                  <c:v>9725</c:v>
                </c:pt>
                <c:pt idx="13">
                  <c:v>3929</c:v>
                </c:pt>
                <c:pt idx="14">
                  <c:v>2604</c:v>
                </c:pt>
              </c:numCache>
            </c:numRef>
          </c:val>
          <c:extLst>
            <c:ext xmlns:c16="http://schemas.microsoft.com/office/drawing/2014/chart" uri="{C3380CC4-5D6E-409C-BE32-E72D297353CC}">
              <c16:uniqueId val="{0000000F-E89F-4E6B-8DE5-371171D991FF}"/>
            </c:ext>
          </c:extLst>
        </c:ser>
        <c:ser>
          <c:idx val="1"/>
          <c:order val="1"/>
          <c:tx>
            <c:strRef>
              <c:f>'6. SRL'!$D$36</c:f>
              <c:strCache>
                <c:ptCount val="1"/>
                <c:pt idx="0">
                  <c:v>Mujeres</c:v>
                </c:pt>
              </c:strCache>
            </c:strRef>
          </c:tx>
          <c:spPr>
            <a:solidFill>
              <a:schemeClr val="accent3">
                <a:lumMod val="50000"/>
              </a:schemeClr>
            </a:solidFill>
            <a:ln>
              <a:noFill/>
            </a:ln>
            <a:effectLst/>
          </c:spPr>
          <c:invertIfNegative val="0"/>
          <c:dLbls>
            <c:dLbl>
              <c:idx val="0"/>
              <c:layout>
                <c:manualLayout>
                  <c:x val="-4.9601697501189292E-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E89F-4E6B-8DE5-371171D991FF}"/>
                </c:ext>
              </c:extLst>
            </c:dLbl>
            <c:dLbl>
              <c:idx val="1"/>
              <c:layout>
                <c:manualLayout>
                  <c:x val="-0.15743996059273407"/>
                  <c:y val="-6.767149061377775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E89F-4E6B-8DE5-371171D991FF}"/>
                </c:ext>
              </c:extLst>
            </c:dLbl>
            <c:dLbl>
              <c:idx val="2"/>
              <c:layout>
                <c:manualLayout>
                  <c:x val="-0.19948306405790833"/>
                  <c:y val="5.0753617960334974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E89F-4E6B-8DE5-371171D991FF}"/>
                </c:ext>
              </c:extLst>
            </c:dLbl>
            <c:dLbl>
              <c:idx val="3"/>
              <c:layout>
                <c:manualLayout>
                  <c:x val="-0.19705343361287428"/>
                  <c:y val="3.3835745306888877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E89F-4E6B-8DE5-371171D991FF}"/>
                </c:ext>
              </c:extLst>
            </c:dLbl>
            <c:dLbl>
              <c:idx val="4"/>
              <c:layout>
                <c:manualLayout>
                  <c:x val="-0.18334556418618719"/>
                  <c:y val="6.76714906137794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E89F-4E6B-8DE5-371171D991FF}"/>
                </c:ext>
              </c:extLst>
            </c:dLbl>
            <c:dLbl>
              <c:idx val="5"/>
              <c:layout>
                <c:manualLayout>
                  <c:x val="-0.17206559560192036"/>
                  <c:y val="1.69178726534444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E89F-4E6B-8DE5-371171D991FF}"/>
                </c:ext>
              </c:extLst>
            </c:dLbl>
            <c:dLbl>
              <c:idx val="6"/>
              <c:layout>
                <c:manualLayout>
                  <c:x val="-0.14512627275477966"/>
                  <c:y val="6.6353608599584836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E89F-4E6B-8DE5-371171D991FF}"/>
                </c:ext>
              </c:extLst>
            </c:dLbl>
            <c:dLbl>
              <c:idx val="7"/>
              <c:layout>
                <c:manualLayout>
                  <c:x val="-0.11114554730655832"/>
                  <c:y val="0"/>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7-E89F-4E6B-8DE5-371171D991FF}"/>
                </c:ext>
              </c:extLst>
            </c:dLbl>
            <c:dLbl>
              <c:idx val="8"/>
              <c:layout>
                <c:manualLayout>
                  <c:x val="-9.4522444963907895E-2"/>
                  <c:y val="1.670191530638480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8-E89F-4E6B-8DE5-371171D991FF}"/>
                </c:ext>
              </c:extLst>
            </c:dLbl>
            <c:dLbl>
              <c:idx val="9"/>
              <c:layout>
                <c:manualLayout>
                  <c:x val="-6.5184213394072696E-2"/>
                  <c:y val="1.6701915306384801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9-E89F-4E6B-8DE5-371171D991FF}"/>
                </c:ext>
              </c:extLst>
            </c:dLbl>
            <c:dLbl>
              <c:idx val="10"/>
              <c:layout>
                <c:manualLayout>
                  <c:x val="-5.1847122222102915E-2"/>
                  <c:y val="5.5673051021286747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A-E89F-4E6B-8DE5-371171D991FF}"/>
                </c:ext>
              </c:extLst>
            </c:dLbl>
            <c:dLbl>
              <c:idx val="11"/>
              <c:layout>
                <c:manualLayout>
                  <c:x val="-3.7637503894696611E-2"/>
                  <c:y val="2.226922040851306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B-E89F-4E6B-8DE5-371171D991FF}"/>
                </c:ext>
              </c:extLst>
            </c:dLbl>
            <c:dLbl>
              <c:idx val="12"/>
              <c:layout>
                <c:manualLayout>
                  <c:x val="-3.009572128246412E-2"/>
                  <c:y val="-5.567305102128267E-4"/>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C-E89F-4E6B-8DE5-371171D991FF}"/>
                </c:ext>
              </c:extLst>
            </c:dLbl>
            <c:dLbl>
              <c:idx val="13"/>
              <c:layout>
                <c:manualLayout>
                  <c:x val="-2.6886299416601377E-2"/>
                  <c:y val="1.1134610204256738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D-E89F-4E6B-8DE5-371171D991FF}"/>
                </c:ext>
              </c:extLst>
            </c:dLbl>
            <c:dLbl>
              <c:idx val="14"/>
              <c:layout>
                <c:manualLayout>
                  <c:x val="-2.6964154977460714E-2"/>
                  <c:y val="1.6702353676865283E-3"/>
                </c:manualLayout>
              </c:layout>
              <c:dLblPos val="ct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E-E89F-4E6B-8DE5-371171D991FF}"/>
                </c:ext>
              </c:extLst>
            </c:dLbl>
            <c:spPr>
              <a:noFill/>
              <a:ln>
                <a:noFill/>
              </a:ln>
              <a:effectLst/>
            </c:spPr>
            <c:txPr>
              <a:bodyPr rot="0" spcFirstLastPara="1" vertOverflow="ellipsis" vert="horz" wrap="square" lIns="38100" tIns="19050" rIns="38100" bIns="19050" anchor="ctr" anchorCtr="1">
                <a:spAutoFit/>
              </a:bodyPr>
              <a:lstStyle/>
              <a:p>
                <a:pPr>
                  <a:defRPr sz="5400" b="0" i="0" u="none" strike="noStrike" kern="1200" baseline="0">
                    <a:solidFill>
                      <a:sysClr val="windowText" lastClr="000000"/>
                    </a:solidFill>
                    <a:latin typeface="+mn-lt"/>
                    <a:ea typeface="+mn-ea"/>
                    <a:cs typeface="+mn-cs"/>
                  </a:defRPr>
                </a:pPr>
                <a:endParaRPr lang="es-DO"/>
              </a:p>
            </c:txPr>
            <c:dLblPos val="inBase"/>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SRL'!$C$37:$C$51</c:f>
              <c:strCache>
                <c:ptCount val="15"/>
                <c:pt idx="0">
                  <c:v> 15-19 </c:v>
                </c:pt>
                <c:pt idx="1">
                  <c:v> 20-24 </c:v>
                </c:pt>
                <c:pt idx="2">
                  <c:v> 25-29 </c:v>
                </c:pt>
                <c:pt idx="3">
                  <c:v> 30-34 </c:v>
                </c:pt>
                <c:pt idx="4">
                  <c:v> 35-39 </c:v>
                </c:pt>
                <c:pt idx="5">
                  <c:v> 40-44 </c:v>
                </c:pt>
                <c:pt idx="6">
                  <c:v> 45-49 </c:v>
                </c:pt>
                <c:pt idx="7">
                  <c:v> 50-54 </c:v>
                </c:pt>
                <c:pt idx="8">
                  <c:v> 55-59 </c:v>
                </c:pt>
                <c:pt idx="9">
                  <c:v> 60-64 </c:v>
                </c:pt>
                <c:pt idx="10">
                  <c:v> 65-69 </c:v>
                </c:pt>
                <c:pt idx="11">
                  <c:v> 70-74 </c:v>
                </c:pt>
                <c:pt idx="12">
                  <c:v> 75-79 </c:v>
                </c:pt>
                <c:pt idx="13">
                  <c:v> 80-84 </c:v>
                </c:pt>
                <c:pt idx="14">
                  <c:v> &gt;85 </c:v>
                </c:pt>
              </c:strCache>
            </c:strRef>
          </c:cat>
          <c:val>
            <c:numRef>
              <c:f>'6. SRL'!$D$37:$D$51</c:f>
              <c:numCache>
                <c:formatCode>0;0</c:formatCode>
                <c:ptCount val="15"/>
                <c:pt idx="0">
                  <c:v>-18235</c:v>
                </c:pt>
                <c:pt idx="1">
                  <c:v>-137577</c:v>
                </c:pt>
                <c:pt idx="2">
                  <c:v>-184272</c:v>
                </c:pt>
                <c:pt idx="3">
                  <c:v>-194299</c:v>
                </c:pt>
                <c:pt idx="4">
                  <c:v>-166873</c:v>
                </c:pt>
                <c:pt idx="5">
                  <c:v>-140353</c:v>
                </c:pt>
                <c:pt idx="6">
                  <c:v>-116145</c:v>
                </c:pt>
                <c:pt idx="7">
                  <c:v>-88805</c:v>
                </c:pt>
                <c:pt idx="8">
                  <c:v>-68806</c:v>
                </c:pt>
                <c:pt idx="9">
                  <c:v>-44242</c:v>
                </c:pt>
                <c:pt idx="10">
                  <c:v>-23451</c:v>
                </c:pt>
                <c:pt idx="11">
                  <c:v>-12755</c:v>
                </c:pt>
                <c:pt idx="12">
                  <c:v>-6698</c:v>
                </c:pt>
                <c:pt idx="13">
                  <c:v>-2893</c:v>
                </c:pt>
                <c:pt idx="14">
                  <c:v>-2124</c:v>
                </c:pt>
              </c:numCache>
            </c:numRef>
          </c:val>
          <c:extLst>
            <c:ext xmlns:c16="http://schemas.microsoft.com/office/drawing/2014/chart" uri="{C3380CC4-5D6E-409C-BE32-E72D297353CC}">
              <c16:uniqueId val="{0000001F-E89F-4E6B-8DE5-371171D991FF}"/>
            </c:ext>
          </c:extLst>
        </c:ser>
        <c:dLbls>
          <c:dLblPos val="ctr"/>
          <c:showLegendKey val="0"/>
          <c:showVal val="1"/>
          <c:showCatName val="0"/>
          <c:showSerName val="0"/>
          <c:showPercent val="0"/>
          <c:showBubbleSize val="0"/>
        </c:dLbls>
        <c:gapWidth val="7"/>
        <c:overlap val="100"/>
        <c:axId val="408899024"/>
        <c:axId val="408899416"/>
      </c:barChart>
      <c:catAx>
        <c:axId val="408899024"/>
        <c:scaling>
          <c:orientation val="minMax"/>
        </c:scaling>
        <c:delete val="0"/>
        <c:axPos val="l"/>
        <c:numFmt formatCode="General" sourceLinked="1"/>
        <c:majorTickMark val="none"/>
        <c:minorTickMark val="none"/>
        <c:tickLblPos val="low"/>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4000" b="1" i="0" u="none" strike="noStrike" kern="1200" cap="all" spc="120" normalizeH="0" baseline="0">
                <a:solidFill>
                  <a:sysClr val="windowText" lastClr="000000"/>
                </a:solidFill>
                <a:latin typeface="+mn-lt"/>
                <a:ea typeface="+mn-ea"/>
                <a:cs typeface="+mn-cs"/>
              </a:defRPr>
            </a:pPr>
            <a:endParaRPr lang="es-DO"/>
          </a:p>
        </c:txPr>
        <c:crossAx val="408899416"/>
        <c:crosses val="autoZero"/>
        <c:auto val="1"/>
        <c:lblAlgn val="ctr"/>
        <c:lblOffset val="100"/>
        <c:noMultiLvlLbl val="0"/>
      </c:catAx>
      <c:valAx>
        <c:axId val="408899416"/>
        <c:scaling>
          <c:orientation val="minMax"/>
        </c:scaling>
        <c:delete val="1"/>
        <c:axPos val="b"/>
        <c:numFmt formatCode="0" sourceLinked="1"/>
        <c:majorTickMark val="none"/>
        <c:minorTickMark val="none"/>
        <c:tickLblPos val="nextTo"/>
        <c:crossAx val="408899024"/>
        <c:crosses val="autoZero"/>
        <c:crossBetween val="between"/>
      </c:valAx>
      <c:spPr>
        <a:noFill/>
        <a:ln>
          <a:noFill/>
        </a:ln>
        <a:effectLst/>
      </c:spPr>
    </c:plotArea>
    <c:legend>
      <c:legendPos val="t"/>
      <c:layout>
        <c:manualLayout>
          <c:xMode val="edge"/>
          <c:yMode val="edge"/>
          <c:x val="0.31831472732575095"/>
          <c:y val="6.7090689206420154E-2"/>
          <c:w val="0.37275849747037931"/>
          <c:h val="4.1215280059942426E-2"/>
        </c:manualLayout>
      </c:layout>
      <c:overlay val="0"/>
      <c:spPr>
        <a:noFill/>
        <a:ln>
          <a:noFill/>
        </a:ln>
        <a:effectLst/>
      </c:spPr>
      <c:txPr>
        <a:bodyPr rot="0" spcFirstLastPara="1" vertOverflow="ellipsis" vert="horz" wrap="square" anchor="ctr" anchorCtr="1"/>
        <a:lstStyle/>
        <a:p>
          <a:pPr>
            <a:defRPr sz="5400" b="0" i="0" u="none" strike="noStrike" kern="1200" baseline="0">
              <a:solidFill>
                <a:sysClr val="windowText" lastClr="000000"/>
              </a:solidFill>
              <a:latin typeface="+mn-lt"/>
              <a:ea typeface="+mn-ea"/>
              <a:cs typeface="+mn-cs"/>
            </a:defRPr>
          </a:pPr>
          <a:endParaRPr lang="es-DO"/>
        </a:p>
      </c:txPr>
    </c:legend>
    <c:plotVisOnly val="1"/>
    <c:dispBlanksAs val="gap"/>
    <c:showDLblsOverMax val="0"/>
  </c:chart>
  <c:spPr>
    <a:solidFill>
      <a:schemeClr val="lt1"/>
    </a:solidFill>
    <a:ln w="9525" cap="flat" cmpd="sng" algn="ctr">
      <a:noFill/>
      <a:round/>
    </a:ln>
    <a:effectLst/>
  </c:spPr>
  <c:txPr>
    <a:bodyPr/>
    <a:lstStyle/>
    <a:p>
      <a:pPr>
        <a:defRPr/>
      </a:pPr>
      <a:endParaRPr lang="es-DO"/>
    </a:p>
  </c:txPr>
  <c:printSettings>
    <c:headerFooter/>
    <c:pageMargins b="0.75" l="0.7" r="0.7" t="0.75" header="0.3" footer="0.3"/>
    <c:pageSetup orientation="portrait"/>
  </c:printSettings>
  <c:userShapes r:id="rId3"/>
</c:chartSpace>
</file>

<file path=xl/charts/chart6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3484822453372894E-2"/>
          <c:y val="0.1959555841408829"/>
          <c:w val="0.95689374897252311"/>
          <c:h val="0.69425713458540439"/>
        </c:manualLayout>
      </c:layout>
      <c:barChart>
        <c:barDir val="col"/>
        <c:grouping val="clustered"/>
        <c:varyColors val="0"/>
        <c:ser>
          <c:idx val="0"/>
          <c:order val="0"/>
          <c:tx>
            <c:strRef>
              <c:f>'7.SRL'!$D$4</c:f>
              <c:strCache>
                <c:ptCount val="1"/>
                <c:pt idx="0">
                  <c:v>Accidentabilidad Afiliados
(No. de accidentes por cada 100,000 afiliados)</c:v>
                </c:pt>
              </c:strCache>
            </c:strRef>
          </c:tx>
          <c:spPr>
            <a:solidFill>
              <a:srgbClr val="00539B"/>
            </a:solidFill>
            <a:ln>
              <a:noFill/>
            </a:ln>
            <a:effectLst/>
          </c:spPr>
          <c:invertIfNegative val="0"/>
          <c:dLbls>
            <c:dLbl>
              <c:idx val="10"/>
              <c:layout>
                <c:manualLayout>
                  <c:x val="-1.8568391694018809E-3"/>
                  <c:y val="0.25639181705615582"/>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978B-44C2-9094-A2F7C34433BD}"/>
                </c:ext>
              </c:extLst>
            </c:dLbl>
            <c:spPr>
              <a:noFill/>
              <a:ln>
                <a:noFill/>
              </a:ln>
              <a:effectLst/>
            </c:spPr>
            <c:txPr>
              <a:bodyPr rot="-5400000" spcFirstLastPara="1" vertOverflow="ellipsis" wrap="square" anchor="ctr" anchorCtr="1"/>
              <a:lstStyle/>
              <a:p>
                <a:pPr>
                  <a:defRPr sz="2400" b="1"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dLblPos val="ct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'7.SRL'!$A$5:$A$22</c15:sqref>
                  </c15:fullRef>
                </c:ext>
              </c:extLst>
              <c:f>'7.SRL'!$A$12:$A$22</c:f>
              <c:strCache>
                <c:ptCount val="11"/>
                <c:pt idx="0">
                  <c:v>Dic. 2015</c:v>
                </c:pt>
                <c:pt idx="1">
                  <c:v>Dic. 2016</c:v>
                </c:pt>
                <c:pt idx="2">
                  <c:v>Dic. 2017</c:v>
                </c:pt>
                <c:pt idx="3">
                  <c:v>Dic. 2018</c:v>
                </c:pt>
                <c:pt idx="4">
                  <c:v>Dic. 2019</c:v>
                </c:pt>
                <c:pt idx="5">
                  <c:v>Dic. 2020</c:v>
                </c:pt>
                <c:pt idx="6">
                  <c:v>Dic. 2021</c:v>
                </c:pt>
                <c:pt idx="7">
                  <c:v>Dic. 2022</c:v>
                </c:pt>
                <c:pt idx="8">
                  <c:v>Dic. 2023</c:v>
                </c:pt>
                <c:pt idx="9">
                  <c:v>Dic. 2024</c:v>
                </c:pt>
                <c:pt idx="10">
                  <c:v>Ago. 2025</c:v>
                </c:pt>
              </c:strCache>
            </c:strRef>
          </c:cat>
          <c:val>
            <c:numRef>
              <c:extLst>
                <c:ext xmlns:c15="http://schemas.microsoft.com/office/drawing/2012/chart" uri="{02D57815-91ED-43cb-92C2-25804820EDAC}">
                  <c15:fullRef>
                    <c15:sqref>'7.SRL'!$D$5:$D$22</c15:sqref>
                  </c15:fullRef>
                </c:ext>
              </c:extLst>
              <c:f>'7.SRL'!$D$12:$D$22</c:f>
              <c:numCache>
                <c:formatCode>_(* #,##0.0_);_(* \(#,##0.0\);_(* "-"??_);_(@_)</c:formatCode>
                <c:ptCount val="11"/>
                <c:pt idx="0">
                  <c:v>1963.6160681300721</c:v>
                </c:pt>
                <c:pt idx="1">
                  <c:v>2057.7914436633519</c:v>
                </c:pt>
                <c:pt idx="2">
                  <c:v>2023.5358153499792</c:v>
                </c:pt>
                <c:pt idx="3">
                  <c:v>2064.4553188668606</c:v>
                </c:pt>
                <c:pt idx="4">
                  <c:v>2137.6567805622331</c:v>
                </c:pt>
                <c:pt idx="5">
                  <c:v>1896.2707541153964</c:v>
                </c:pt>
                <c:pt idx="6">
                  <c:v>2017.3950901407841</c:v>
                </c:pt>
                <c:pt idx="7">
                  <c:v>2062.1287222369369</c:v>
                </c:pt>
                <c:pt idx="8">
                  <c:v>1906.0020103908205</c:v>
                </c:pt>
                <c:pt idx="9">
                  <c:v>1996.8666779829866</c:v>
                </c:pt>
                <c:pt idx="10">
                  <c:v>1340.3264988560843</c:v>
                </c:pt>
              </c:numCache>
            </c:numRef>
          </c:val>
          <c:extLst>
            <c:ext xmlns:c16="http://schemas.microsoft.com/office/drawing/2014/chart" uri="{C3380CC4-5D6E-409C-BE32-E72D297353CC}">
              <c16:uniqueId val="{00000000-F4A7-4938-A2FE-8A12988D61E9}"/>
            </c:ext>
          </c:extLst>
        </c:ser>
        <c:dLbls>
          <c:showLegendKey val="0"/>
          <c:showVal val="0"/>
          <c:showCatName val="0"/>
          <c:showSerName val="0"/>
          <c:showPercent val="0"/>
          <c:showBubbleSize val="0"/>
        </c:dLbls>
        <c:gapWidth val="81"/>
        <c:overlap val="-27"/>
        <c:axId val="1006400232"/>
        <c:axId val="1006404496"/>
      </c:barChart>
      <c:lineChart>
        <c:grouping val="standard"/>
        <c:varyColors val="0"/>
        <c:ser>
          <c:idx val="1"/>
          <c:order val="1"/>
          <c:tx>
            <c:strRef>
              <c:f>'7.SRL'!$E$4</c:f>
              <c:strCache>
                <c:ptCount val="1"/>
                <c:pt idx="0">
                  <c:v>Tasa de accidentabilidad   </c:v>
                </c:pt>
              </c:strCache>
            </c:strRef>
          </c:tx>
          <c:spPr>
            <a:ln w="28575" cap="rnd">
              <a:noFill/>
              <a:round/>
            </a:ln>
            <a:effectLst/>
          </c:spPr>
          <c:marker>
            <c:symbol val="circle"/>
            <c:size val="17"/>
            <c:spPr>
              <a:solidFill>
                <a:srgbClr val="002060"/>
              </a:solidFill>
              <a:ln w="9525">
                <a:noFill/>
              </a:ln>
              <a:effectLst/>
            </c:spPr>
          </c:marker>
          <c:dLbls>
            <c:dLbl>
              <c:idx val="10"/>
              <c:layout>
                <c:manualLayout>
                  <c:x val="-8.9205027560260684E-3"/>
                  <c:y val="-4.5967286804819853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978B-44C2-9094-A2F7C34433BD}"/>
                </c:ext>
              </c:extLst>
            </c:dLbl>
            <c:spPr>
              <a:noFill/>
              <a:ln>
                <a:solidFill>
                  <a:schemeClr val="bg1"/>
                </a:solidFill>
              </a:ln>
              <a:effectLst/>
            </c:spPr>
            <c:txPr>
              <a:bodyPr rot="0" spcFirstLastPara="1" vertOverflow="ellipsis" vert="horz" wrap="square" anchor="ctr" anchorCtr="1"/>
              <a:lstStyle/>
              <a:p>
                <a:pPr>
                  <a:defRPr sz="2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extLst>
                <c:ext xmlns:c15="http://schemas.microsoft.com/office/drawing/2012/chart" uri="{02D57815-91ED-43cb-92C2-25804820EDAC}">
                  <c15:fullRef>
                    <c15:sqref>'7.SRL'!$A$5:$A$22</c15:sqref>
                  </c15:fullRef>
                </c:ext>
              </c:extLst>
              <c:f>'7.SRL'!$A$12:$A$22</c:f>
              <c:strCache>
                <c:ptCount val="11"/>
                <c:pt idx="0">
                  <c:v>Dic. 2015</c:v>
                </c:pt>
                <c:pt idx="1">
                  <c:v>Dic. 2016</c:v>
                </c:pt>
                <c:pt idx="2">
                  <c:v>Dic. 2017</c:v>
                </c:pt>
                <c:pt idx="3">
                  <c:v>Dic. 2018</c:v>
                </c:pt>
                <c:pt idx="4">
                  <c:v>Dic. 2019</c:v>
                </c:pt>
                <c:pt idx="5">
                  <c:v>Dic. 2020</c:v>
                </c:pt>
                <c:pt idx="6">
                  <c:v>Dic. 2021</c:v>
                </c:pt>
                <c:pt idx="7">
                  <c:v>Dic. 2022</c:v>
                </c:pt>
                <c:pt idx="8">
                  <c:v>Dic. 2023</c:v>
                </c:pt>
                <c:pt idx="9">
                  <c:v>Dic. 2024</c:v>
                </c:pt>
                <c:pt idx="10">
                  <c:v>Ago. 2025</c:v>
                </c:pt>
              </c:strCache>
            </c:strRef>
          </c:cat>
          <c:val>
            <c:numRef>
              <c:extLst>
                <c:ext xmlns:c15="http://schemas.microsoft.com/office/drawing/2012/chart" uri="{02D57815-91ED-43cb-92C2-25804820EDAC}">
                  <c15:fullRef>
                    <c15:sqref>'7.SRL'!$E$5:$E$22</c15:sqref>
                  </c15:fullRef>
                </c:ext>
              </c:extLst>
              <c:f>'7.SRL'!$E$12:$E$22</c:f>
              <c:numCache>
                <c:formatCode>0.0%</c:formatCode>
                <c:ptCount val="11"/>
                <c:pt idx="0">
                  <c:v>1.963616068130072E-2</c:v>
                </c:pt>
                <c:pt idx="1">
                  <c:v>2.0577914436633517E-2</c:v>
                </c:pt>
                <c:pt idx="2">
                  <c:v>2.0235358153499791E-2</c:v>
                </c:pt>
                <c:pt idx="3">
                  <c:v>2.0644553188668605E-2</c:v>
                </c:pt>
                <c:pt idx="4">
                  <c:v>2.1376567805622332E-2</c:v>
                </c:pt>
                <c:pt idx="5">
                  <c:v>1.8962707541153964E-2</c:v>
                </c:pt>
                <c:pt idx="6">
                  <c:v>2.017395090140784E-2</c:v>
                </c:pt>
                <c:pt idx="7">
                  <c:v>2.0621287222369368E-2</c:v>
                </c:pt>
                <c:pt idx="8">
                  <c:v>1.9060020103908205E-2</c:v>
                </c:pt>
                <c:pt idx="9">
                  <c:v>1.9968666779829867E-2</c:v>
                </c:pt>
                <c:pt idx="10">
                  <c:v>1.3403264988560842E-2</c:v>
                </c:pt>
              </c:numCache>
            </c:numRef>
          </c:val>
          <c:smooth val="0"/>
          <c:extLst>
            <c:ext xmlns:c16="http://schemas.microsoft.com/office/drawing/2014/chart" uri="{C3380CC4-5D6E-409C-BE32-E72D297353CC}">
              <c16:uniqueId val="{00000001-F4A7-4938-A2FE-8A12988D61E9}"/>
            </c:ext>
          </c:extLst>
        </c:ser>
        <c:dLbls>
          <c:showLegendKey val="0"/>
          <c:showVal val="0"/>
          <c:showCatName val="0"/>
          <c:showSerName val="0"/>
          <c:showPercent val="0"/>
          <c:showBubbleSize val="0"/>
        </c:dLbls>
        <c:marker val="1"/>
        <c:smooth val="0"/>
        <c:axId val="591076032"/>
        <c:axId val="591074720"/>
      </c:lineChart>
      <c:catAx>
        <c:axId val="1006400232"/>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006404496"/>
        <c:crosses val="autoZero"/>
        <c:auto val="1"/>
        <c:lblAlgn val="ctr"/>
        <c:lblOffset val="100"/>
        <c:noMultiLvlLbl val="0"/>
      </c:catAx>
      <c:valAx>
        <c:axId val="1006404496"/>
        <c:scaling>
          <c:orientation val="minMax"/>
        </c:scaling>
        <c:delete val="0"/>
        <c:axPos val="l"/>
        <c:numFmt formatCode="_(* #,##0.0_);_(* \(#,##0.0\);_(* &quot;-&quot;??_);_(@_)" sourceLinked="1"/>
        <c:majorTickMark val="none"/>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1006400232"/>
        <c:crosses val="autoZero"/>
        <c:crossBetween val="between"/>
      </c:valAx>
      <c:valAx>
        <c:axId val="591074720"/>
        <c:scaling>
          <c:orientation val="minMax"/>
          <c:max val="2.4000000000000004E-2"/>
        </c:scaling>
        <c:delete val="0"/>
        <c:axPos val="r"/>
        <c:numFmt formatCode="0.0%" sourceLinked="1"/>
        <c:majorTickMark val="out"/>
        <c:minorTickMark val="none"/>
        <c:tickLblPos val="nextTo"/>
        <c:spPr>
          <a:noFill/>
          <a:ln>
            <a:noFill/>
          </a:ln>
          <a:effectLst/>
        </c:spPr>
        <c:txPr>
          <a:bodyPr rot="-60000000" spcFirstLastPara="1" vertOverflow="ellipsis" vert="horz" wrap="square" anchor="ctr" anchorCtr="1"/>
          <a:lstStyle/>
          <a:p>
            <a:pPr>
              <a:defRPr sz="2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591076032"/>
        <c:crosses val="max"/>
        <c:crossBetween val="between"/>
      </c:valAx>
      <c:catAx>
        <c:axId val="591076032"/>
        <c:scaling>
          <c:orientation val="minMax"/>
        </c:scaling>
        <c:delete val="1"/>
        <c:axPos val="b"/>
        <c:numFmt formatCode="General" sourceLinked="1"/>
        <c:majorTickMark val="out"/>
        <c:minorTickMark val="none"/>
        <c:tickLblPos val="nextTo"/>
        <c:crossAx val="591074720"/>
        <c:crosses val="autoZero"/>
        <c:auto val="1"/>
        <c:lblAlgn val="ctr"/>
        <c:lblOffset val="100"/>
        <c:noMultiLvlLbl val="0"/>
      </c:catAx>
      <c:spPr>
        <a:noFill/>
        <a:ln>
          <a:noFill/>
        </a:ln>
        <a:effectLst/>
      </c:spPr>
    </c:plotArea>
    <c:legend>
      <c:legendPos val="b"/>
      <c:layout>
        <c:manualLayout>
          <c:xMode val="edge"/>
          <c:yMode val="edge"/>
          <c:x val="9.5696739851363066E-2"/>
          <c:y val="4.1906800297444959E-2"/>
          <c:w val="0.76446568369018664"/>
          <c:h val="0.10329470515894819"/>
        </c:manualLayout>
      </c:layout>
      <c:overlay val="0"/>
      <c:spPr>
        <a:noFill/>
        <a:ln>
          <a:noFill/>
        </a:ln>
        <a:effectLst/>
      </c:spPr>
      <c:txPr>
        <a:bodyPr rot="0" spcFirstLastPara="1" vertOverflow="ellipsis" vert="horz"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5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6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3360" b="1" i="0" u="none" strike="noStrike" kern="1200" baseline="0">
                <a:solidFill>
                  <a:schemeClr val="tx1"/>
                </a:solidFill>
                <a:latin typeface="Arial" panose="020B0604020202020204" pitchFamily="34" charset="0"/>
                <a:ea typeface="+mn-ea"/>
                <a:cs typeface="Arial" panose="020B0604020202020204" pitchFamily="34" charset="0"/>
              </a:defRPr>
            </a:pPr>
            <a:r>
              <a:rPr lang="es-DO"/>
              <a:t>Ingresos y Egresos Anuales del SDSS</a:t>
            </a:r>
          </a:p>
        </c:rich>
      </c:tx>
      <c:overlay val="0"/>
      <c:spPr>
        <a:noFill/>
        <a:ln>
          <a:noFill/>
        </a:ln>
        <a:effectLst/>
      </c:spPr>
      <c:txPr>
        <a:bodyPr rot="0" spcFirstLastPara="1" vertOverflow="ellipsis" vert="horz" wrap="square" anchor="ctr" anchorCtr="1"/>
        <a:lstStyle/>
        <a:p>
          <a:pPr>
            <a:defRPr sz="336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2684220198712331E-2"/>
          <c:y val="0.31777758200156564"/>
          <c:w val="0.95536941189325264"/>
          <c:h val="0.50133442744267886"/>
        </c:manualLayout>
      </c:layout>
      <c:barChart>
        <c:barDir val="col"/>
        <c:grouping val="clustered"/>
        <c:varyColors val="0"/>
        <c:ser>
          <c:idx val="0"/>
          <c:order val="0"/>
          <c:tx>
            <c:strRef>
              <c:f>'2. Ingr y egr SDSS'!$F$6</c:f>
              <c:strCache>
                <c:ptCount val="1"/>
                <c:pt idx="0">
                  <c:v>Ingresos SDSS</c:v>
                </c:pt>
              </c:strCache>
            </c:strRef>
          </c:tx>
          <c:spPr>
            <a:gradFill rotWithShape="1">
              <a:gsLst>
                <a:gs pos="0">
                  <a:schemeClr val="accent1">
                    <a:shade val="51000"/>
                    <a:satMod val="130000"/>
                  </a:schemeClr>
                </a:gs>
                <a:gs pos="80000">
                  <a:schemeClr val="accent1">
                    <a:shade val="93000"/>
                    <a:satMod val="130000"/>
                  </a:schemeClr>
                </a:gs>
                <a:gs pos="100000">
                  <a:schemeClr val="accent1">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Ingr y egr SDSS'!$A$7:$A$17</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'2. Ingr y egr SDSS'!$F$7:$F$17</c:f>
              <c:numCache>
                <c:formatCode>#,##0.00_);[Red]\(#,##0.00\)</c:formatCode>
                <c:ptCount val="11"/>
                <c:pt idx="0">
                  <c:v>86853716425.589996</c:v>
                </c:pt>
                <c:pt idx="1">
                  <c:v>98602561905.380005</c:v>
                </c:pt>
                <c:pt idx="2">
                  <c:v>109759963114.26001</c:v>
                </c:pt>
                <c:pt idx="3">
                  <c:v>123691167114.38</c:v>
                </c:pt>
                <c:pt idx="4">
                  <c:v>134814198885.08</c:v>
                </c:pt>
                <c:pt idx="5">
                  <c:v>133906000898.10001</c:v>
                </c:pt>
                <c:pt idx="6">
                  <c:v>158820413847.86002</c:v>
                </c:pt>
                <c:pt idx="7">
                  <c:v>187825819024.51001</c:v>
                </c:pt>
                <c:pt idx="8">
                  <c:v>211193848651.22995</c:v>
                </c:pt>
                <c:pt idx="9">
                  <c:v>233406665398.50003</c:v>
                </c:pt>
                <c:pt idx="10">
                  <c:v>167914294763.31003</c:v>
                </c:pt>
              </c:numCache>
            </c:numRef>
          </c:val>
          <c:extLst>
            <c:ext xmlns:c16="http://schemas.microsoft.com/office/drawing/2014/chart" uri="{C3380CC4-5D6E-409C-BE32-E72D297353CC}">
              <c16:uniqueId val="{00000000-035C-4E02-8C81-955B2A4F6364}"/>
            </c:ext>
          </c:extLst>
        </c:ser>
        <c:ser>
          <c:idx val="1"/>
          <c:order val="1"/>
          <c:tx>
            <c:strRef>
              <c:f>'2. Ingr y egr SDSS'!$J$6</c:f>
              <c:strCache>
                <c:ptCount val="1"/>
                <c:pt idx="0">
                  <c:v>Egresos SDSS</c:v>
                </c:pt>
              </c:strCache>
            </c:strRef>
          </c:tx>
          <c:spPr>
            <a:gradFill rotWithShape="1">
              <a:gsLst>
                <a:gs pos="0">
                  <a:schemeClr val="accent3">
                    <a:shade val="51000"/>
                    <a:satMod val="130000"/>
                  </a:schemeClr>
                </a:gs>
                <a:gs pos="80000">
                  <a:schemeClr val="accent3">
                    <a:shade val="93000"/>
                    <a:satMod val="130000"/>
                  </a:schemeClr>
                </a:gs>
                <a:gs pos="100000">
                  <a:schemeClr val="accent3">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Ingr y egr SDSS'!$A$7:$A$17</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'2. Ingr y egr SDSS'!$J$7:$J$17</c:f>
              <c:numCache>
                <c:formatCode>#,##0.00_);[Red]\(#,##0.00\)</c:formatCode>
                <c:ptCount val="11"/>
                <c:pt idx="0">
                  <c:v>85765652637.12001</c:v>
                </c:pt>
                <c:pt idx="1">
                  <c:v>97587315108.51001</c:v>
                </c:pt>
                <c:pt idx="2">
                  <c:v>108389199185.39999</c:v>
                </c:pt>
                <c:pt idx="3">
                  <c:v>123371232676.84001</c:v>
                </c:pt>
                <c:pt idx="4">
                  <c:v>133999996223.83</c:v>
                </c:pt>
                <c:pt idx="5">
                  <c:v>140667569948.54999</c:v>
                </c:pt>
                <c:pt idx="6">
                  <c:v>157879609882.22</c:v>
                </c:pt>
                <c:pt idx="7">
                  <c:v>189443273337.16998</c:v>
                </c:pt>
                <c:pt idx="8">
                  <c:v>212630417622.04001</c:v>
                </c:pt>
                <c:pt idx="9">
                  <c:v>232838793888.10999</c:v>
                </c:pt>
                <c:pt idx="10">
                  <c:v>164849757682.53998</c:v>
                </c:pt>
              </c:numCache>
            </c:numRef>
          </c:val>
          <c:extLst>
            <c:ext xmlns:c16="http://schemas.microsoft.com/office/drawing/2014/chart" uri="{C3380CC4-5D6E-409C-BE32-E72D297353CC}">
              <c16:uniqueId val="{00000001-035C-4E02-8C81-955B2A4F6364}"/>
            </c:ext>
          </c:extLst>
        </c:ser>
        <c:dLbls>
          <c:showLegendKey val="0"/>
          <c:showVal val="0"/>
          <c:showCatName val="0"/>
          <c:showSerName val="0"/>
          <c:showPercent val="0"/>
          <c:showBubbleSize val="0"/>
        </c:dLbls>
        <c:gapWidth val="33"/>
        <c:overlap val="-6"/>
        <c:axId val="409621016"/>
        <c:axId val="409621408"/>
      </c:barChart>
      <c:catAx>
        <c:axId val="409621016"/>
        <c:scaling>
          <c:orientation val="minMax"/>
        </c:scaling>
        <c:delete val="0"/>
        <c:axPos val="b"/>
        <c:numFmt formatCode="General" sourceLinked="1"/>
        <c:majorTickMark val="none"/>
        <c:minorTickMark val="none"/>
        <c:tickLblPos val="low"/>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9621408"/>
        <c:crosses val="autoZero"/>
        <c:auto val="1"/>
        <c:lblAlgn val="ctr"/>
        <c:lblOffset val="100"/>
        <c:noMultiLvlLbl val="0"/>
      </c:catAx>
      <c:valAx>
        <c:axId val="409621408"/>
        <c:scaling>
          <c:orientation val="minMax"/>
        </c:scaling>
        <c:delete val="0"/>
        <c:axPos val="l"/>
        <c:numFmt formatCode="#,##0.00_);[Red]\(#,##0.00\)" sourceLinked="1"/>
        <c:majorTickMark val="none"/>
        <c:minorTickMark val="none"/>
        <c:tickLblPos val="none"/>
        <c:spPr>
          <a:noFill/>
          <a:ln w="9525" cap="flat" cmpd="sng" algn="ctr">
            <a:solidFill>
              <a:schemeClr val="bg1"/>
            </a:solidFill>
            <a:prstDash val="solid"/>
            <a:round/>
          </a:ln>
          <a:effectLst/>
        </c:spPr>
        <c:txPr>
          <a:bodyPr rot="-60000000" spcFirstLastPara="1" vertOverflow="ellipsis" vert="horz"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09621016"/>
        <c:crosses val="autoZero"/>
        <c:crossBetween val="between"/>
        <c:dispUnits>
          <c:builtInUnit val="millions"/>
          <c:dispUnitsLbl>
            <c:layout>
              <c:manualLayout>
                <c:xMode val="edge"/>
                <c:yMode val="edge"/>
                <c:x val="7.6274863796122246E-3"/>
                <c:y val="0.44578457085209094"/>
              </c:manualLayout>
            </c:layout>
            <c:spPr>
              <a:noFill/>
              <a:ln>
                <a:noFill/>
              </a:ln>
              <a:effectLst/>
            </c:spPr>
            <c:txPr>
              <a:bodyPr rot="-5400000" spcFirstLastPara="1" vertOverflow="ellipsis" vert="horz" wrap="square" anchor="ctr" anchorCtr="1"/>
              <a:lstStyle/>
              <a:p>
                <a:pPr>
                  <a:defRPr sz="28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spPr>
        <a:solidFill>
          <a:schemeClr val="bg1"/>
        </a:solidFill>
        <a:ln>
          <a:noFill/>
        </a:ln>
        <a:effectLst/>
      </c:spPr>
    </c:plotArea>
    <c:legend>
      <c:legendPos val="b"/>
      <c:layout>
        <c:manualLayout>
          <c:xMode val="edge"/>
          <c:yMode val="edge"/>
          <c:x val="0.17481187579587729"/>
          <c:y val="6.2289524490345562E-2"/>
          <c:w val="0.63612989219507987"/>
          <c:h val="3.615628835645103E-2"/>
        </c:manualLayout>
      </c:layout>
      <c:overlay val="0"/>
      <c:spPr>
        <a:noFill/>
        <a:ln>
          <a:noFill/>
        </a:ln>
        <a:effectLst/>
      </c:spPr>
      <c:txPr>
        <a:bodyPr rot="0" spcFirstLastPara="1" vertOverflow="ellipsis" vert="horz" wrap="square" anchor="ctr" anchorCtr="1"/>
        <a:lstStyle/>
        <a:p>
          <a:pPr>
            <a:defRPr sz="2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8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6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26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b="1"/>
              <a:t>Recaudo del Régimen Contributivo del SDSS por Sector Económico</a:t>
            </a:r>
          </a:p>
        </c:rich>
      </c:tx>
      <c:layout>
        <c:manualLayout>
          <c:xMode val="edge"/>
          <c:yMode val="edge"/>
          <c:x val="0.27529260827046431"/>
          <c:y val="2.8797696184305256E-2"/>
        </c:manualLayout>
      </c:layout>
      <c:overlay val="0"/>
      <c:spPr>
        <a:noFill/>
        <a:ln>
          <a:noFill/>
        </a:ln>
        <a:effectLst/>
      </c:spPr>
      <c:txPr>
        <a:bodyPr rot="0" spcFirstLastPara="1" vertOverflow="ellipsis" vert="horz" wrap="square" anchor="ctr" anchorCtr="1"/>
        <a:lstStyle/>
        <a:p>
          <a:pPr>
            <a:defRPr sz="126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3.0349984435317199E-2"/>
          <c:y val="0.35108086387218396"/>
          <c:w val="0.9530658734679559"/>
          <c:h val="0.45717592566264342"/>
        </c:manualLayout>
      </c:layout>
      <c:barChart>
        <c:barDir val="col"/>
        <c:grouping val="clustered"/>
        <c:varyColors val="0"/>
        <c:ser>
          <c:idx val="0"/>
          <c:order val="0"/>
          <c:tx>
            <c:strRef>
              <c:f>'3. Recaudo x sector'!$B$6</c:f>
              <c:strCache>
                <c:ptCount val="1"/>
                <c:pt idx="0">
                  <c:v>Sector  Público</c:v>
                </c:pt>
              </c:strCache>
            </c:strRef>
          </c:tx>
          <c:spPr>
            <a:solidFill>
              <a:schemeClr val="accent1"/>
            </a:solidFill>
            <a:ln>
              <a:noFill/>
            </a:ln>
            <a:effectLst/>
          </c:spPr>
          <c:invertIfNegative val="0"/>
          <c:dLbls>
            <c:numFmt formatCode="#,##0.00" sourceLinked="0"/>
            <c:spPr>
              <a:noFill/>
              <a:ln>
                <a:noFill/>
              </a:ln>
              <a:effectLst/>
            </c:spPr>
            <c:txPr>
              <a:bodyPr rot="-5400000" spcFirstLastPara="1" vertOverflow="ellipsis"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Recaudo x sector'!$A$7:$A$17</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'3. Recaudo x sector'!$B$7:$B$17</c:f>
              <c:numCache>
                <c:formatCode>_(* #,##0.00_);_(* \(#,##0.00\);_(* "-"??_);_(@_)</c:formatCode>
                <c:ptCount val="11"/>
                <c:pt idx="0">
                  <c:v>29250900435.389999</c:v>
                </c:pt>
                <c:pt idx="1">
                  <c:v>33197918782.480003</c:v>
                </c:pt>
                <c:pt idx="2">
                  <c:v>37563341220.540001</c:v>
                </c:pt>
                <c:pt idx="3">
                  <c:v>42779387567.769997</c:v>
                </c:pt>
                <c:pt idx="4">
                  <c:v>46474324202.029999</c:v>
                </c:pt>
                <c:pt idx="5">
                  <c:v>51494714927.979996</c:v>
                </c:pt>
                <c:pt idx="6">
                  <c:v>53978644084.049988</c:v>
                </c:pt>
                <c:pt idx="7">
                  <c:v>64772307526.060005</c:v>
                </c:pt>
                <c:pt idx="8">
                  <c:v>69507971864.880005</c:v>
                </c:pt>
                <c:pt idx="9">
                  <c:v>75792423848.719986</c:v>
                </c:pt>
                <c:pt idx="10">
                  <c:v>53402961501.629997</c:v>
                </c:pt>
              </c:numCache>
            </c:numRef>
          </c:val>
          <c:extLst>
            <c:ext xmlns:c16="http://schemas.microsoft.com/office/drawing/2014/chart" uri="{C3380CC4-5D6E-409C-BE32-E72D297353CC}">
              <c16:uniqueId val="{00000000-13C0-4622-ACE5-F7FC876064C4}"/>
            </c:ext>
          </c:extLst>
        </c:ser>
        <c:ser>
          <c:idx val="1"/>
          <c:order val="1"/>
          <c:tx>
            <c:strRef>
              <c:f>'3. Recaudo x sector'!$C$6</c:f>
              <c:strCache>
                <c:ptCount val="1"/>
                <c:pt idx="0">
                  <c:v>Sector Privado</c:v>
                </c:pt>
              </c:strCache>
            </c:strRef>
          </c:tx>
          <c:spPr>
            <a:solidFill>
              <a:schemeClr val="accent3"/>
            </a:solidFill>
            <a:ln>
              <a:noFill/>
            </a:ln>
            <a:effectLst/>
          </c:spPr>
          <c:invertIfNegative val="0"/>
          <c:dLbls>
            <c:numFmt formatCode="#,##0.00" sourceLinked="0"/>
            <c:spPr>
              <a:noFill/>
              <a:ln>
                <a:noFill/>
              </a:ln>
              <a:effectLst/>
            </c:spPr>
            <c:txPr>
              <a:bodyPr rot="-5400000" spcFirstLastPara="1" vertOverflow="ellipsis"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'3. Recaudo x sector'!$A$7:$A$17</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'3. Recaudo x sector'!$C$7:$C$17</c:f>
              <c:numCache>
                <c:formatCode>_(* #,##0.00_);_(* \(#,##0.00\);_(* "-"??_);_(@_)</c:formatCode>
                <c:ptCount val="11"/>
                <c:pt idx="0">
                  <c:v>49801471613.939987</c:v>
                </c:pt>
                <c:pt idx="1">
                  <c:v>55851245438.969994</c:v>
                </c:pt>
                <c:pt idx="2">
                  <c:v>62094410132.149994</c:v>
                </c:pt>
                <c:pt idx="3">
                  <c:v>70074621814.729996</c:v>
                </c:pt>
                <c:pt idx="4">
                  <c:v>76436493567.029984</c:v>
                </c:pt>
                <c:pt idx="5">
                  <c:v>69903275637.529999</c:v>
                </c:pt>
                <c:pt idx="6">
                  <c:v>85663651015.01001</c:v>
                </c:pt>
                <c:pt idx="7">
                  <c:v>103754040948.02998</c:v>
                </c:pt>
                <c:pt idx="8">
                  <c:v>119949915484.78999</c:v>
                </c:pt>
                <c:pt idx="9">
                  <c:v>135778582924.50003</c:v>
                </c:pt>
                <c:pt idx="10">
                  <c:v>97448021264.460007</c:v>
                </c:pt>
              </c:numCache>
            </c:numRef>
          </c:val>
          <c:extLst>
            <c:ext xmlns:c16="http://schemas.microsoft.com/office/drawing/2014/chart" uri="{C3380CC4-5D6E-409C-BE32-E72D297353CC}">
              <c16:uniqueId val="{00000001-13C0-4622-ACE5-F7FC876064C4}"/>
            </c:ext>
          </c:extLst>
        </c:ser>
        <c:ser>
          <c:idx val="2"/>
          <c:order val="2"/>
          <c:tx>
            <c:strRef>
              <c:f>'3. Recaudo x sector'!$D$6</c:f>
              <c:strCache>
                <c:ptCount val="1"/>
                <c:pt idx="0">
                  <c:v>PE_Aportes Extraordinario Persona</c:v>
                </c:pt>
              </c:strCache>
            </c:strRef>
          </c:tx>
          <c:spPr>
            <a:solidFill>
              <a:schemeClr val="accent5"/>
            </a:solidFill>
            <a:ln>
              <a:noFill/>
            </a:ln>
            <a:effectLst/>
          </c:spPr>
          <c:invertIfNegative val="0"/>
          <c:cat>
            <c:strRef>
              <c:f>'3. Recaudo x sector'!$A$7:$A$17</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'3. Recaudo x sector'!$D$7:$D$17</c:f>
              <c:numCache>
                <c:formatCode>_(* #,##0.00_);_(* \(#,##0.00\);_(* "-"??_);_(@_)</c:formatCode>
                <c:ptCount val="11"/>
                <c:pt idx="0">
                  <c:v>0</c:v>
                </c:pt>
                <c:pt idx="2">
                  <c:v>0</c:v>
                </c:pt>
                <c:pt idx="3">
                  <c:v>0</c:v>
                </c:pt>
                <c:pt idx="4">
                  <c:v>0</c:v>
                </c:pt>
                <c:pt idx="5">
                  <c:v>0</c:v>
                </c:pt>
                <c:pt idx="6">
                  <c:v>233614.27</c:v>
                </c:pt>
                <c:pt idx="7">
                  <c:v>7225756.8099999996</c:v>
                </c:pt>
                <c:pt idx="8">
                  <c:v>19354551.170000002</c:v>
                </c:pt>
                <c:pt idx="9">
                  <c:v>47570958.620000005</c:v>
                </c:pt>
                <c:pt idx="10">
                  <c:v>57666759.220000014</c:v>
                </c:pt>
              </c:numCache>
            </c:numRef>
          </c:val>
          <c:extLst>
            <c:ext xmlns:c16="http://schemas.microsoft.com/office/drawing/2014/chart" uri="{C3380CC4-5D6E-409C-BE32-E72D297353CC}">
              <c16:uniqueId val="{00000002-13C0-4622-ACE5-F7FC876064C4}"/>
            </c:ext>
          </c:extLst>
        </c:ser>
        <c:dLbls>
          <c:showLegendKey val="0"/>
          <c:showVal val="0"/>
          <c:showCatName val="0"/>
          <c:showSerName val="0"/>
          <c:showPercent val="0"/>
          <c:showBubbleSize val="0"/>
        </c:dLbls>
        <c:gapWidth val="44"/>
        <c:axId val="159155631"/>
        <c:axId val="159166031"/>
      </c:barChart>
      <c:catAx>
        <c:axId val="15915563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9166031"/>
        <c:crosses val="autoZero"/>
        <c:auto val="1"/>
        <c:lblAlgn val="ctr"/>
        <c:lblOffset val="100"/>
        <c:noMultiLvlLbl val="0"/>
      </c:catAx>
      <c:valAx>
        <c:axId val="159166031"/>
        <c:scaling>
          <c:orientation val="minMax"/>
        </c:scaling>
        <c:delete val="1"/>
        <c:axPos val="l"/>
        <c:numFmt formatCode="_(* #,##0.00_);_(* \(#,##0.00\);_(* &quot;-&quot;??_);_(@_)" sourceLinked="1"/>
        <c:majorTickMark val="none"/>
        <c:minorTickMark val="none"/>
        <c:tickLblPos val="nextTo"/>
        <c:crossAx val="159155631"/>
        <c:crosses val="autoZero"/>
        <c:crossBetween val="between"/>
      </c:valAx>
      <c:spPr>
        <a:noFill/>
        <a:ln>
          <a:noFill/>
        </a:ln>
        <a:effectLst/>
      </c:spPr>
    </c:plotArea>
    <c:legend>
      <c:legendPos val="b"/>
      <c:layout>
        <c:manualLayout>
          <c:xMode val="edge"/>
          <c:yMode val="edge"/>
          <c:x val="0.27767619083515183"/>
          <c:y val="8.0451692998418395E-2"/>
          <c:w val="0.47515141504544806"/>
          <c:h val="5.4590547101342278E-2"/>
        </c:manualLayout>
      </c:layout>
      <c:overlay val="0"/>
      <c:spPr>
        <a:noFill/>
        <a:ln>
          <a:noFill/>
        </a:ln>
        <a:effectLst/>
      </c:spPr>
      <c:txPr>
        <a:bodyPr rot="0" spcFirstLastPara="1" vertOverflow="ellipsis" vert="horz" wrap="square" anchor="ctr" anchorCtr="1"/>
        <a:lstStyle/>
        <a:p>
          <a:pPr>
            <a:defRPr sz="105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105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6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sz="1400" b="1"/>
              <a:t>Fondos Pagados Anualmente por Cuentas al SFS del RC</a:t>
            </a:r>
          </a:p>
        </c:rich>
      </c:tx>
      <c:layout>
        <c:manualLayout>
          <c:xMode val="edge"/>
          <c:yMode val="edge"/>
          <c:x val="0.25149379649901116"/>
          <c:y val="5.2161804939869785E-2"/>
        </c:manualLayout>
      </c:layout>
      <c:overlay val="0"/>
      <c:spPr>
        <a:noFill/>
        <a:ln>
          <a:noFill/>
        </a:ln>
        <a:effectLst/>
      </c:spPr>
      <c:txPr>
        <a:bodyPr rot="0" spcFirstLastPara="1" vertOverflow="ellipsis" vert="horz" wrap="square" anchor="ctr" anchorCtr="1"/>
        <a:lstStyle/>
        <a:p>
          <a:pPr>
            <a:defRPr sz="14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1281999147818967"/>
          <c:y val="0.13021348006338251"/>
          <c:w val="0.69865132444524436"/>
          <c:h val="0.79161885381946862"/>
        </c:manualLayout>
      </c:layout>
      <c:barChart>
        <c:barDir val="bar"/>
        <c:grouping val="clustered"/>
        <c:varyColors val="0"/>
        <c:ser>
          <c:idx val="0"/>
          <c:order val="0"/>
          <c:tx>
            <c:strRef>
              <c:f>'5. Pagos SFS'!$D$6</c:f>
              <c:strCache>
                <c:ptCount val="1"/>
                <c:pt idx="0">
                  <c:v>Total</c:v>
                </c:pt>
              </c:strCache>
            </c:strRef>
          </c:tx>
          <c:spPr>
            <a:solidFill>
              <a:srgbClr val="0070C0"/>
            </a:solidFill>
            <a:ln>
              <a:noFill/>
            </a:ln>
            <a:effectLst/>
          </c:spPr>
          <c:invertIfNegative val="0"/>
          <c:dLbls>
            <c:spPr>
              <a:noFill/>
              <a:ln>
                <a:noFill/>
              </a:ln>
              <a:effectLst/>
            </c:spPr>
            <c:txPr>
              <a:bodyPr rot="0" spcFirstLastPara="1" vertOverflow="ellipsis" vert="horz"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'5. Pagos SFS'!$A$7:$A$10</c:f>
              <c:strCache>
                <c:ptCount val="4"/>
                <c:pt idx="0">
                  <c:v> Cuidado de la Salud </c:v>
                </c:pt>
                <c:pt idx="1">
                  <c:v> FONAMAT  </c:v>
                </c:pt>
                <c:pt idx="2">
                  <c:v> Subsidios  </c:v>
                </c:pt>
                <c:pt idx="3">
                  <c:v> Comisión SISALRIL </c:v>
                </c:pt>
              </c:strCache>
            </c:strRef>
          </c:cat>
          <c:val>
            <c:numRef>
              <c:f>'5. Pagos SFS'!$D$7:$D$10</c:f>
              <c:numCache>
                <c:formatCode>_(* #,##0.00_);_(* \(#,##0.00\);_(* "-"??_);_(@_)</c:formatCode>
                <c:ptCount val="4"/>
                <c:pt idx="0">
                  <c:v>160982799949.67999</c:v>
                </c:pt>
                <c:pt idx="1">
                  <c:v>3076571735.0599999</c:v>
                </c:pt>
                <c:pt idx="2">
                  <c:v>7932183475.4300003</c:v>
                </c:pt>
                <c:pt idx="3">
                  <c:v>1139070277.9400001</c:v>
                </c:pt>
              </c:numCache>
            </c:numRef>
          </c:val>
          <c:extLst>
            <c:ext xmlns:c16="http://schemas.microsoft.com/office/drawing/2014/chart" uri="{C3380CC4-5D6E-409C-BE32-E72D297353CC}">
              <c16:uniqueId val="{00000000-96AC-4F62-A3F1-B5E7502FE3ED}"/>
            </c:ext>
          </c:extLst>
        </c:ser>
        <c:dLbls>
          <c:showLegendKey val="0"/>
          <c:showVal val="0"/>
          <c:showCatName val="0"/>
          <c:showSerName val="0"/>
          <c:showPercent val="0"/>
          <c:showBubbleSize val="0"/>
        </c:dLbls>
        <c:gapWidth val="46"/>
        <c:axId val="159183503"/>
        <c:axId val="159189743"/>
      </c:barChart>
      <c:catAx>
        <c:axId val="159183503"/>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4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9189743"/>
        <c:crosses val="autoZero"/>
        <c:auto val="1"/>
        <c:lblAlgn val="ctr"/>
        <c:lblOffset val="100"/>
        <c:noMultiLvlLbl val="0"/>
      </c:catAx>
      <c:valAx>
        <c:axId val="159189743"/>
        <c:scaling>
          <c:orientation val="minMax"/>
        </c:scaling>
        <c:delete val="1"/>
        <c:axPos val="b"/>
        <c:numFmt formatCode="_(* #,##0.00_);_(* \(#,##0.00\);_(* &quot;-&quot;??_);_(@_)" sourceLinked="1"/>
        <c:majorTickMark val="none"/>
        <c:minorTickMark val="none"/>
        <c:tickLblPos val="nextTo"/>
        <c:crossAx val="159183503"/>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6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1440" b="1" i="0" u="none" strike="noStrike" kern="1200" baseline="0">
                <a:solidFill>
                  <a:schemeClr val="tx1"/>
                </a:solidFill>
                <a:latin typeface="Arial" panose="020B0604020202020204" pitchFamily="34" charset="0"/>
                <a:ea typeface="+mn-ea"/>
                <a:cs typeface="Arial" panose="020B0604020202020204" pitchFamily="34" charset="0"/>
              </a:defRPr>
            </a:pPr>
            <a:r>
              <a:rPr lang="es-DO"/>
              <a:t>Fondos Pagados a las  Administradora de Riesgos de Salud (ARS) del SFS del RC</a:t>
            </a:r>
          </a:p>
        </c:rich>
      </c:tx>
      <c:layout>
        <c:manualLayout>
          <c:xMode val="edge"/>
          <c:yMode val="edge"/>
          <c:x val="0.18154413519835777"/>
          <c:y val="3.6072212952522179E-2"/>
        </c:manualLayout>
      </c:layout>
      <c:overlay val="0"/>
      <c:spPr>
        <a:noFill/>
        <a:ln>
          <a:noFill/>
        </a:ln>
        <a:effectLst/>
      </c:spPr>
      <c:txPr>
        <a:bodyPr rot="0" spcFirstLastPara="1" vertOverflow="ellipsis" vert="horz" wrap="square" anchor="ctr" anchorCtr="1"/>
        <a:lstStyle/>
        <a:p>
          <a:pPr>
            <a:defRPr sz="144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3913888742011763"/>
          <c:y val="0.10429255356947105"/>
          <c:w val="0.6226279240063497"/>
          <c:h val="0.76860595978911883"/>
        </c:manualLayout>
      </c:layout>
      <c:barChart>
        <c:barDir val="bar"/>
        <c:grouping val="clustered"/>
        <c:varyColors val="0"/>
        <c:ser>
          <c:idx val="0"/>
          <c:order val="0"/>
          <c:tx>
            <c:strRef>
              <c:f>'6.Pagos x ARS'!$C$4</c:f>
              <c:strCache>
                <c:ptCount val="1"/>
                <c:pt idx="0">
                  <c:v>Total General
2022- Ago.25</c:v>
                </c:pt>
              </c:strCache>
            </c:strRef>
          </c:tx>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Pt>
            <c:idx val="0"/>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204E-4F63-8FE2-C01B4CDD26F7}"/>
              </c:ext>
            </c:extLst>
          </c:dPt>
          <c:dPt>
            <c:idx val="1"/>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204E-4F63-8FE2-C01B4CDD26F7}"/>
              </c:ext>
            </c:extLst>
          </c:dPt>
          <c:dPt>
            <c:idx val="2"/>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204E-4F63-8FE2-C01B4CDD26F7}"/>
              </c:ext>
            </c:extLst>
          </c:dPt>
          <c:dPt>
            <c:idx val="3"/>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7-204E-4F63-8FE2-C01B4CDD26F7}"/>
              </c:ext>
            </c:extLst>
          </c:dPt>
          <c:dPt>
            <c:idx val="4"/>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9-204E-4F63-8FE2-C01B4CDD26F7}"/>
              </c:ext>
            </c:extLst>
          </c:dPt>
          <c:dPt>
            <c:idx val="5"/>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B-204E-4F63-8FE2-C01B4CDD26F7}"/>
              </c:ext>
            </c:extLst>
          </c:dPt>
          <c:dPt>
            <c:idx val="6"/>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D-204E-4F63-8FE2-C01B4CDD26F7}"/>
              </c:ext>
            </c:extLst>
          </c:dPt>
          <c:dPt>
            <c:idx val="7"/>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F-204E-4F63-8FE2-C01B4CDD26F7}"/>
              </c:ext>
            </c:extLst>
          </c:dPt>
          <c:dPt>
            <c:idx val="8"/>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1-204E-4F63-8FE2-C01B4CDD26F7}"/>
              </c:ext>
            </c:extLst>
          </c:dPt>
          <c:dPt>
            <c:idx val="9"/>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3-204E-4F63-8FE2-C01B4CDD26F7}"/>
              </c:ext>
            </c:extLst>
          </c:dPt>
          <c:dPt>
            <c:idx val="10"/>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5-204E-4F63-8FE2-C01B4CDD26F7}"/>
              </c:ext>
            </c:extLst>
          </c:dPt>
          <c:dPt>
            <c:idx val="11"/>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7-204E-4F63-8FE2-C01B4CDD26F7}"/>
              </c:ext>
            </c:extLst>
          </c:dPt>
          <c:dPt>
            <c:idx val="12"/>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9-204E-4F63-8FE2-C01B4CDD26F7}"/>
              </c:ext>
            </c:extLst>
          </c:dPt>
          <c:dPt>
            <c:idx val="13"/>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B-204E-4F63-8FE2-C01B4CDD26F7}"/>
              </c:ext>
            </c:extLst>
          </c:dPt>
          <c:dPt>
            <c:idx val="14"/>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D-204E-4F63-8FE2-C01B4CDD26F7}"/>
              </c:ext>
            </c:extLst>
          </c:dPt>
          <c:dPt>
            <c:idx val="15"/>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1F-204E-4F63-8FE2-C01B4CDD26F7}"/>
              </c:ext>
            </c:extLst>
          </c:dPt>
          <c:dPt>
            <c:idx val="16"/>
            <c:invertIfNegative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21-204E-4F63-8FE2-C01B4CDD26F7}"/>
              </c:ext>
            </c:extLst>
          </c:dPt>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'6.Pagos x ARS'!$B$5:$B$29</c:f>
              <c:strCache>
                <c:ptCount val="17"/>
                <c:pt idx="0">
                  <c:v>Primera ARS de Humano</c:v>
                </c:pt>
                <c:pt idx="1">
                  <c:v>SENASA RC</c:v>
                </c:pt>
                <c:pt idx="2">
                  <c:v>MAPFRE Salud ARS</c:v>
                </c:pt>
                <c:pt idx="3">
                  <c:v>Universal</c:v>
                </c:pt>
                <c:pt idx="4">
                  <c:v>SEMMA</c:v>
                </c:pt>
                <c:pt idx="5">
                  <c:v>Futuro</c:v>
                </c:pt>
                <c:pt idx="6">
                  <c:v>Serv. de Igualas Méd. Dr. Abel G.</c:v>
                </c:pt>
                <c:pt idx="7">
                  <c:v>Dr. Yunen</c:v>
                </c:pt>
                <c:pt idx="8">
                  <c:v>Renacer</c:v>
                </c:pt>
                <c:pt idx="9">
                  <c:v>Monumental </c:v>
                </c:pt>
                <c:pt idx="10">
                  <c:v>Asoc. de Profesionales de la Salud</c:v>
                </c:pt>
                <c:pt idx="11">
                  <c:v>Grupo Med. Asociado</c:v>
                </c:pt>
                <c:pt idx="12">
                  <c:v>Adm. Serv. Médicos Amor y Paz</c:v>
                </c:pt>
                <c:pt idx="13">
                  <c:v>Reservas</c:v>
                </c:pt>
                <c:pt idx="14">
                  <c:v>METASALUD</c:v>
                </c:pt>
                <c:pt idx="15">
                  <c:v>CMD</c:v>
                </c:pt>
                <c:pt idx="16">
                  <c:v>Plan Salud </c:v>
                </c:pt>
              </c:strCache>
            </c:strRef>
          </c:cat>
          <c:val>
            <c:numRef>
              <c:f>'6.Pagos x ARS'!$C$5:$C$29</c:f>
              <c:numCache>
                <c:formatCode>_(* #,##0.00_);_(* \(#,##0.00\);_(* "-"??_);_(@_)</c:formatCode>
                <c:ptCount val="17"/>
                <c:pt idx="0">
                  <c:v>86742916828.610001</c:v>
                </c:pt>
                <c:pt idx="1">
                  <c:v>113400925263.63</c:v>
                </c:pt>
                <c:pt idx="2">
                  <c:v>37371258677.639999</c:v>
                </c:pt>
                <c:pt idx="3">
                  <c:v>19886808164.709999</c:v>
                </c:pt>
                <c:pt idx="4">
                  <c:v>10220230463.43</c:v>
                </c:pt>
                <c:pt idx="5">
                  <c:v>19497396721.919998</c:v>
                </c:pt>
                <c:pt idx="6">
                  <c:v>5939380866.3600006</c:v>
                </c:pt>
                <c:pt idx="7">
                  <c:v>5726474265.21</c:v>
                </c:pt>
                <c:pt idx="8">
                  <c:v>6959852709</c:v>
                </c:pt>
                <c:pt idx="9">
                  <c:v>7294789463.4899998</c:v>
                </c:pt>
                <c:pt idx="10">
                  <c:v>4314303911.2700005</c:v>
                </c:pt>
                <c:pt idx="11">
                  <c:v>1875856823.0599999</c:v>
                </c:pt>
                <c:pt idx="12">
                  <c:v>1792559832.8</c:v>
                </c:pt>
                <c:pt idx="13">
                  <c:v>2917462042.3199997</c:v>
                </c:pt>
                <c:pt idx="14">
                  <c:v>2613351026.0599999</c:v>
                </c:pt>
                <c:pt idx="15">
                  <c:v>3269285967.5999999</c:v>
                </c:pt>
                <c:pt idx="16">
                  <c:v>537908707.83999991</c:v>
                </c:pt>
              </c:numCache>
            </c:numRef>
          </c:val>
          <c:extLst>
            <c:ext xmlns:c16="http://schemas.microsoft.com/office/drawing/2014/chart" uri="{C3380CC4-5D6E-409C-BE32-E72D297353CC}">
              <c16:uniqueId val="{0000003A-204E-4F63-8FE2-C01B4CDD26F7}"/>
            </c:ext>
          </c:extLst>
        </c:ser>
        <c:dLbls>
          <c:showLegendKey val="0"/>
          <c:showVal val="0"/>
          <c:showCatName val="0"/>
          <c:showSerName val="0"/>
          <c:showPercent val="0"/>
          <c:showBubbleSize val="0"/>
        </c:dLbls>
        <c:gapWidth val="20"/>
        <c:axId val="432547600"/>
        <c:axId val="432547992"/>
      </c:barChart>
      <c:catAx>
        <c:axId val="432547600"/>
        <c:scaling>
          <c:orientation val="minMax"/>
        </c:scaling>
        <c:delete val="0"/>
        <c:axPos val="l"/>
        <c:numFmt formatCode="General"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2547992"/>
        <c:crosses val="autoZero"/>
        <c:auto val="1"/>
        <c:lblAlgn val="ctr"/>
        <c:lblOffset val="100"/>
        <c:noMultiLvlLbl val="0"/>
      </c:catAx>
      <c:valAx>
        <c:axId val="432547992"/>
        <c:scaling>
          <c:orientation val="minMax"/>
        </c:scaling>
        <c:delete val="1"/>
        <c:axPos val="b"/>
        <c:numFmt formatCode="_(* #,##0.00_);_(* \(#,##0.00\);_(* &quot;-&quot;??_);_(@_)" sourceLinked="1"/>
        <c:majorTickMark val="out"/>
        <c:minorTickMark val="none"/>
        <c:tickLblPos val="nextTo"/>
        <c:crossAx val="432547600"/>
        <c:crosses val="autoZero"/>
        <c:crossBetween val="between"/>
      </c:valAx>
      <c:spPr>
        <a:solidFill>
          <a:schemeClr val="bg1"/>
        </a:solidFill>
        <a:ln>
          <a:noFill/>
        </a:ln>
        <a:effectLst/>
      </c:spPr>
    </c:plotArea>
    <c:plotVisOnly val="1"/>
    <c:dispBlanksAs val="gap"/>
    <c:showDLblsOverMax val="0"/>
  </c:chart>
  <c:spPr>
    <a:solidFill>
      <a:schemeClr val="bg1"/>
    </a:solidFill>
    <a:ln w="9525" cap="flat" cmpd="sng" algn="ctr">
      <a:noFill/>
      <a:prstDash val="solid"/>
      <a:round/>
    </a:ln>
    <a:effectLst/>
  </c:spPr>
  <c:txPr>
    <a:bodyPr/>
    <a:lstStyle/>
    <a:p>
      <a:pPr>
        <a:defRPr sz="12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6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r>
              <a:rPr lang="en-US" sz="1800" cap="none" baseline="0"/>
              <a:t> </a:t>
            </a:r>
            <a:r>
              <a:rPr lang="en-US" sz="1800" cap="none" baseline="0">
                <a:solidFill>
                  <a:sysClr val="windowText" lastClr="000000"/>
                </a:solidFill>
              </a:rPr>
              <a:t>Distribución de las Inversiones de la  Cuenta Cuidado de la Salud por Instrumento</a:t>
            </a:r>
          </a:p>
        </c:rich>
      </c:tx>
      <c:overlay val="0"/>
      <c:spPr>
        <a:noFill/>
        <a:ln>
          <a:noFill/>
        </a:ln>
        <a:effectLst/>
      </c:spPr>
      <c:txPr>
        <a:bodyPr rot="0" spcFirstLastPara="1" vertOverflow="ellipsis" vert="horz" wrap="square" anchor="ctr" anchorCtr="1"/>
        <a:lstStyle/>
        <a:p>
          <a:pPr>
            <a:defRPr sz="1800" b="1" i="0" u="none" strike="noStrike" kern="1200" cap="all" baseline="0">
              <a:solidFill>
                <a:schemeClr val="tx1">
                  <a:lumMod val="65000"/>
                  <a:lumOff val="35000"/>
                </a:schemeClr>
              </a:solidFill>
              <a:latin typeface="+mn-lt"/>
              <a:ea typeface="+mn-ea"/>
              <a:cs typeface="+mn-cs"/>
            </a:defRPr>
          </a:pPr>
          <a:endParaRPr lang="es-DO"/>
        </a:p>
      </c:txPr>
    </c:title>
    <c:autoTitleDeleted val="0"/>
    <c:view3D>
      <c:rotX val="90"/>
      <c:rotY val="50"/>
      <c:depthPercent val="100"/>
      <c:rAngAx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9.9724597593526143E-2"/>
          <c:y val="0.2915556481243976"/>
          <c:w val="0.59338800985422924"/>
          <c:h val="0.53078719316282807"/>
        </c:manualLayout>
      </c:layout>
      <c:pie3DChart>
        <c:varyColors val="1"/>
        <c:ser>
          <c:idx val="0"/>
          <c:order val="0"/>
          <c:tx>
            <c:strRef>
              <c:f>'7.INV_SFS x Entidad'!$B$6</c:f>
              <c:strCache>
                <c:ptCount val="1"/>
                <c:pt idx="0">
                  <c:v> Total Invertido</c:v>
                </c:pt>
              </c:strCache>
            </c:strRef>
          </c:tx>
          <c:explosion val="8"/>
          <c:dPt>
            <c:idx val="0"/>
            <c:bubble3D val="0"/>
            <c:spPr>
              <a:solidFill>
                <a:schemeClr val="accent1">
                  <a:shade val="58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6F9D-4A7F-8464-4946EE06C790}"/>
              </c:ext>
            </c:extLst>
          </c:dPt>
          <c:dPt>
            <c:idx val="1"/>
            <c:bubble3D val="0"/>
            <c:spPr>
              <a:solidFill>
                <a:srgbClr val="00539B"/>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6F9D-4A7F-8464-4946EE06C790}"/>
              </c:ext>
            </c:extLst>
          </c:dPt>
          <c:dPt>
            <c:idx val="2"/>
            <c:bubble3D val="0"/>
            <c:spPr>
              <a:solidFill>
                <a:schemeClr val="accent1">
                  <a:tint val="86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6F9D-4A7F-8464-4946EE06C790}"/>
              </c:ext>
            </c:extLst>
          </c:dPt>
          <c:dPt>
            <c:idx val="3"/>
            <c:bubble3D val="0"/>
            <c:spPr>
              <a:solidFill>
                <a:schemeClr val="accent1">
                  <a:tint val="3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6F9D-4A7F-8464-4946EE06C790}"/>
              </c:ext>
            </c:extLst>
          </c:dPt>
          <c:dPt>
            <c:idx val="4"/>
            <c:bubble3D val="0"/>
            <c:spPr>
              <a:solidFill>
                <a:schemeClr val="accent1">
                  <a:tint val="3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6F9D-4A7F-8464-4946EE06C790}"/>
              </c:ext>
            </c:extLst>
          </c:dPt>
          <c:dPt>
            <c:idx val="5"/>
            <c:bubble3D val="0"/>
            <c:spPr>
              <a:solidFill>
                <a:schemeClr val="accent1">
                  <a:tint val="2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A-9358-4231-B838-509AA939BF66}"/>
              </c:ext>
            </c:extLst>
          </c:dPt>
          <c:dPt>
            <c:idx val="6"/>
            <c:bubble3D val="0"/>
            <c:spPr>
              <a:solidFill>
                <a:schemeClr val="accent1">
                  <a:tint val="74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9358-4231-B838-509AA939BF66}"/>
              </c:ext>
            </c:extLst>
          </c:dPt>
          <c:dLbls>
            <c:dLbl>
              <c:idx val="0"/>
              <c:layout>
                <c:manualLayout>
                  <c:x val="-0.13888020253804953"/>
                  <c:y val="5.9568399327074091E-2"/>
                </c:manualLayout>
              </c:layout>
              <c:tx>
                <c:rich>
                  <a:bodyPr rot="0" spcFirstLastPara="1" vertOverflow="ellipsis" vert="horz" wrap="square" lIns="38100" tIns="19050" rIns="38100" bIns="19050" anchor="ctr" anchorCtr="1">
                    <a:noAutofit/>
                  </a:bodyPr>
                  <a:lstStyle/>
                  <a:p>
                    <a:pPr>
                      <a:defRPr sz="1600" b="0" i="0" u="none" strike="noStrike" kern="1200" spc="0" baseline="0">
                        <a:solidFill>
                          <a:sysClr val="windowText" lastClr="000000"/>
                        </a:solidFill>
                        <a:latin typeface="+mn-lt"/>
                        <a:ea typeface="+mn-ea"/>
                        <a:cs typeface="+mn-cs"/>
                      </a:defRPr>
                    </a:pPr>
                    <a:fld id="{0AFC5D00-37DF-4BF8-87C0-3A894CAAFC63}" type="CATEGORYNAME">
                      <a:rPr lang="en-US" sz="1600" b="1">
                        <a:solidFill>
                          <a:sysClr val="windowText" lastClr="000000"/>
                        </a:solidFill>
                      </a:rPr>
                      <a:pPr>
                        <a:defRPr sz="1600" b="0">
                          <a:solidFill>
                            <a:sysClr val="windowText" lastClr="000000"/>
                          </a:solidFill>
                        </a:defRPr>
                      </a:pPr>
                      <a:t>[]</a:t>
                    </a:fld>
                    <a:endParaRPr lang="en-US" sz="1600" b="1">
                      <a:solidFill>
                        <a:sysClr val="windowText" lastClr="000000"/>
                      </a:solidFill>
                    </a:endParaRPr>
                  </a:p>
                  <a:p>
                    <a:pPr>
                      <a:defRPr sz="1600" b="0">
                        <a:solidFill>
                          <a:sysClr val="windowText" lastClr="000000"/>
                        </a:solidFill>
                      </a:defRPr>
                    </a:pPr>
                    <a:r>
                      <a:rPr lang="en-US" sz="1600" b="0">
                        <a:solidFill>
                          <a:sysClr val="windowText" lastClr="000000"/>
                        </a:solidFill>
                      </a:rPr>
                      <a:t> </a:t>
                    </a:r>
                    <a:fld id="{98B5F47F-18CB-4ADF-A9E9-11CD0AC8CCED}" type="VALUE">
                      <a:rPr lang="en-US" sz="1600" b="0">
                        <a:solidFill>
                          <a:sysClr val="windowText" lastClr="000000"/>
                        </a:solidFill>
                      </a:rPr>
                      <a:pPr>
                        <a:defRPr sz="1600" b="0">
                          <a:solidFill>
                            <a:sysClr val="windowText" lastClr="000000"/>
                          </a:solidFill>
                        </a:defRPr>
                      </a:pPr>
                      <a:t>[]</a:t>
                    </a:fld>
                    <a:r>
                      <a:rPr lang="en-US" sz="1600" b="0">
                        <a:solidFill>
                          <a:sysClr val="windowText" lastClr="000000"/>
                        </a:solidFill>
                      </a:rPr>
                      <a:t> </a:t>
                    </a:r>
                  </a:p>
                  <a:p>
                    <a:pPr>
                      <a:defRPr sz="1600" b="0">
                        <a:solidFill>
                          <a:sysClr val="windowText" lastClr="000000"/>
                        </a:solidFill>
                      </a:defRPr>
                    </a:pPr>
                    <a:fld id="{D552289A-833A-4884-B3D1-9B0C74CA9852}" type="PERCENTAGE">
                      <a:rPr lang="en-US" sz="1600" b="0">
                        <a:solidFill>
                          <a:sysClr val="windowText" lastClr="000000"/>
                        </a:solidFill>
                      </a:rPr>
                      <a:pPr>
                        <a:defRPr sz="1600" b="0">
                          <a:solidFill>
                            <a:sysClr val="windowText" lastClr="000000"/>
                          </a:solidFill>
                        </a:defRPr>
                      </a:pPr>
                      <a:t>[]</a:t>
                    </a:fld>
                    <a:endParaRPr/>
                  </a:p>
                </c:rich>
              </c:tx>
              <c:numFmt formatCode="0.00%" sourceLinked="0"/>
              <c:spPr>
                <a:noFill/>
                <a:ln>
                  <a:noFill/>
                </a:ln>
                <a:effectLst/>
              </c:spPr>
              <c:txPr>
                <a:bodyPr rot="0" spcFirstLastPara="1" vertOverflow="ellipsis" vert="horz" wrap="square" lIns="38100" tIns="19050" rIns="38100" bIns="19050" anchor="ctr" anchorCtr="1">
                  <a:noAutofit/>
                </a:bodyPr>
                <a:lstStyle/>
                <a:p>
                  <a:pPr>
                    <a:defRPr sz="1600" b="0" i="0" u="none" strike="noStrike" kern="1200" spc="0" baseline="0">
                      <a:solidFill>
                        <a:sysClr val="windowText" lastClr="000000"/>
                      </a:solidFill>
                      <a:latin typeface="+mn-lt"/>
                      <a:ea typeface="+mn-ea"/>
                      <a:cs typeface="+mn-cs"/>
                    </a:defRPr>
                  </a:pPr>
                  <a:endParaRPr lang="en-US"/>
                </a:p>
              </c:txPr>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40707474120986376"/>
                      <c:h val="0.12850883477183914"/>
                    </c:manualLayout>
                  </c15:layout>
                  <c15:dlblFieldTable/>
                  <c15:showDataLabelsRange val="0"/>
                </c:ext>
                <c:ext xmlns:c16="http://schemas.microsoft.com/office/drawing/2014/chart" uri="{C3380CC4-5D6E-409C-BE32-E72D297353CC}">
                  <c16:uniqueId val="{00000001-6F9D-4A7F-8464-4946EE06C790}"/>
                </c:ext>
              </c:extLst>
            </c:dLbl>
            <c:dLbl>
              <c:idx val="1"/>
              <c:layout>
                <c:manualLayout>
                  <c:x val="-1.2461260085817978E-2"/>
                  <c:y val="5.949650085735142E-2"/>
                </c:manualLayout>
              </c:layout>
              <c:tx>
                <c:rich>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fld id="{2AAFB0E6-FC0F-4D00-A4E6-C98F54C0354E}" type="CATEGORYNAME">
                      <a:rPr lang="en-US" sz="1600" b="1">
                        <a:solidFill>
                          <a:sysClr val="windowText" lastClr="000000"/>
                        </a:solidFill>
                      </a:rPr>
                      <a:pPr>
                        <a:defRPr sz="1600" b="0">
                          <a:solidFill>
                            <a:sysClr val="windowText" lastClr="000000"/>
                          </a:solidFill>
                        </a:defRPr>
                      </a:pPr>
                      <a:t>[]</a:t>
                    </a:fld>
                    <a:r>
                      <a:rPr lang="en-US" sz="1600" b="1">
                        <a:solidFill>
                          <a:sysClr val="windowText" lastClr="000000"/>
                        </a:solidFill>
                      </a:rPr>
                      <a:t> </a:t>
                    </a:r>
                  </a:p>
                  <a:p>
                    <a:pPr>
                      <a:defRPr sz="1600" b="0">
                        <a:solidFill>
                          <a:sysClr val="windowText" lastClr="000000"/>
                        </a:solidFill>
                      </a:defRPr>
                    </a:pPr>
                    <a:fld id="{7FAD5874-CBE0-4907-ADD7-F02F2C884360}" type="VALUE">
                      <a:rPr lang="en-US" sz="1600" b="0">
                        <a:solidFill>
                          <a:sysClr val="windowText" lastClr="000000"/>
                        </a:solidFill>
                      </a:rPr>
                      <a:pPr>
                        <a:defRPr sz="1600" b="0">
                          <a:solidFill>
                            <a:sysClr val="windowText" lastClr="000000"/>
                          </a:solidFill>
                        </a:defRPr>
                      </a:pPr>
                      <a:t>[]</a:t>
                    </a:fld>
                    <a:r>
                      <a:rPr lang="en-US" sz="1600" b="0">
                        <a:solidFill>
                          <a:sysClr val="windowText" lastClr="000000"/>
                        </a:solidFill>
                      </a:rPr>
                      <a:t> </a:t>
                    </a:r>
                  </a:p>
                  <a:p>
                    <a:pPr>
                      <a:defRPr sz="1600" b="0">
                        <a:solidFill>
                          <a:sysClr val="windowText" lastClr="000000"/>
                        </a:solidFill>
                      </a:defRPr>
                    </a:pPr>
                    <a:fld id="{394B2F8D-CC6C-4318-AD72-9326F32903AB}" type="PERCENTAGE">
                      <a:rPr lang="en-US" sz="1600" b="0">
                        <a:solidFill>
                          <a:sysClr val="windowText" lastClr="000000"/>
                        </a:solidFill>
                      </a:rPr>
                      <a:pPr>
                        <a:defRPr sz="1600" b="0">
                          <a:solidFill>
                            <a:sysClr val="windowText" lastClr="000000"/>
                          </a:solidFill>
                        </a:defRPr>
                      </a:pPr>
                      <a:t>[]</a:t>
                    </a:fld>
                    <a:endParaRPr/>
                  </a:p>
                </c:rich>
              </c:tx>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25155930843624041"/>
                      <c:h val="0.1953557138404759"/>
                    </c:manualLayout>
                  </c15:layout>
                  <c15:dlblFieldTable/>
                  <c15:showDataLabelsRange val="0"/>
                </c:ext>
                <c:ext xmlns:c16="http://schemas.microsoft.com/office/drawing/2014/chart" uri="{C3380CC4-5D6E-409C-BE32-E72D297353CC}">
                  <c16:uniqueId val="{00000003-6F9D-4A7F-8464-4946EE06C790}"/>
                </c:ext>
              </c:extLst>
            </c:dLbl>
            <c:dLbl>
              <c:idx val="2"/>
              <c:layout>
                <c:manualLayout>
                  <c:x val="1.9634965509480237E-2"/>
                  <c:y val="3.8367709435788905E-2"/>
                </c:manualLayout>
              </c:layout>
              <c:tx>
                <c:rich>
                  <a:bodyPr rot="0" spcFirstLastPara="1" vertOverflow="ellipsis" vert="horz" wrap="square" lIns="38100" tIns="19050" rIns="38100" bIns="19050" anchor="ctr" anchorCtr="1">
                    <a:noAutofit/>
                  </a:bodyPr>
                  <a:lstStyle/>
                  <a:p>
                    <a:pPr>
                      <a:defRPr sz="1600" b="0" i="0" u="none" strike="noStrike" kern="1200" spc="0" baseline="0">
                        <a:solidFill>
                          <a:sysClr val="windowText" lastClr="000000"/>
                        </a:solidFill>
                        <a:latin typeface="+mn-lt"/>
                        <a:ea typeface="+mn-ea"/>
                        <a:cs typeface="+mn-cs"/>
                      </a:defRPr>
                    </a:pPr>
                    <a:fld id="{5FD564F8-93CE-4948-BCF2-C2362FF7C80E}" type="CATEGORYNAME">
                      <a:rPr lang="en-US" sz="1600" b="1">
                        <a:solidFill>
                          <a:sysClr val="windowText" lastClr="000000"/>
                        </a:solidFill>
                      </a:rPr>
                      <a:pPr>
                        <a:defRPr sz="1600" b="0">
                          <a:solidFill>
                            <a:sysClr val="windowText" lastClr="000000"/>
                          </a:solidFill>
                        </a:defRPr>
                      </a:pPr>
                      <a:t>[]</a:t>
                    </a:fld>
                    <a:r>
                      <a:rPr lang="en-US" sz="1600" b="1">
                        <a:solidFill>
                          <a:sysClr val="windowText" lastClr="000000"/>
                        </a:solidFill>
                      </a:rPr>
                      <a:t>  </a:t>
                    </a:r>
                  </a:p>
                  <a:p>
                    <a:pPr>
                      <a:defRPr sz="1600" b="0">
                        <a:solidFill>
                          <a:sysClr val="windowText" lastClr="000000"/>
                        </a:solidFill>
                      </a:defRPr>
                    </a:pPr>
                    <a:fld id="{DCD430CD-1E7A-4233-9798-9A7A378BF574}" type="VALUE">
                      <a:rPr lang="en-US" sz="1600" b="0">
                        <a:solidFill>
                          <a:sysClr val="windowText" lastClr="000000"/>
                        </a:solidFill>
                      </a:rPr>
                      <a:pPr>
                        <a:defRPr sz="1600" b="0">
                          <a:solidFill>
                            <a:sysClr val="windowText" lastClr="000000"/>
                          </a:solidFill>
                        </a:defRPr>
                      </a:pPr>
                      <a:t>[]</a:t>
                    </a:fld>
                    <a:r>
                      <a:rPr lang="en-US" sz="1600" b="0">
                        <a:solidFill>
                          <a:sysClr val="windowText" lastClr="000000"/>
                        </a:solidFill>
                      </a:rPr>
                      <a:t> </a:t>
                    </a:r>
                  </a:p>
                  <a:p>
                    <a:pPr>
                      <a:defRPr sz="1600" b="0">
                        <a:solidFill>
                          <a:sysClr val="windowText" lastClr="000000"/>
                        </a:solidFill>
                      </a:defRPr>
                    </a:pPr>
                    <a:fld id="{5F743152-EDE7-4DFF-9955-A1A56544B800}" type="PERCENTAGE">
                      <a:rPr lang="en-US" sz="1600" b="0">
                        <a:solidFill>
                          <a:sysClr val="windowText" lastClr="000000"/>
                        </a:solidFill>
                      </a:rPr>
                      <a:pPr>
                        <a:defRPr sz="1600" b="0">
                          <a:solidFill>
                            <a:sysClr val="windowText" lastClr="000000"/>
                          </a:solidFill>
                        </a:defRPr>
                      </a:pPr>
                      <a:t>[]</a:t>
                    </a:fld>
                    <a:endParaRPr/>
                  </a:p>
                </c:rich>
              </c:tx>
              <c:numFmt formatCode="0.00%" sourceLinked="0"/>
              <c:spPr>
                <a:noFill/>
                <a:ln>
                  <a:noFill/>
                </a:ln>
                <a:effectLst/>
              </c:spPr>
              <c:txPr>
                <a:bodyPr rot="0" spcFirstLastPara="1" vertOverflow="ellipsis" vert="horz" wrap="square" lIns="38100" tIns="19050" rIns="38100" bIns="19050" anchor="ctr" anchorCtr="1">
                  <a:noAutofit/>
                </a:bodyPr>
                <a:lstStyle/>
                <a:p>
                  <a:pPr>
                    <a:defRPr sz="1600" b="0" i="0" u="none" strike="noStrike" kern="1200" spc="0" baseline="0">
                      <a:solidFill>
                        <a:sysClr val="windowText" lastClr="000000"/>
                      </a:solidFill>
                      <a:latin typeface="+mn-lt"/>
                      <a:ea typeface="+mn-ea"/>
                      <a:cs typeface="+mn-cs"/>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29928544158707093"/>
                      <c:h val="0.18838947538983228"/>
                    </c:manualLayout>
                  </c15:layout>
                  <c15:dlblFieldTable/>
                  <c15:showDataLabelsRange val="0"/>
                </c:ext>
                <c:ext xmlns:c16="http://schemas.microsoft.com/office/drawing/2014/chart" uri="{C3380CC4-5D6E-409C-BE32-E72D297353CC}">
                  <c16:uniqueId val="{00000005-6F9D-4A7F-8464-4946EE06C790}"/>
                </c:ext>
              </c:extLst>
            </c:dLbl>
            <c:dLbl>
              <c:idx val="4"/>
              <c:layout>
                <c:manualLayout>
                  <c:x val="6.350022398129436E-2"/>
                  <c:y val="6.7243463640099435E-2"/>
                </c:manualLayout>
              </c:layout>
              <c:tx>
                <c:rich>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fld id="{FB779FB1-63E4-47AE-A554-245ABCCA074F}" type="CATEGORYNAME">
                      <a:rPr lang="en-US" sz="1600" b="0">
                        <a:solidFill>
                          <a:sysClr val="windowText" lastClr="000000"/>
                        </a:solidFill>
                      </a:rPr>
                      <a:pPr>
                        <a:defRPr sz="1600" b="0">
                          <a:solidFill>
                            <a:sysClr val="windowText" lastClr="000000"/>
                          </a:solidFill>
                        </a:defRPr>
                      </a:pPr>
                      <a:t>[]</a:t>
                    </a:fld>
                    <a:endParaRPr lang="en-US" sz="1600" b="0">
                      <a:solidFill>
                        <a:sysClr val="windowText" lastClr="000000"/>
                      </a:solidFill>
                    </a:endParaRPr>
                  </a:p>
                  <a:p>
                    <a:pPr>
                      <a:defRPr sz="1600" b="0">
                        <a:solidFill>
                          <a:sysClr val="windowText" lastClr="000000"/>
                        </a:solidFill>
                      </a:defRPr>
                    </a:pPr>
                    <a:r>
                      <a:rPr lang="en-US" sz="1600" b="0">
                        <a:solidFill>
                          <a:sysClr val="windowText" lastClr="000000"/>
                        </a:solidFill>
                      </a:rPr>
                      <a:t> </a:t>
                    </a:r>
                    <a:fld id="{E8000586-6D4A-4D00-99F1-E3911ED174BA}" type="VALUE">
                      <a:rPr lang="en-US" sz="1600" b="0">
                        <a:solidFill>
                          <a:sysClr val="windowText" lastClr="000000"/>
                        </a:solidFill>
                      </a:rPr>
                      <a:pPr>
                        <a:defRPr sz="1600" b="0">
                          <a:solidFill>
                            <a:sysClr val="windowText" lastClr="000000"/>
                          </a:solidFill>
                        </a:defRPr>
                      </a:pPr>
                      <a:t>[]</a:t>
                    </a:fld>
                    <a:endParaRPr lang="en-US" sz="1600" b="0">
                      <a:solidFill>
                        <a:sysClr val="windowText" lastClr="000000"/>
                      </a:solidFill>
                    </a:endParaRPr>
                  </a:p>
                  <a:p>
                    <a:pPr>
                      <a:defRPr sz="1600" b="0">
                        <a:solidFill>
                          <a:sysClr val="windowText" lastClr="000000"/>
                        </a:solidFill>
                      </a:defRPr>
                    </a:pPr>
                    <a:fld id="{013B44E2-3BE3-4E23-9B15-AE8DF58D614D}" type="PERCENTAGE">
                      <a:rPr lang="en-US" sz="1600" b="0">
                        <a:solidFill>
                          <a:sysClr val="windowText" lastClr="000000"/>
                        </a:solidFill>
                      </a:rPr>
                      <a:pPr>
                        <a:defRPr sz="1600" b="0">
                          <a:solidFill>
                            <a:sysClr val="windowText" lastClr="000000"/>
                          </a:solidFill>
                        </a:defRPr>
                      </a:pPr>
                      <a:t>[]</a:t>
                    </a:fld>
                    <a:endParaRPr/>
                  </a:p>
                </c:rich>
              </c:tx>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n-US"/>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9-6F9D-4A7F-8464-4946EE06C790}"/>
                </c:ext>
              </c:extLst>
            </c:dLbl>
            <c:dLbl>
              <c:idx val="5"/>
              <c:layout>
                <c:manualLayout>
                  <c:x val="9.2080224160635465E-2"/>
                  <c:y val="0.12216818768080268"/>
                </c:manualLayout>
              </c:layout>
              <c:tx>
                <c:rich>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fld id="{8D3F30BE-07D2-4B45-B2EC-B59E829A102F}" type="CATEGORYNAME">
                      <a:rPr lang="en-US" sz="1600" b="0">
                        <a:solidFill>
                          <a:sysClr val="windowText" lastClr="000000"/>
                        </a:solidFill>
                      </a:rPr>
                      <a:pPr>
                        <a:defRPr sz="1600" b="0">
                          <a:solidFill>
                            <a:sysClr val="windowText" lastClr="000000"/>
                          </a:solidFill>
                        </a:defRPr>
                      </a:pPr>
                      <a:t>[]</a:t>
                    </a:fld>
                    <a:r>
                      <a:rPr lang="en-US" sz="1600" b="0">
                        <a:solidFill>
                          <a:sysClr val="windowText" lastClr="000000"/>
                        </a:solidFill>
                      </a:rPr>
                      <a:t> </a:t>
                    </a:r>
                  </a:p>
                  <a:p>
                    <a:pPr>
                      <a:defRPr sz="1600" b="0">
                        <a:solidFill>
                          <a:sysClr val="windowText" lastClr="000000"/>
                        </a:solidFill>
                      </a:defRPr>
                    </a:pPr>
                    <a:fld id="{282EB535-F9E4-4D16-A1C1-A497DCAC471F}" type="VALUE">
                      <a:rPr lang="en-US" sz="1600" b="0">
                        <a:solidFill>
                          <a:sysClr val="windowText" lastClr="000000"/>
                        </a:solidFill>
                      </a:rPr>
                      <a:pPr>
                        <a:defRPr sz="1600" b="0">
                          <a:solidFill>
                            <a:sysClr val="windowText" lastClr="000000"/>
                          </a:solidFill>
                        </a:defRPr>
                      </a:pPr>
                      <a:t>[]</a:t>
                    </a:fld>
                    <a:endParaRPr lang="en-US" sz="1600" b="0">
                      <a:solidFill>
                        <a:sysClr val="windowText" lastClr="000000"/>
                      </a:solidFill>
                    </a:endParaRPr>
                  </a:p>
                  <a:p>
                    <a:pPr>
                      <a:defRPr sz="1600" b="0">
                        <a:solidFill>
                          <a:sysClr val="windowText" lastClr="000000"/>
                        </a:solidFill>
                      </a:defRPr>
                    </a:pPr>
                    <a:r>
                      <a:rPr lang="en-US" sz="1600" b="0">
                        <a:solidFill>
                          <a:sysClr val="windowText" lastClr="000000"/>
                        </a:solidFill>
                      </a:rPr>
                      <a:t> </a:t>
                    </a:r>
                    <a:fld id="{478D091E-F01D-4242-8211-A1CE7055364E}" type="PERCENTAGE">
                      <a:rPr lang="en-US" sz="1600" b="0">
                        <a:solidFill>
                          <a:sysClr val="windowText" lastClr="000000"/>
                        </a:solidFill>
                      </a:rPr>
                      <a:pPr>
                        <a:defRPr sz="1600" b="0">
                          <a:solidFill>
                            <a:sysClr val="windowText" lastClr="000000"/>
                          </a:solidFill>
                        </a:defRPr>
                      </a:pPr>
                      <a:t>[]</a:t>
                    </a:fld>
                    <a:endParaRPr lang="en-US" sz="1600" b="0">
                      <a:solidFill>
                        <a:sysClr val="windowText" lastClr="000000"/>
                      </a:solidFill>
                    </a:endParaRPr>
                  </a:p>
                </c:rich>
              </c:tx>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A-9358-4231-B838-509AA939BF66}"/>
                </c:ext>
              </c:extLst>
            </c:dLbl>
            <c:dLbl>
              <c:idx val="6"/>
              <c:tx>
                <c:rich>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fld id="{509932B2-C7DD-4559-B60D-71D9A5FDCEF9}" type="CATEGORYNAME">
                      <a:rPr lang="en-US" sz="1600" b="0">
                        <a:solidFill>
                          <a:sysClr val="windowText" lastClr="000000"/>
                        </a:solidFill>
                      </a:rPr>
                      <a:pPr>
                        <a:defRPr sz="1600" b="0">
                          <a:solidFill>
                            <a:sysClr val="windowText" lastClr="000000"/>
                          </a:solidFill>
                        </a:defRPr>
                      </a:pPr>
                      <a:t>[]</a:t>
                    </a:fld>
                    <a:r>
                      <a:rPr lang="en-US" sz="1600" b="0">
                        <a:solidFill>
                          <a:sysClr val="windowText" lastClr="000000"/>
                        </a:solidFill>
                      </a:rPr>
                      <a:t> </a:t>
                    </a:r>
                    <a:fld id="{59B05265-9D87-448D-9A7A-B5B70C191C65}" type="VALUE">
                      <a:rPr lang="en-US" sz="1600" b="0">
                        <a:solidFill>
                          <a:sysClr val="windowText" lastClr="000000"/>
                        </a:solidFill>
                      </a:rPr>
                      <a:pPr>
                        <a:defRPr sz="1600" b="0">
                          <a:solidFill>
                            <a:sysClr val="windowText" lastClr="000000"/>
                          </a:solidFill>
                        </a:defRPr>
                      </a:pPr>
                      <a:t>[]</a:t>
                    </a:fld>
                    <a:r>
                      <a:rPr lang="en-US" sz="1600" b="0">
                        <a:solidFill>
                          <a:sysClr val="windowText" lastClr="000000"/>
                        </a:solidFill>
                      </a:rPr>
                      <a:t> </a:t>
                    </a:r>
                  </a:p>
                  <a:p>
                    <a:pPr>
                      <a:defRPr sz="1600" b="0">
                        <a:solidFill>
                          <a:sysClr val="windowText" lastClr="000000"/>
                        </a:solidFill>
                      </a:defRPr>
                    </a:pPr>
                    <a:fld id="{2EB7DBDB-0EED-4497-81B7-D227AA3B7A5E}" type="PERCENTAGE">
                      <a:rPr lang="en-US" sz="1600" b="0">
                        <a:solidFill>
                          <a:sysClr val="windowText" lastClr="000000"/>
                        </a:solidFill>
                      </a:rPr>
                      <a:pPr>
                        <a:defRPr sz="1600" b="0">
                          <a:solidFill>
                            <a:sysClr val="windowText" lastClr="000000"/>
                          </a:solidFill>
                        </a:defRPr>
                      </a:pPr>
                      <a:t>[]</a:t>
                    </a:fld>
                    <a:endParaRPr/>
                  </a:p>
                </c:rich>
              </c:tx>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outEnd"/>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B-9358-4231-B838-509AA939BF66}"/>
                </c:ext>
              </c:extLst>
            </c:dLbl>
            <c:numFmt formatCode="0.00%" sourceLinked="0"/>
            <c:spPr>
              <a:noFill/>
              <a:ln>
                <a:noFill/>
              </a:ln>
              <a:effectLst/>
            </c:spPr>
            <c:txPr>
              <a:bodyPr rot="0" spcFirstLastPara="1" vertOverflow="ellipsis" vert="horz" wrap="square" lIns="38100" tIns="19050" rIns="38100" bIns="19050" anchor="ctr" anchorCtr="1">
                <a:spAutoFit/>
              </a:bodyPr>
              <a:lstStyle/>
              <a:p>
                <a:pPr>
                  <a:defRPr sz="1600" b="0" i="0" u="none" strike="noStrike" kern="1200" spc="0" baseline="0">
                    <a:solidFill>
                      <a:sysClr val="windowText" lastClr="000000"/>
                    </a:solidFill>
                    <a:latin typeface="+mn-lt"/>
                    <a:ea typeface="+mn-ea"/>
                    <a:cs typeface="+mn-cs"/>
                  </a:defRPr>
                </a:pPr>
                <a:endParaRPr lang="es-DO"/>
              </a:p>
            </c:txPr>
            <c:dLblPos val="outEnd"/>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'7.INV_SFS x Entidad'!$A$7:$A$9</c:f>
              <c:strCache>
                <c:ptCount val="3"/>
                <c:pt idx="0">
                  <c:v>Certificados Financieros</c:v>
                </c:pt>
                <c:pt idx="1">
                  <c:v>Títulos Desmaterializados  (REPO)</c:v>
                </c:pt>
                <c:pt idx="2">
                  <c:v>Fideicomiso de Adm. Y Fuente de Pago, Garantía e inversión CIIC</c:v>
                </c:pt>
              </c:strCache>
            </c:strRef>
          </c:cat>
          <c:val>
            <c:numRef>
              <c:f>'7.INV_SFS x Entidad'!$B$7:$B$9</c:f>
              <c:numCache>
                <c:formatCode>_(* #,##0.00_);_(* \(#,##0.00\);_(* "-"??_);_(@_)</c:formatCode>
                <c:ptCount val="3"/>
                <c:pt idx="0">
                  <c:v>2570613020.0799999</c:v>
                </c:pt>
                <c:pt idx="1">
                  <c:v>784816050.05999994</c:v>
                </c:pt>
                <c:pt idx="2">
                  <c:v>455000000</c:v>
                </c:pt>
              </c:numCache>
            </c:numRef>
          </c:val>
          <c:extLst>
            <c:ext xmlns:c16="http://schemas.microsoft.com/office/drawing/2014/chart" uri="{C3380CC4-5D6E-409C-BE32-E72D297353CC}">
              <c16:uniqueId val="{0000000A-6F9D-4A7F-8464-4946EE06C790}"/>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6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800" b="1" i="0" u="none" strike="noStrike" kern="1200" baseline="0">
                <a:solidFill>
                  <a:schemeClr val="tx1"/>
                </a:solidFill>
                <a:latin typeface="Arial" panose="020B0604020202020204" pitchFamily="34" charset="0"/>
                <a:ea typeface="+mn-ea"/>
                <a:cs typeface="Arial" panose="020B0604020202020204" pitchFamily="34" charset="0"/>
              </a:defRPr>
            </a:pPr>
            <a:r>
              <a:rPr lang="es-DO" sz="2800"/>
              <a:t>Distribución de las Inversiones del SFS  y  SVDS del RC </a:t>
            </a:r>
          </a:p>
        </c:rich>
      </c:tx>
      <c:layout>
        <c:manualLayout>
          <c:xMode val="edge"/>
          <c:yMode val="edge"/>
          <c:x val="0.27158470616892022"/>
          <c:y val="2.9235878869077934E-2"/>
        </c:manualLayout>
      </c:layout>
      <c:overlay val="0"/>
      <c:spPr>
        <a:noFill/>
        <a:ln>
          <a:noFill/>
        </a:ln>
        <a:effectLst/>
      </c:spPr>
      <c:txPr>
        <a:bodyPr rot="0" spcFirstLastPara="1" vertOverflow="ellipsis" vert="horz" wrap="square" anchor="ctr" anchorCtr="1"/>
        <a:lstStyle/>
        <a:p>
          <a:pPr>
            <a:defRPr sz="28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90"/>
      <c:rotY val="30"/>
      <c:rAngAx val="0"/>
      <c:perspective val="100"/>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0644616364999249"/>
          <c:y val="0.29919602710017329"/>
          <c:w val="0.72405997802881017"/>
          <c:h val="0.63374770215193965"/>
        </c:manualLayout>
      </c:layout>
      <c:pie3DChart>
        <c:varyColors val="1"/>
        <c:ser>
          <c:idx val="0"/>
          <c:order val="0"/>
          <c:explosion val="6"/>
          <c:dPt>
            <c:idx val="0"/>
            <c:bubble3D val="0"/>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4-119B-4D4B-A046-BBDB60F6BBF7}"/>
              </c:ext>
            </c:extLst>
          </c:dPt>
          <c:dPt>
            <c:idx val="1"/>
            <c:bubble3D val="0"/>
            <c:explosion val="2"/>
            <c:spPr>
              <a:solidFill>
                <a:schemeClr val="accent1">
                  <a:shade val="7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1-119B-4D4B-A046-BBDB60F6BBF7}"/>
              </c:ext>
            </c:extLst>
          </c:dPt>
          <c:dPt>
            <c:idx val="2"/>
            <c:bubble3D val="0"/>
            <c:spPr>
              <a:solidFill>
                <a:schemeClr val="accent1">
                  <a:shade val="9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3-119B-4D4B-A046-BBDB60F6BBF7}"/>
              </c:ext>
            </c:extLst>
          </c:dPt>
          <c:dPt>
            <c:idx val="3"/>
            <c:bubble3D val="0"/>
            <c:spPr>
              <a:solidFill>
                <a:schemeClr val="accent1">
                  <a:tint val="77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4-511F-46F2-AA37-4BA77B42FFE5}"/>
              </c:ext>
            </c:extLst>
          </c:dPt>
          <c:dPt>
            <c:idx val="4"/>
            <c:bubble3D val="0"/>
            <c:spPr>
              <a:solidFill>
                <a:schemeClr val="accent1">
                  <a:tint val="7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5-76B4-449B-8645-7515B8D4B888}"/>
              </c:ext>
            </c:extLst>
          </c:dPt>
          <c:dPt>
            <c:idx val="5"/>
            <c:bubble3D val="0"/>
            <c:spPr>
              <a:solidFill>
                <a:schemeClr val="accent1">
                  <a:tint val="50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extLst>
              <c:ext xmlns:c16="http://schemas.microsoft.com/office/drawing/2014/chart" uri="{C3380CC4-5D6E-409C-BE32-E72D297353CC}">
                <c16:uniqueId val="{0000000A-3700-450B-8708-7A5B5BC17D54}"/>
              </c:ext>
            </c:extLst>
          </c:dPt>
          <c:dLbls>
            <c:dLbl>
              <c:idx val="0"/>
              <c:layout>
                <c:manualLayout>
                  <c:x val="3.0244689998245648E-2"/>
                  <c:y val="1.1644756912666056E-2"/>
                </c:manualLayout>
              </c:layout>
              <c:tx>
                <c:rich>
                  <a:bodyPr/>
                  <a:lstStyle/>
                  <a:p>
                    <a:fld id="{8D0DB54A-3B5E-4E4C-9345-8C51CA13F8B2}" type="CATEGORYNAME">
                      <a:rPr lang="en-US">
                        <a:solidFill>
                          <a:sysClr val="windowText" lastClr="000000"/>
                        </a:solidFill>
                      </a:rPr>
                      <a:pPr/>
                      <a:t>[]</a:t>
                    </a:fld>
                    <a:r>
                      <a:rPr lang="en-US" baseline="0">
                        <a:solidFill>
                          <a:sysClr val="windowText" lastClr="000000"/>
                        </a:solidFill>
                      </a:rPr>
                      <a:t> </a:t>
                    </a:r>
                    <a:fld id="{2A104475-DBB0-4BB3-B589-29B5F1B2783E}" type="VALUE">
                      <a:rPr lang="en-US" baseline="0">
                        <a:solidFill>
                          <a:sysClr val="windowText" lastClr="000000"/>
                        </a:solidFill>
                      </a:rPr>
                      <a:pPr/>
                      <a:t>[]</a:t>
                    </a:fld>
                    <a:endParaRPr lang="en-US" baseline="0">
                      <a:solidFill>
                        <a:sysClr val="windowText" lastClr="000000"/>
                      </a:solidFill>
                    </a:endParaRPr>
                  </a:p>
                  <a:p>
                    <a:fld id="{894D13A3-E82C-4A41-AB33-83EC22D00D65}" type="PERCENTAGE">
                      <a:rPr lang="en-US" baseline="0">
                        <a:solidFill>
                          <a:sysClr val="windowText" lastClr="000000"/>
                        </a:solidFill>
                      </a:rPr>
                      <a:pPr/>
                      <a:t>[]</a:t>
                    </a:fld>
                    <a:endParaRPr/>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4-119B-4D4B-A046-BBDB60F6BBF7}"/>
                </c:ext>
              </c:extLst>
            </c:dLbl>
            <c:dLbl>
              <c:idx val="1"/>
              <c:layout>
                <c:manualLayout>
                  <c:x val="-3.9115551085232778E-2"/>
                  <c:y val="-1.4548145991069796E-2"/>
                </c:manualLayout>
              </c:layout>
              <c:tx>
                <c:rich>
                  <a:bodyPr/>
                  <a:lstStyle/>
                  <a:p>
                    <a:fld id="{02327605-7BAA-43C8-80EC-02E48A1E22AE}" type="CATEGORYNAME">
                      <a:rPr lang="en-US">
                        <a:solidFill>
                          <a:sysClr val="windowText" lastClr="000000"/>
                        </a:solidFill>
                      </a:rPr>
                      <a:pPr/>
                      <a:t>[]</a:t>
                    </a:fld>
                    <a:r>
                      <a:rPr lang="en-US" baseline="0">
                        <a:solidFill>
                          <a:sysClr val="windowText" lastClr="000000"/>
                        </a:solidFill>
                      </a:rPr>
                      <a:t> </a:t>
                    </a:r>
                  </a:p>
                  <a:p>
                    <a:fld id="{6BE0742A-AA17-4C05-B557-AC1170AA3FA8}" type="VALUE">
                      <a:rPr lang="en-US" baseline="0">
                        <a:solidFill>
                          <a:sysClr val="windowText" lastClr="000000"/>
                        </a:solidFill>
                      </a:rPr>
                      <a:pPr/>
                      <a:t>[]</a:t>
                    </a:fld>
                    <a:endParaRPr lang="en-US" baseline="0">
                      <a:solidFill>
                        <a:sysClr val="windowText" lastClr="000000"/>
                      </a:solidFill>
                    </a:endParaRPr>
                  </a:p>
                  <a:p>
                    <a:fld id="{43C35D7F-AE88-4C8F-8296-0E020A8B2A49}" type="PERCENTAGE">
                      <a:rPr lang="en-US" baseline="0">
                        <a:solidFill>
                          <a:sysClr val="windowText" lastClr="000000"/>
                        </a:solidFill>
                      </a:rPr>
                      <a:pPr/>
                      <a:t>[]</a:t>
                    </a:fld>
                    <a:endParaRPr/>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1-119B-4D4B-A046-BBDB60F6BBF7}"/>
                </c:ext>
              </c:extLst>
            </c:dLbl>
            <c:dLbl>
              <c:idx val="2"/>
              <c:layout>
                <c:manualLayout>
                  <c:x val="-0.16912598522012928"/>
                  <c:y val="7.0136123783467452E-2"/>
                </c:manualLayout>
              </c:layout>
              <c:tx>
                <c:rich>
                  <a:bodyPr/>
                  <a:lstStyle/>
                  <a:p>
                    <a:fld id="{3F109521-6214-41FE-B249-BDCB449E44D4}" type="CATEGORYNAME">
                      <a:rPr lang="en-US">
                        <a:solidFill>
                          <a:sysClr val="windowText" lastClr="000000"/>
                        </a:solidFill>
                      </a:rPr>
                      <a:pPr/>
                      <a:t>[]</a:t>
                    </a:fld>
                    <a:endParaRPr lang="en-US">
                      <a:solidFill>
                        <a:sysClr val="windowText" lastClr="000000"/>
                      </a:solidFill>
                    </a:endParaRPr>
                  </a:p>
                  <a:p>
                    <a:r>
                      <a:rPr lang="en-US" baseline="0">
                        <a:solidFill>
                          <a:sysClr val="windowText" lastClr="000000"/>
                        </a:solidFill>
                      </a:rPr>
                      <a:t> </a:t>
                    </a:r>
                    <a:fld id="{38463920-1BF6-4CB3-A42C-42C7AA30D2DF}" type="VALUE">
                      <a:rPr lang="en-US" baseline="0">
                        <a:solidFill>
                          <a:sysClr val="windowText" lastClr="000000"/>
                        </a:solidFill>
                      </a:rPr>
                      <a:pPr/>
                      <a:t>[]</a:t>
                    </a:fld>
                    <a:r>
                      <a:rPr lang="en-US" baseline="0">
                        <a:solidFill>
                          <a:sysClr val="windowText" lastClr="000000"/>
                        </a:solidFill>
                      </a:rPr>
                      <a:t>  </a:t>
                    </a:r>
                    <a:br>
                      <a:rPr lang="en-US" baseline="0">
                        <a:solidFill>
                          <a:sysClr val="windowText" lastClr="000000"/>
                        </a:solidFill>
                      </a:rPr>
                    </a:br>
                    <a:r>
                      <a:rPr lang="en-US" baseline="0">
                        <a:solidFill>
                          <a:sysClr val="windowText" lastClr="000000"/>
                        </a:solidFill>
                      </a:rPr>
                      <a:t> </a:t>
                    </a:r>
                    <a:fld id="{D68AB7B5-A8B6-42CB-AACC-8D94B5A93AB2}" type="PERCENTAGE">
                      <a:rPr lang="en-US" baseline="0">
                        <a:solidFill>
                          <a:sysClr val="windowText" lastClr="000000"/>
                        </a:solidFill>
                      </a:rPr>
                      <a:pPr/>
                      <a:t>[]</a:t>
                    </a:fld>
                    <a:endParaRPr lang="en-US" baseline="0">
                      <a:solidFill>
                        <a:sysClr val="windowText" lastClr="000000"/>
                      </a:solidFill>
                    </a:endParaRPr>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3-119B-4D4B-A046-BBDB60F6BBF7}"/>
                </c:ext>
              </c:extLst>
            </c:dLbl>
            <c:dLbl>
              <c:idx val="3"/>
              <c:layout>
                <c:manualLayout>
                  <c:x val="-0.13378417646536894"/>
                  <c:y val="-8.4539606873726525E-2"/>
                </c:manualLayout>
              </c:layout>
              <c:tx>
                <c:rich>
                  <a:bodyPr/>
                  <a:lstStyle/>
                  <a:p>
                    <a:fld id="{18941AD5-4CA1-4F55-848B-F9111525F6E4}" type="CATEGORYNAME">
                      <a:rPr lang="en-US">
                        <a:solidFill>
                          <a:sysClr val="windowText" lastClr="000000"/>
                        </a:solidFill>
                      </a:rPr>
                      <a:pPr/>
                      <a:t>[]</a:t>
                    </a:fld>
                    <a:fld id="{21F332F2-C222-4D38-85D6-499D59D0635D}" type="VALUE">
                      <a:rPr lang="en-US" baseline="0">
                        <a:solidFill>
                          <a:sysClr val="windowText" lastClr="000000"/>
                        </a:solidFill>
                      </a:rPr>
                      <a:pPr/>
                      <a:t>[]</a:t>
                    </a:fld>
                    <a:endParaRPr lang="en-US" baseline="0">
                      <a:solidFill>
                        <a:sysClr val="windowText" lastClr="000000"/>
                      </a:solidFill>
                    </a:endParaRPr>
                  </a:p>
                  <a:p>
                    <a:r>
                      <a:rPr lang="en-US" baseline="0">
                        <a:solidFill>
                          <a:sysClr val="windowText" lastClr="000000"/>
                        </a:solidFill>
                      </a:rPr>
                      <a:t> </a:t>
                    </a:r>
                    <a:fld id="{CAB8C15A-0F89-4EFC-AF31-AEE2232EB589}" type="PERCENTAGE">
                      <a:rPr lang="en-US" baseline="0">
                        <a:solidFill>
                          <a:sysClr val="windowText" lastClr="000000"/>
                        </a:solidFill>
                      </a:rPr>
                      <a:pPr/>
                      <a:t>[]</a:t>
                    </a:fld>
                    <a:endParaRPr lang="en-US" baseline="0">
                      <a:solidFill>
                        <a:sysClr val="windowText" lastClr="000000"/>
                      </a:solidFill>
                    </a:endParaRPr>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4-511F-46F2-AA37-4BA77B42FFE5}"/>
                </c:ext>
              </c:extLst>
            </c:dLbl>
            <c:dLbl>
              <c:idx val="4"/>
              <c:layout>
                <c:manualLayout>
                  <c:x val="3.7807475522150025E-2"/>
                  <c:y val="-5.6346869759504814E-2"/>
                </c:manualLayout>
              </c:layout>
              <c:tx>
                <c:rich>
                  <a:bodyPr/>
                  <a:lstStyle/>
                  <a:p>
                    <a:fld id="{18EA86C0-CB88-4E80-8AD3-FE7E7F2FE91E}" type="CATEGORYNAME">
                      <a:rPr lang="en-US"/>
                      <a:pPr/>
                      <a:t>[]</a:t>
                    </a:fld>
                    <a:r>
                      <a:rPr lang="en-US" baseline="0"/>
                      <a:t> </a:t>
                    </a:r>
                    <a:fld id="{6028EEE7-2B6B-486A-A4B3-9F0F0457E9E8}" type="VALUE">
                      <a:rPr lang="en-US" baseline="0"/>
                      <a:pPr/>
                      <a:t>[]</a:t>
                    </a:fld>
                    <a:r>
                      <a:rPr lang="en-US" baseline="0"/>
                      <a:t> </a:t>
                    </a:r>
                  </a:p>
                  <a:p>
                    <a:fld id="{CFB1A861-5D3B-495A-908A-1F65D652CC53}" type="PERCENTAGE">
                      <a:rPr lang="en-US" baseline="0"/>
                      <a:pPr/>
                      <a:t>[]</a:t>
                    </a:fld>
                    <a:endParaRPr/>
                  </a:p>
                </c:rich>
              </c:tx>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5-76B4-449B-8645-7515B8D4B888}"/>
                </c:ext>
              </c:extLst>
            </c:dLbl>
            <c:dLbl>
              <c:idx val="5"/>
              <c:layout>
                <c:manualLayout>
                  <c:x val="8.4293471435362977E-2"/>
                  <c:y val="0.10456860530495891"/>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A-3700-450B-8708-7A5B5BC17D54}"/>
                </c:ext>
              </c:extLst>
            </c:dLbl>
            <c:numFmt formatCode="0.00%" sourceLinked="0"/>
            <c:spPr>
              <a:noFill/>
              <a:ln>
                <a:noFill/>
              </a:ln>
              <a:effectLst/>
            </c:spPr>
            <c:txPr>
              <a:bodyPr rot="0" spcFirstLastPara="1" vertOverflow="ellipsis" vert="horz" wrap="square" anchor="ctr" anchorCtr="1"/>
              <a:lstStyle/>
              <a:p>
                <a:pPr>
                  <a:defRPr sz="2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1"/>
            <c:showCatName val="1"/>
            <c:showSerName val="0"/>
            <c:showPercent val="1"/>
            <c:showBubbleSize val="0"/>
            <c:separator> </c:separator>
            <c:showLeaderLines val="1"/>
            <c:leaderLines>
              <c:spPr>
                <a:ln w="9525" cap="flat" cmpd="sng" algn="ctr">
                  <a:solidFill>
                    <a:schemeClr val="accent1"/>
                  </a:solidFill>
                  <a:prstDash val="solid"/>
                  <a:round/>
                </a:ln>
                <a:effectLst/>
              </c:spPr>
            </c:leaderLines>
            <c:extLst>
              <c:ext xmlns:c15="http://schemas.microsoft.com/office/drawing/2012/chart" uri="{CE6537A1-D6FC-4f65-9D91-7224C49458BB}"/>
            </c:extLst>
          </c:dLbls>
          <c:cat>
            <c:strRef>
              <c:f>'8.INV_SFS x cuentas'!$A$6:$A$11</c:f>
              <c:strCache>
                <c:ptCount val="6"/>
                <c:pt idx="0">
                  <c:v> Cuidado de la Salud </c:v>
                </c:pt>
                <c:pt idx="1">
                  <c:v> Cuenta Personal No Individualizable </c:v>
                </c:pt>
                <c:pt idx="2">
                  <c:v> Seguro de Vida No Individualizable </c:v>
                </c:pt>
                <c:pt idx="3">
                  <c:v> Comisión AFP No Individualizable </c:v>
                </c:pt>
                <c:pt idx="4">
                  <c:v> Aportes Voluntarios No individualizable  </c:v>
                </c:pt>
                <c:pt idx="5">
                  <c:v> Otros Rubros RC </c:v>
                </c:pt>
              </c:strCache>
            </c:strRef>
          </c:cat>
          <c:val>
            <c:numRef>
              <c:f>'8.INV_SFS x cuentas'!$B$6:$B$11</c:f>
              <c:numCache>
                <c:formatCode>_(* #,##0.00_);_(* \(#,##0.00\);_(* "-"??_);_(@_)</c:formatCode>
                <c:ptCount val="6"/>
                <c:pt idx="0">
                  <c:v>3810429070.1399999</c:v>
                </c:pt>
                <c:pt idx="1">
                  <c:v>4451686403.7700005</c:v>
                </c:pt>
                <c:pt idx="2">
                  <c:v>466883149.08999997</c:v>
                </c:pt>
                <c:pt idx="3">
                  <c:v>132429613.13</c:v>
                </c:pt>
                <c:pt idx="4">
                  <c:v>203189275.53999999</c:v>
                </c:pt>
                <c:pt idx="5">
                  <c:v>211469389.20999908</c:v>
                </c:pt>
              </c:numCache>
            </c:numRef>
          </c:val>
          <c:extLst>
            <c:ext xmlns:c16="http://schemas.microsoft.com/office/drawing/2014/chart" uri="{C3380CC4-5D6E-409C-BE32-E72D297353CC}">
              <c16:uniqueId val="{00000005-119B-4D4B-A046-BBDB60F6BBF7}"/>
            </c:ext>
          </c:extLst>
        </c:ser>
        <c:dLbls>
          <c:showLegendKey val="0"/>
          <c:showVal val="0"/>
          <c:showCatName val="0"/>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noFill/>
      <a:prstDash val="solid"/>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chartSpace>
</file>

<file path=xl/charts/chart6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3200" b="1" i="0" u="none" strike="noStrike" kern="1200" spc="0" baseline="0">
                <a:solidFill>
                  <a:sysClr val="windowText" lastClr="000000"/>
                </a:solidFill>
                <a:latin typeface=""/>
                <a:ea typeface="+mn-ea"/>
                <a:cs typeface="Arial" panose="020B0604020202020204" pitchFamily="34" charset="0"/>
              </a:defRPr>
            </a:pPr>
            <a:r>
              <a:rPr lang="es-DO" sz="3200" b="1">
                <a:solidFill>
                  <a:sysClr val="windowText" lastClr="000000"/>
                </a:solidFill>
              </a:rPr>
              <a:t>Aporte  del Gobierno Central y Pago a SENASA</a:t>
            </a:r>
          </a:p>
        </c:rich>
      </c:tx>
      <c:layout>
        <c:manualLayout>
          <c:xMode val="edge"/>
          <c:yMode val="edge"/>
          <c:x val="0.35857597493345589"/>
          <c:y val="3.3840951153491471E-2"/>
        </c:manualLayout>
      </c:layout>
      <c:overlay val="0"/>
      <c:spPr>
        <a:noFill/>
        <a:ln>
          <a:noFill/>
        </a:ln>
        <a:effectLst/>
      </c:spPr>
      <c:txPr>
        <a:bodyPr rot="0" spcFirstLastPara="1" vertOverflow="ellipsis" vert="horz" wrap="square" anchor="ctr" anchorCtr="1"/>
        <a:lstStyle/>
        <a:p>
          <a:pPr>
            <a:defRPr sz="3200" b="1" i="0" u="none" strike="noStrike" kern="1200" spc="0" baseline="0">
              <a:solidFill>
                <a:sysClr val="windowText" lastClr="000000"/>
              </a:solidFill>
              <a:latin typeface=""/>
              <a:ea typeface="+mn-ea"/>
              <a:cs typeface="Arial" panose="020B0604020202020204" pitchFamily="34" charset="0"/>
            </a:defRPr>
          </a:pPr>
          <a:endParaRPr lang="es-DO"/>
        </a:p>
      </c:txPr>
    </c:title>
    <c:autoTitleDeleted val="0"/>
    <c:plotArea>
      <c:layout>
        <c:manualLayout>
          <c:layoutTarget val="inner"/>
          <c:xMode val="edge"/>
          <c:yMode val="edge"/>
          <c:x val="7.5751508250405603E-3"/>
          <c:y val="0.17986396257393317"/>
          <c:w val="0.95745271566515033"/>
          <c:h val="0.64493839561276312"/>
        </c:manualLayout>
      </c:layout>
      <c:lineChart>
        <c:grouping val="stacked"/>
        <c:varyColors val="0"/>
        <c:ser>
          <c:idx val="0"/>
          <c:order val="0"/>
          <c:tx>
            <c:strRef>
              <c:f>'9.Aport. Gob. y Pagos RS'!$B$6</c:f>
              <c:strCache>
                <c:ptCount val="1"/>
                <c:pt idx="0">
                  <c:v> Aporte Gobierno (Presupuestado) </c:v>
                </c:pt>
              </c:strCache>
            </c:strRef>
          </c:tx>
          <c:spPr>
            <a:ln w="19050" cap="rnd">
              <a:solidFill>
                <a:srgbClr val="00A94F"/>
              </a:solidFill>
              <a:round/>
            </a:ln>
            <a:effectLst/>
          </c:spPr>
          <c:marker>
            <c:symbol val="circle"/>
            <c:size val="25"/>
            <c:spPr>
              <a:solidFill>
                <a:schemeClr val="bg1"/>
              </a:solidFill>
              <a:ln w="31750">
                <a:solidFill>
                  <a:srgbClr val="00A94F"/>
                </a:solidFill>
              </a:ln>
              <a:effectLst/>
            </c:spPr>
          </c:marker>
          <c:dLbls>
            <c:dLbl>
              <c:idx val="1"/>
              <c:layout>
                <c:manualLayout>
                  <c:x val="-9.4346027041744926E-2"/>
                  <c:y val="-3.644783927650303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6A2-407F-BC5F-59413D60CDF7}"/>
                </c:ext>
              </c:extLst>
            </c:dLbl>
            <c:dLbl>
              <c:idx val="2"/>
              <c:layout>
                <c:manualLayout>
                  <c:x val="-6.3705357173972688E-2"/>
                  <c:y val="-3.781548802984274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6A2-407F-BC5F-59413D60CDF7}"/>
                </c:ext>
              </c:extLst>
            </c:dLbl>
            <c:dLbl>
              <c:idx val="3"/>
              <c:layout>
                <c:manualLayout>
                  <c:x val="-5.7577223200418234E-2"/>
                  <c:y val="7.159641223733335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6A2-407F-BC5F-59413D60CDF7}"/>
                </c:ext>
              </c:extLst>
            </c:dLbl>
            <c:dLbl>
              <c:idx val="4"/>
              <c:layout>
                <c:manualLayout>
                  <c:x val="-5.3495231877491313E-2"/>
                  <c:y val="4.9714032183898242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6A2-407F-BC5F-59413D60CDF7}"/>
                </c:ext>
              </c:extLst>
            </c:dLbl>
            <c:dLbl>
              <c:idx val="5"/>
              <c:layout>
                <c:manualLayout>
                  <c:x val="-9.9115784791730027E-2"/>
                  <c:y val="-4.738902930322064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D6A2-407F-BC5F-59413D60CDF7}"/>
                </c:ext>
              </c:extLst>
            </c:dLbl>
            <c:dLbl>
              <c:idx val="6"/>
              <c:layout>
                <c:manualLayout>
                  <c:x val="-6.008800341909705E-2"/>
                  <c:y val="-2.981545288618978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6A2-407F-BC5F-59413D60CDF7}"/>
                </c:ext>
              </c:extLst>
            </c:dLbl>
            <c:dLbl>
              <c:idx val="8"/>
              <c:layout>
                <c:manualLayout>
                  <c:x val="-6.9836922473636556E-2"/>
                  <c:y val="-3.781548802984274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7A6-4690-BBEF-8171C81F10EE}"/>
                </c:ext>
              </c:extLst>
            </c:dLbl>
            <c:dLbl>
              <c:idx val="9"/>
              <c:layout>
                <c:manualLayout>
                  <c:x val="-4.6027599655539708E-2"/>
                  <c:y val="-3.097724426314423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EE01-450D-8AF7-AEA080AFA695}"/>
                </c:ext>
              </c:extLst>
            </c:dLbl>
            <c:dLbl>
              <c:idx val="10"/>
              <c:layout>
                <c:manualLayout>
                  <c:x val="1.8729679110424417E-3"/>
                  <c:y val="-4.99191794969001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27A6-4690-BBEF-8171C81F10EE}"/>
                </c:ext>
              </c:extLst>
            </c:dLbl>
            <c:numFmt formatCode="#,##0.00" sourceLinked="0"/>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'9.Aport. Gob. y Pagos RS'!$A$7:$A$17</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'9.Aport. Gob. y Pagos RS'!$B$7:$B$17</c:f>
              <c:numCache>
                <c:formatCode>#,##0.00_);[Red]\(#,##0.00\)</c:formatCode>
                <c:ptCount val="11"/>
                <c:pt idx="0">
                  <c:v>6922811271.25</c:v>
                </c:pt>
                <c:pt idx="1">
                  <c:v>8498167479</c:v>
                </c:pt>
                <c:pt idx="2">
                  <c:v>8861365332.7000008</c:v>
                </c:pt>
                <c:pt idx="3">
                  <c:v>9303031996.6900005</c:v>
                </c:pt>
                <c:pt idx="4">
                  <c:v>10073865331.02</c:v>
                </c:pt>
                <c:pt idx="5">
                  <c:v>10800531998.65</c:v>
                </c:pt>
                <c:pt idx="6">
                  <c:v>17765576332.630001</c:v>
                </c:pt>
                <c:pt idx="7">
                  <c:v>16860531998.969999</c:v>
                </c:pt>
                <c:pt idx="8">
                  <c:v>18395222000</c:v>
                </c:pt>
                <c:pt idx="9">
                  <c:v>18395222000</c:v>
                </c:pt>
                <c:pt idx="10">
                  <c:v>15511822236.150002</c:v>
                </c:pt>
              </c:numCache>
            </c:numRef>
          </c:val>
          <c:smooth val="0"/>
          <c:extLst>
            <c:ext xmlns:c16="http://schemas.microsoft.com/office/drawing/2014/chart" uri="{C3380CC4-5D6E-409C-BE32-E72D297353CC}">
              <c16:uniqueId val="{00000000-C9C3-436C-B2FA-D05836ABCC44}"/>
            </c:ext>
          </c:extLst>
        </c:ser>
        <c:ser>
          <c:idx val="1"/>
          <c:order val="1"/>
          <c:tx>
            <c:strRef>
              <c:f>'9.Aport. Gob. y Pagos RS'!$C$6</c:f>
              <c:strCache>
                <c:ptCount val="1"/>
                <c:pt idx="0">
                  <c:v>  Pago a SENASA  </c:v>
                </c:pt>
              </c:strCache>
            </c:strRef>
          </c:tx>
          <c:spPr>
            <a:ln w="19050" cap="rnd">
              <a:solidFill>
                <a:srgbClr val="00539B"/>
              </a:solidFill>
              <a:round/>
            </a:ln>
            <a:effectLst/>
          </c:spPr>
          <c:marker>
            <c:symbol val="circle"/>
            <c:size val="25"/>
            <c:spPr>
              <a:solidFill>
                <a:schemeClr val="bg1"/>
              </a:solidFill>
              <a:ln w="34925">
                <a:solidFill>
                  <a:srgbClr val="00539B"/>
                </a:solidFill>
              </a:ln>
              <a:effectLst/>
            </c:spPr>
          </c:marker>
          <c:dLbls>
            <c:dLbl>
              <c:idx val="4"/>
              <c:layout>
                <c:manualLayout>
                  <c:x val="-6.3371714324301387E-2"/>
                  <c:y val="-6.612581722397456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D6A2-407F-BC5F-59413D60CDF7}"/>
                </c:ext>
              </c:extLst>
            </c:dLbl>
            <c:dLbl>
              <c:idx val="5"/>
              <c:layout>
                <c:manualLayout>
                  <c:x val="1.8432118799372561E-3"/>
                  <c:y val="-4.6844662023840669E-3"/>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6A2-407F-BC5F-59413D60CDF7}"/>
                </c:ext>
              </c:extLst>
            </c:dLbl>
            <c:dLbl>
              <c:idx val="7"/>
              <c:layout>
                <c:manualLayout>
                  <c:x val="-4.9053139085033386E-2"/>
                  <c:y val="3.50801905231633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6A2-407F-BC5F-59413D60CDF7}"/>
                </c:ext>
              </c:extLst>
            </c:dLbl>
            <c:dLbl>
              <c:idx val="10"/>
              <c:layout>
                <c:manualLayout>
                  <c:x val="-2.6296973681108164E-3"/>
                  <c:y val="-5.518462719725694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6A2-407F-BC5F-59413D60CDF7}"/>
                </c:ext>
              </c:extLst>
            </c:dLbl>
            <c:numFmt formatCode="_(* #,##0.00_);_(* \(#,##0.00\);_(* &quot;-&quot;??_);_(@_)" sourceLinked="0"/>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'9.Aport. Gob. y Pagos RS'!$A$7:$A$17</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'9.Aport. Gob. y Pagos RS'!$C$7:$C$17</c:f>
              <c:numCache>
                <c:formatCode>#,##0.00_);[Red]\(#,##0.00\)</c:formatCode>
                <c:ptCount val="11"/>
                <c:pt idx="0">
                  <c:v>6892825210.3000002</c:v>
                </c:pt>
                <c:pt idx="1">
                  <c:v>8178603831.1000004</c:v>
                </c:pt>
                <c:pt idx="2">
                  <c:v>9002153750.7799988</c:v>
                </c:pt>
                <c:pt idx="3">
                  <c:v>9656741344.960001</c:v>
                </c:pt>
                <c:pt idx="4">
                  <c:v>10092459380.139999</c:v>
                </c:pt>
                <c:pt idx="5">
                  <c:v>12108569830.129999</c:v>
                </c:pt>
                <c:pt idx="6">
                  <c:v>18026955388.759998</c:v>
                </c:pt>
                <c:pt idx="7">
                  <c:v>18618103739.529999</c:v>
                </c:pt>
                <c:pt idx="8">
                  <c:v>18680602574.010002</c:v>
                </c:pt>
                <c:pt idx="9">
                  <c:v>18566920747.349998</c:v>
                </c:pt>
                <c:pt idx="10">
                  <c:v>15334938335.430002</c:v>
                </c:pt>
              </c:numCache>
            </c:numRef>
          </c:val>
          <c:smooth val="0"/>
          <c:extLst>
            <c:ext xmlns:c16="http://schemas.microsoft.com/office/drawing/2014/chart" uri="{C3380CC4-5D6E-409C-BE32-E72D297353CC}">
              <c16:uniqueId val="{00000001-C9C3-436C-B2FA-D05836ABCC44}"/>
            </c:ext>
          </c:extLst>
        </c:ser>
        <c:dLbls>
          <c:showLegendKey val="0"/>
          <c:showVal val="0"/>
          <c:showCatName val="0"/>
          <c:showSerName val="0"/>
          <c:showPercent val="0"/>
          <c:showBubbleSize val="0"/>
        </c:dLbls>
        <c:marker val="1"/>
        <c:smooth val="0"/>
        <c:axId val="437780784"/>
        <c:axId val="437771928"/>
      </c:lineChart>
      <c:catAx>
        <c:axId val="437780784"/>
        <c:scaling>
          <c:orientation val="minMax"/>
        </c:scaling>
        <c:delete val="0"/>
        <c:axPos val="b"/>
        <c:numFmt formatCode="General" sourceLinked="0"/>
        <c:majorTickMark val="out"/>
        <c:minorTickMark val="none"/>
        <c:tickLblPos val="nextTo"/>
        <c:spPr>
          <a:noFill/>
          <a:ln w="9525" cap="rnd" cmpd="sng" algn="ctr">
            <a:solidFill>
              <a:schemeClr val="tx1">
                <a:lumMod val="25000"/>
                <a:lumOff val="75000"/>
              </a:schemeClr>
            </a:solidFill>
            <a:bevel/>
          </a:ln>
          <a:effectLst/>
        </c:spPr>
        <c:txPr>
          <a:bodyPr rot="-60000000" spcFirstLastPara="1" vertOverflow="ellipsis" vert="horz" wrap="square" anchor="ctr" anchorCtr="1"/>
          <a:lstStyle/>
          <a:p>
            <a:pPr>
              <a:defRPr sz="2000" b="0" i="0" u="none" strike="noStrike" kern="1200" baseline="0">
                <a:solidFill>
                  <a:schemeClr val="tx1">
                    <a:lumMod val="65000"/>
                    <a:lumOff val="35000"/>
                  </a:schemeClr>
                </a:solidFill>
                <a:latin typeface=""/>
                <a:ea typeface="+mn-ea"/>
                <a:cs typeface="Arial" panose="020B0604020202020204" pitchFamily="34" charset="0"/>
              </a:defRPr>
            </a:pPr>
            <a:endParaRPr lang="es-DO"/>
          </a:p>
        </c:txPr>
        <c:crossAx val="437771928"/>
        <c:crosses val="autoZero"/>
        <c:auto val="1"/>
        <c:lblAlgn val="ctr"/>
        <c:lblOffset val="100"/>
        <c:tickMarkSkip val="1"/>
        <c:noMultiLvlLbl val="0"/>
      </c:catAx>
      <c:valAx>
        <c:axId val="437771928"/>
        <c:scaling>
          <c:orientation val="minMax"/>
        </c:scaling>
        <c:delete val="1"/>
        <c:axPos val="l"/>
        <c:numFmt formatCode="#,##0.00_);[Red]\(#,##0.00\)" sourceLinked="1"/>
        <c:majorTickMark val="out"/>
        <c:minorTickMark val="none"/>
        <c:tickLblPos val="nextTo"/>
        <c:crossAx val="437780784"/>
        <c:crosses val="autoZero"/>
        <c:crossBetween val="between"/>
        <c:dispUnits>
          <c:builtInUnit val="millions"/>
          <c:dispUnitsLbl>
            <c:layout>
              <c:manualLayout>
                <c:xMode val="edge"/>
                <c:yMode val="edge"/>
                <c:x val="2.7034264552547371E-2"/>
                <c:y val="0.41123462118438114"/>
              </c:manualLayout>
            </c:layout>
            <c:spPr>
              <a:noFill/>
              <a:ln>
                <a:noFill/>
              </a:ln>
              <a:effectLst/>
            </c:spPr>
            <c:txPr>
              <a:bodyPr rot="-5400000" spcFirstLastPara="1" vertOverflow="ellipsis" vert="horz" wrap="square" anchor="ctr" anchorCtr="1"/>
              <a:lstStyle/>
              <a:p>
                <a:pPr>
                  <a:defRPr sz="2000" b="0" i="0" u="none" strike="noStrike" kern="1200" baseline="0">
                    <a:solidFill>
                      <a:schemeClr val="tx1">
                        <a:lumMod val="65000"/>
                        <a:lumOff val="35000"/>
                      </a:schemeClr>
                    </a:solidFill>
                    <a:latin typeface=""/>
                    <a:ea typeface="+mn-ea"/>
                    <a:cs typeface="Arial" panose="020B0604020202020204" pitchFamily="34" charset="0"/>
                  </a:defRPr>
                </a:pPr>
                <a:endParaRPr lang="es-DO"/>
              </a:p>
            </c:txPr>
          </c:dispUnitsLbl>
        </c:dispUnits>
      </c:valAx>
      <c:spPr>
        <a:noFill/>
        <a:ln>
          <a:noFill/>
        </a:ln>
        <a:effectLst/>
      </c:spPr>
    </c:plotArea>
    <c:legend>
      <c:legendPos val="b"/>
      <c:layout>
        <c:manualLayout>
          <c:xMode val="edge"/>
          <c:yMode val="edge"/>
          <c:x val="0.21858345756459227"/>
          <c:y val="8.4667075387193771E-2"/>
          <c:w val="0.60432989232640799"/>
          <c:h val="6.0994011421482426E-2"/>
        </c:manualLayout>
      </c:layout>
      <c:overlay val="0"/>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round/>
    </a:ln>
    <a:effectLst/>
  </c:spPr>
  <c:txPr>
    <a:bodyPr/>
    <a:lstStyle/>
    <a:p>
      <a:pPr>
        <a:defRPr sz="2000">
          <a:latin typeface=""/>
          <a:cs typeface="Arial" panose="020B0604020202020204" pitchFamily="34" charset="0"/>
        </a:defRPr>
      </a:pPr>
      <a:endParaRPr lang="es-DO"/>
    </a:p>
  </c:txPr>
  <c:printSettings>
    <c:headerFooter/>
    <c:pageMargins b="0.75" l="0.7" r="0.7" t="0.75" header="0.3" footer="0.3"/>
    <c:pageSetup/>
  </c:printSettings>
  <c:userShapes r:id="rId3"/>
</c:chartSpace>
</file>

<file path=xl/charts/chart7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0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r>
              <a:rPr lang="en-US" sz="2000" cap="none" baseline="0"/>
              <a:t>Pagos Anuales del  Seguro Familiar de Salud de los Pensionados </a:t>
            </a:r>
          </a:p>
          <a:p>
            <a:pPr>
              <a:defRPr sz="2000" cap="none"/>
            </a:pPr>
            <a:r>
              <a:rPr lang="en-US" sz="2000" cap="none" baseline="0"/>
              <a:t>De los Regímenes Especiales</a:t>
            </a:r>
          </a:p>
        </c:rich>
      </c:tx>
      <c:layout>
        <c:manualLayout>
          <c:xMode val="edge"/>
          <c:yMode val="edge"/>
          <c:x val="0.2887683127981483"/>
          <c:y val="3.5008377056325042E-2"/>
        </c:manualLayout>
      </c:layout>
      <c:overlay val="0"/>
      <c:spPr>
        <a:noFill/>
        <a:ln>
          <a:noFill/>
        </a:ln>
        <a:effectLst/>
      </c:spPr>
      <c:txPr>
        <a:bodyPr rot="0" spcFirstLastPara="1" vertOverflow="ellipsis" vert="horz" wrap="square" anchor="ctr" anchorCtr="1"/>
        <a:lstStyle/>
        <a:p>
          <a:pPr>
            <a:defRPr sz="20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4881516853638617E-2"/>
          <c:y val="0.28728529984754742"/>
          <c:w val="0.97176093394426633"/>
          <c:h val="0.51550669439094132"/>
        </c:manualLayout>
      </c:layout>
      <c:barChart>
        <c:barDir val="col"/>
        <c:grouping val="clustered"/>
        <c:varyColors val="0"/>
        <c:ser>
          <c:idx val="0"/>
          <c:order val="0"/>
          <c:tx>
            <c:strRef>
              <c:f>'10. Pagos.SFS Pens.'!$B$5</c:f>
              <c:strCache>
                <c:ptCount val="1"/>
                <c:pt idx="0">
                  <c:v>Pagos a Pensionados</c:v>
                </c:pt>
              </c:strCache>
            </c:strRef>
          </c:tx>
          <c:spPr>
            <a:solidFill>
              <a:srgbClr val="00539B"/>
            </a:solidFill>
            <a:ln>
              <a:noFill/>
            </a:ln>
            <a:effectLst/>
          </c:spPr>
          <c:invertIfNegative val="0"/>
          <c:dLbls>
            <c:spPr>
              <a:noFill/>
              <a:ln>
                <a:noFill/>
              </a:ln>
              <a:effectLst/>
            </c:spPr>
            <c:txPr>
              <a:bodyPr rot="-5400000" spcFirstLastPara="1" vertOverflow="ellipsis"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'10. Pagos.SFS Pens.'!$A$6:$A$16</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'10. Pagos.SFS Pens.'!$B$6:$B$16</c:f>
              <c:numCache>
                <c:formatCode>#,##0.00</c:formatCode>
                <c:ptCount val="11"/>
                <c:pt idx="0">
                  <c:v>335652778.95999998</c:v>
                </c:pt>
                <c:pt idx="1">
                  <c:v>328531909.15999991</c:v>
                </c:pt>
                <c:pt idx="2">
                  <c:v>558973905.84000003</c:v>
                </c:pt>
                <c:pt idx="3">
                  <c:v>758411882.95999992</c:v>
                </c:pt>
                <c:pt idx="4">
                  <c:v>973800800.96999991</c:v>
                </c:pt>
                <c:pt idx="5">
                  <c:v>970014744.09000003</c:v>
                </c:pt>
                <c:pt idx="6">
                  <c:v>854040296.11999989</c:v>
                </c:pt>
                <c:pt idx="7">
                  <c:v>1581951303.1199999</c:v>
                </c:pt>
                <c:pt idx="8">
                  <c:v>1744042776.5300002</c:v>
                </c:pt>
                <c:pt idx="9">
                  <c:v>2068231616.74</c:v>
                </c:pt>
                <c:pt idx="10">
                  <c:v>781988803.13999939</c:v>
                </c:pt>
              </c:numCache>
            </c:numRef>
          </c:val>
          <c:extLst>
            <c:ext xmlns:c16="http://schemas.microsoft.com/office/drawing/2014/chart" uri="{C3380CC4-5D6E-409C-BE32-E72D297353CC}">
              <c16:uniqueId val="{00000000-20A7-4384-A749-BA678B74CF46}"/>
            </c:ext>
          </c:extLst>
        </c:ser>
        <c:dLbls>
          <c:showLegendKey val="0"/>
          <c:showVal val="0"/>
          <c:showCatName val="0"/>
          <c:showSerName val="0"/>
          <c:showPercent val="0"/>
          <c:showBubbleSize val="0"/>
        </c:dLbls>
        <c:gapWidth val="20"/>
        <c:axId val="432553088"/>
        <c:axId val="432553480"/>
      </c:barChart>
      <c:catAx>
        <c:axId val="432553088"/>
        <c:scaling>
          <c:orientation val="minMax"/>
        </c:scaling>
        <c:delete val="0"/>
        <c:axPos val="b"/>
        <c:numFmt formatCode="General" sourceLinked="1"/>
        <c:majorTickMark val="none"/>
        <c:minorTickMark val="none"/>
        <c:tickLblPos val="nextTo"/>
        <c:spPr>
          <a:noFill/>
          <a:ln w="19050" cap="flat" cmpd="sng" algn="ctr">
            <a:solidFill>
              <a:schemeClr val="tx1">
                <a:lumMod val="15000"/>
                <a:lumOff val="85000"/>
              </a:schemeClr>
            </a:solidFill>
            <a:round/>
            <a:headEnd type="none" w="sm" len="sm"/>
            <a:tailEnd type="none" w="sm" len="sm"/>
          </a:ln>
          <a:effectLst/>
        </c:spPr>
        <c:txPr>
          <a:bodyPr rot="-2700000" spcFirstLastPara="1" vertOverflow="ellipsis"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2553480"/>
        <c:crosses val="autoZero"/>
        <c:auto val="1"/>
        <c:lblAlgn val="ctr"/>
        <c:lblOffset val="100"/>
        <c:noMultiLvlLbl val="0"/>
      </c:catAx>
      <c:valAx>
        <c:axId val="432553480"/>
        <c:scaling>
          <c:orientation val="minMax"/>
        </c:scaling>
        <c:delete val="1"/>
        <c:axPos val="l"/>
        <c:numFmt formatCode="#,##0.00" sourceLinked="1"/>
        <c:majorTickMark val="none"/>
        <c:minorTickMark val="none"/>
        <c:tickLblPos val="nextTo"/>
        <c:crossAx val="432553088"/>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6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userShapes r:id="rId3"/>
</c:chartSpace>
</file>

<file path=xl/charts/chart7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400" b="1" i="0" u="none" strike="noStrike" kern="1200" baseline="0">
                <a:solidFill>
                  <a:schemeClr val="tx1"/>
                </a:solidFill>
                <a:latin typeface="Arial" panose="020B0604020202020204" pitchFamily="34" charset="0"/>
                <a:ea typeface="+mn-ea"/>
                <a:cs typeface="Arial" panose="020B0604020202020204" pitchFamily="34" charset="0"/>
              </a:defRPr>
            </a:pPr>
            <a:r>
              <a:rPr lang="es-DO"/>
              <a:t>Dispersión Histórica del SVDS</a:t>
            </a:r>
          </a:p>
        </c:rich>
      </c:tx>
      <c:overlay val="0"/>
      <c:spPr>
        <a:noFill/>
        <a:ln>
          <a:noFill/>
        </a:ln>
        <a:effectLst/>
      </c:spPr>
      <c:txPr>
        <a:bodyPr rot="0" spcFirstLastPara="1" vertOverflow="ellipsis" vert="horz" wrap="square" anchor="ctr" anchorCtr="1"/>
        <a:lstStyle/>
        <a:p>
          <a:pPr>
            <a:defRPr sz="24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5227172241115797E-2"/>
          <c:y val="2.8060805808117827E-2"/>
          <c:w val="0.95915187114852374"/>
          <c:h val="0.80872902703515093"/>
        </c:manualLayout>
      </c:layout>
      <c:barChart>
        <c:barDir val="col"/>
        <c:grouping val="clustered"/>
        <c:varyColors val="0"/>
        <c:ser>
          <c:idx val="0"/>
          <c:order val="0"/>
          <c:spPr>
            <a:solidFill>
              <a:srgbClr val="0070C0"/>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5400000" spcFirstLastPara="1" vertOverflow="ellipsis" wrap="square" lIns="38100" tIns="19050" rIns="38100" bIns="19050" anchor="ctr" anchorCtr="1">
                <a:spAutoFit/>
              </a:bodyPr>
              <a:lstStyle/>
              <a:p>
                <a:pPr>
                  <a:defRPr sz="2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'2. Pagos_ SVDS'!$B$7:$B$17</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'2. Pagos_ SVDS'!$C$7:$C$17</c:f>
              <c:numCache>
                <c:formatCode>#,##0.00</c:formatCode>
                <c:ptCount val="11"/>
                <c:pt idx="0">
                  <c:v>38018208331.940002</c:v>
                </c:pt>
                <c:pt idx="1">
                  <c:v>42519520570.940002</c:v>
                </c:pt>
                <c:pt idx="2">
                  <c:v>47463118892.330002</c:v>
                </c:pt>
                <c:pt idx="3">
                  <c:v>53637242684.989998</c:v>
                </c:pt>
                <c:pt idx="4">
                  <c:v>58492444764.089996</c:v>
                </c:pt>
                <c:pt idx="5">
                  <c:v>57570980579.769997</c:v>
                </c:pt>
                <c:pt idx="6">
                  <c:v>66464047805.599998</c:v>
                </c:pt>
                <c:pt idx="7">
                  <c:v>80172200895.899994</c:v>
                </c:pt>
                <c:pt idx="8">
                  <c:v>89113603543.490005</c:v>
                </c:pt>
                <c:pt idx="9">
                  <c:v>99668069831.240005</c:v>
                </c:pt>
                <c:pt idx="10">
                  <c:v>71221984300.459991</c:v>
                </c:pt>
              </c:numCache>
            </c:numRef>
          </c:val>
          <c:extLst>
            <c:ext xmlns:c16="http://schemas.microsoft.com/office/drawing/2014/chart" uri="{C3380CC4-5D6E-409C-BE32-E72D297353CC}">
              <c16:uniqueId val="{0000000F-5192-4075-B8A0-75102937E47F}"/>
            </c:ext>
          </c:extLst>
        </c:ser>
        <c:dLbls>
          <c:showLegendKey val="0"/>
          <c:showVal val="0"/>
          <c:showCatName val="0"/>
          <c:showSerName val="0"/>
          <c:showPercent val="0"/>
          <c:showBubbleSize val="0"/>
        </c:dLbls>
        <c:gapWidth val="34"/>
        <c:axId val="431136120"/>
        <c:axId val="431136512"/>
      </c:barChart>
      <c:catAx>
        <c:axId val="43113612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1136512"/>
        <c:crosses val="autoZero"/>
        <c:auto val="1"/>
        <c:lblAlgn val="ctr"/>
        <c:lblOffset val="100"/>
        <c:noMultiLvlLbl val="0"/>
      </c:catAx>
      <c:valAx>
        <c:axId val="431136512"/>
        <c:scaling>
          <c:orientation val="minMax"/>
        </c:scaling>
        <c:delete val="0"/>
        <c:axPos val="l"/>
        <c:numFmt formatCode="#,##0.00" sourceLinked="1"/>
        <c:majorTickMark val="none"/>
        <c:minorTickMark val="none"/>
        <c:tickLblPos val="none"/>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1136120"/>
        <c:crosses val="autoZero"/>
        <c:crossBetween val="between"/>
        <c:dispUnits>
          <c:builtInUnit val="millions"/>
          <c:dispUnitsLbl>
            <c:layout>
              <c:manualLayout>
                <c:xMode val="edge"/>
                <c:yMode val="edge"/>
                <c:x val="5.3553802963054956E-3"/>
                <c:y val="0.45784881747086836"/>
              </c:manualLayout>
            </c:layout>
            <c:spPr>
              <a:noFill/>
              <a:ln>
                <a:noFill/>
              </a:ln>
              <a:effectLst/>
            </c:spPr>
            <c:txPr>
              <a:bodyPr rot="-540000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spPr>
        <a:solidFill>
          <a:schemeClr val="bg1"/>
        </a:solidFill>
        <a:ln>
          <a:noFill/>
        </a:ln>
        <a:effectLst/>
      </c:spPr>
    </c:plotArea>
    <c:plotVisOnly val="1"/>
    <c:dispBlanksAs val="gap"/>
    <c:showDLblsOverMax val="0"/>
  </c:chart>
  <c:spPr>
    <a:solidFill>
      <a:schemeClr val="bg1"/>
    </a:solidFill>
    <a:ln w="9525" cap="flat" cmpd="sng" algn="ctr">
      <a:noFill/>
      <a:prstDash val="solid"/>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7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800" b="1" i="0" u="none" strike="noStrike" kern="1200" baseline="0">
                <a:solidFill>
                  <a:schemeClr val="tx1"/>
                </a:solidFill>
                <a:latin typeface="+mn-lt"/>
                <a:ea typeface="+mn-ea"/>
                <a:cs typeface="+mn-cs"/>
              </a:defRPr>
            </a:pPr>
            <a:r>
              <a:rPr lang="es-DO" sz="2800"/>
              <a:t>Pagos Anual por Cuentas del SVDS (RD$)</a:t>
            </a:r>
          </a:p>
        </c:rich>
      </c:tx>
      <c:overlay val="0"/>
      <c:spPr>
        <a:noFill/>
        <a:ln>
          <a:noFill/>
        </a:ln>
        <a:effectLst/>
      </c:spPr>
      <c:txPr>
        <a:bodyPr rot="0" spcFirstLastPara="1" vertOverflow="ellipsis" vert="horz" wrap="square" anchor="ctr" anchorCtr="1"/>
        <a:lstStyle/>
        <a:p>
          <a:pPr>
            <a:defRPr sz="2800" b="1" i="0" u="none" strike="noStrike" kern="1200" baseline="0">
              <a:solidFill>
                <a:schemeClr val="tx1"/>
              </a:solidFill>
              <a:latin typeface="+mn-lt"/>
              <a:ea typeface="+mn-ea"/>
              <a:cs typeface="+mn-cs"/>
            </a:defRPr>
          </a:pPr>
          <a:endParaRPr lang="es-DO"/>
        </a:p>
      </c:txPr>
    </c:title>
    <c:autoTitleDeleted val="0"/>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4.2317623616330242E-2"/>
          <c:y val="0.35337341448480586"/>
          <c:w val="0.95253773647141082"/>
          <c:h val="0.51045342049895692"/>
        </c:manualLayout>
      </c:layout>
      <c:bar3DChart>
        <c:barDir val="col"/>
        <c:grouping val="clustered"/>
        <c:varyColors val="0"/>
        <c:ser>
          <c:idx val="0"/>
          <c:order val="0"/>
          <c:tx>
            <c:strRef>
              <c:f>'3. PagosXcuentas'!$A$16</c:f>
              <c:strCache>
                <c:ptCount val="1"/>
                <c:pt idx="0">
                  <c:v>Total</c:v>
                </c:pt>
              </c:strCache>
            </c:strRef>
          </c:tx>
          <c:spPr>
            <a:solidFill>
              <a:srgbClr val="00539B"/>
            </a:solidFill>
            <a:ln>
              <a:noFill/>
            </a:ln>
            <a:effectLst/>
            <a:sp3d/>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PagosXcuentas'!$B$6:$E$6</c:f>
              <c:strCache>
                <c:ptCount val="4"/>
                <c:pt idx="0">
                  <c:v>2022</c:v>
                </c:pt>
                <c:pt idx="1">
                  <c:v>2023</c:v>
                </c:pt>
                <c:pt idx="2">
                  <c:v>2024</c:v>
                </c:pt>
                <c:pt idx="3">
                  <c:v>Enero - Agosto 2025</c:v>
                </c:pt>
              </c:strCache>
            </c:strRef>
          </c:cat>
          <c:val>
            <c:numRef>
              <c:f>'3. PagosXcuentas'!$B$16:$E$16</c:f>
              <c:numCache>
                <c:formatCode>_(* #,##0.00_);_(* \(#,##0.00\);_(* "-"??_);_(@_)</c:formatCode>
                <c:ptCount val="4"/>
                <c:pt idx="0">
                  <c:v>80245785891.580017</c:v>
                </c:pt>
                <c:pt idx="1">
                  <c:v>89113603543.489975</c:v>
                </c:pt>
                <c:pt idx="2">
                  <c:v>99668069831.23999</c:v>
                </c:pt>
                <c:pt idx="3">
                  <c:v>71221984300.459991</c:v>
                </c:pt>
              </c:numCache>
            </c:numRef>
          </c:val>
          <c:extLst>
            <c:ext xmlns:c16="http://schemas.microsoft.com/office/drawing/2014/chart" uri="{C3380CC4-5D6E-409C-BE32-E72D297353CC}">
              <c16:uniqueId val="{00000003-C43E-441D-B8EC-B37D5A24814D}"/>
            </c:ext>
          </c:extLst>
        </c:ser>
        <c:ser>
          <c:idx val="1"/>
          <c:order val="1"/>
          <c:tx>
            <c:strRef>
              <c:f>'3. PagosXcuentas'!$A$7</c:f>
              <c:strCache>
                <c:ptCount val="1"/>
                <c:pt idx="0">
                  <c:v>Cuenta de Capitalizacion Individual CCI</c:v>
                </c:pt>
              </c:strCache>
            </c:strRef>
          </c:tx>
          <c:spPr>
            <a:solidFill>
              <a:srgbClr val="00A94F"/>
            </a:solidFill>
            <a:ln>
              <a:noFill/>
            </a:ln>
            <a:effectLst/>
            <a:sp3d/>
          </c:spPr>
          <c:invertIfNegative val="0"/>
          <c:dLbls>
            <c:dLbl>
              <c:idx val="8"/>
              <c:layout>
                <c:manualLayout>
                  <c:x val="3.0660223245052277E-3"/>
                  <c:y val="-7.9002046268431689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C43E-441D-B8EC-B37D5A24814D}"/>
                </c:ext>
              </c:extLst>
            </c:dLbl>
            <c:dLbl>
              <c:idx val="9"/>
              <c:layout>
                <c:manualLayout>
                  <c:x val="2.770986073940245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C43E-441D-B8EC-B37D5A24814D}"/>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PagosXcuentas'!$B$6:$E$6</c:f>
              <c:strCache>
                <c:ptCount val="4"/>
                <c:pt idx="0">
                  <c:v>2022</c:v>
                </c:pt>
                <c:pt idx="1">
                  <c:v>2023</c:v>
                </c:pt>
                <c:pt idx="2">
                  <c:v>2024</c:v>
                </c:pt>
                <c:pt idx="3">
                  <c:v>Enero - Agosto 2025</c:v>
                </c:pt>
              </c:strCache>
            </c:strRef>
          </c:cat>
          <c:val>
            <c:numRef>
              <c:f>'3. PagosXcuentas'!$B$7:$E$7</c:f>
              <c:numCache>
                <c:formatCode>_(* #,##0.00_);_(* \(#,##0.00\);_(* "-"??_);_(@_)</c:formatCode>
                <c:ptCount val="4"/>
                <c:pt idx="0">
                  <c:v>64516667631.620003</c:v>
                </c:pt>
                <c:pt idx="1">
                  <c:v>72515503134.449997</c:v>
                </c:pt>
                <c:pt idx="2">
                  <c:v>81223400245.509995</c:v>
                </c:pt>
                <c:pt idx="3">
                  <c:v>58043803553.190002</c:v>
                </c:pt>
              </c:numCache>
            </c:numRef>
          </c:val>
          <c:extLst>
            <c:ext xmlns:c16="http://schemas.microsoft.com/office/drawing/2014/chart" uri="{C3380CC4-5D6E-409C-BE32-E72D297353CC}">
              <c16:uniqueId val="{00000007-C43E-441D-B8EC-B37D5A24814D}"/>
            </c:ext>
          </c:extLst>
        </c:ser>
        <c:ser>
          <c:idx val="2"/>
          <c:order val="2"/>
          <c:tx>
            <c:strRef>
              <c:f>'3. PagosXcuentas'!$A$11</c:f>
              <c:strCache>
                <c:ptCount val="1"/>
                <c:pt idx="0">
                  <c:v>Comisión AFP</c:v>
                </c:pt>
              </c:strCache>
            </c:strRef>
          </c:tx>
          <c:spPr>
            <a:solidFill>
              <a:schemeClr val="accent5"/>
            </a:solidFill>
            <a:ln>
              <a:noFill/>
            </a:ln>
            <a:effectLst/>
            <a:sp3d/>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'3. PagosXcuentas'!$B$6:$E$6</c:f>
              <c:strCache>
                <c:ptCount val="4"/>
                <c:pt idx="0">
                  <c:v>2022</c:v>
                </c:pt>
                <c:pt idx="1">
                  <c:v>2023</c:v>
                </c:pt>
                <c:pt idx="2">
                  <c:v>2024</c:v>
                </c:pt>
                <c:pt idx="3">
                  <c:v>Enero - Agosto 2025</c:v>
                </c:pt>
              </c:strCache>
            </c:strRef>
          </c:cat>
          <c:val>
            <c:numRef>
              <c:f>'3. PagosXcuentas'!$B$11:$E$11</c:f>
              <c:numCache>
                <c:formatCode>_(* #,##0.00_);_(* \(#,##0.00\);_(* "-"??_);_(@_)</c:formatCode>
                <c:ptCount val="4"/>
                <c:pt idx="0">
                  <c:v>534942027.41000003</c:v>
                </c:pt>
                <c:pt idx="1">
                  <c:v>550668409.03999996</c:v>
                </c:pt>
                <c:pt idx="2">
                  <c:v>623677440.78999996</c:v>
                </c:pt>
                <c:pt idx="3">
                  <c:v>438816500.73000002</c:v>
                </c:pt>
              </c:numCache>
            </c:numRef>
          </c:val>
          <c:extLst>
            <c:ext xmlns:c16="http://schemas.microsoft.com/office/drawing/2014/chart" uri="{C3380CC4-5D6E-409C-BE32-E72D297353CC}">
              <c16:uniqueId val="{00000008-C43E-441D-B8EC-B37D5A24814D}"/>
            </c:ext>
          </c:extLst>
        </c:ser>
        <c:ser>
          <c:idx val="3"/>
          <c:order val="3"/>
          <c:tx>
            <c:strRef>
              <c:f>'3. PagosXcuentas'!$A$15</c:f>
              <c:strCache>
                <c:ptCount val="1"/>
                <c:pt idx="0">
                  <c:v>Operación DIDA</c:v>
                </c:pt>
              </c:strCache>
            </c:strRef>
          </c:tx>
          <c:spPr>
            <a:solidFill>
              <a:schemeClr val="accent1">
                <a:lumMod val="60000"/>
              </a:schemeClr>
            </a:solidFill>
            <a:ln>
              <a:noFill/>
            </a:ln>
            <a:effectLst/>
            <a:sp3d/>
          </c:spPr>
          <c:invertIfNegative val="0"/>
          <c:dLbls>
            <c:dLbl>
              <c:idx val="9"/>
              <c:layout>
                <c:manualLayout>
                  <c:x val="9.5194099644836064E-4"/>
                  <c:y val="4.5442396037995566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C43E-441D-B8EC-B37D5A24814D}"/>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PagosXcuentas'!$B$6:$E$6</c:f>
              <c:strCache>
                <c:ptCount val="4"/>
                <c:pt idx="0">
                  <c:v>2022</c:v>
                </c:pt>
                <c:pt idx="1">
                  <c:v>2023</c:v>
                </c:pt>
                <c:pt idx="2">
                  <c:v>2024</c:v>
                </c:pt>
                <c:pt idx="3">
                  <c:v>Enero - Agosto 2025</c:v>
                </c:pt>
              </c:strCache>
            </c:strRef>
          </c:cat>
          <c:val>
            <c:numRef>
              <c:f>'3. PagosXcuentas'!$B$15:$E$15</c:f>
              <c:numCache>
                <c:formatCode>_(* #,##0.00_);_(* \(#,##0.00\);_(* "-"??_);_(@_)</c:formatCode>
                <c:ptCount val="4"/>
                <c:pt idx="0">
                  <c:v>330441648.19999999</c:v>
                </c:pt>
                <c:pt idx="1">
                  <c:v>372362585.42000002</c:v>
                </c:pt>
                <c:pt idx="2">
                  <c:v>415402047.5</c:v>
                </c:pt>
                <c:pt idx="3">
                  <c:v>297400482.19</c:v>
                </c:pt>
              </c:numCache>
            </c:numRef>
          </c:val>
          <c:extLst>
            <c:ext xmlns:c16="http://schemas.microsoft.com/office/drawing/2014/chart" uri="{C3380CC4-5D6E-409C-BE32-E72D297353CC}">
              <c16:uniqueId val="{0000000C-C43E-441D-B8EC-B37D5A24814D}"/>
            </c:ext>
          </c:extLst>
        </c:ser>
        <c:ser>
          <c:idx val="4"/>
          <c:order val="4"/>
          <c:tx>
            <c:strRef>
              <c:f>'3. PagosXcuentas'!$A$10</c:f>
              <c:strCache>
                <c:ptCount val="1"/>
                <c:pt idx="0">
                  <c:v>Autoseguro IDSS</c:v>
                </c:pt>
              </c:strCache>
            </c:strRef>
          </c:tx>
          <c:spPr>
            <a:solidFill>
              <a:schemeClr val="accent3">
                <a:lumMod val="60000"/>
              </a:schemeClr>
            </a:solidFill>
            <a:ln>
              <a:noFill/>
            </a:ln>
            <a:effectLst/>
            <a:sp3d/>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PagosXcuentas'!$B$6:$E$6</c:f>
              <c:strCache>
                <c:ptCount val="4"/>
                <c:pt idx="0">
                  <c:v>2022</c:v>
                </c:pt>
                <c:pt idx="1">
                  <c:v>2023</c:v>
                </c:pt>
                <c:pt idx="2">
                  <c:v>2024</c:v>
                </c:pt>
                <c:pt idx="3">
                  <c:v>Enero - Agosto 2025</c:v>
                </c:pt>
              </c:strCache>
            </c:strRef>
          </c:cat>
          <c:val>
            <c:numRef>
              <c:f>'3. PagosXcuentas'!$B$10:$E$10</c:f>
              <c:numCache>
                <c:formatCode>_(* #,##0.00_);_(* \(#,##0.00\);_(* "-"??_);_(@_)</c:formatCode>
                <c:ptCount val="4"/>
                <c:pt idx="0">
                  <c:v>299922059.91000003</c:v>
                </c:pt>
                <c:pt idx="1">
                  <c:v>328081703.39999998</c:v>
                </c:pt>
                <c:pt idx="2">
                  <c:v>354482605.56999999</c:v>
                </c:pt>
                <c:pt idx="3">
                  <c:v>253244101.52000001</c:v>
                </c:pt>
              </c:numCache>
            </c:numRef>
          </c:val>
          <c:extLst>
            <c:ext xmlns:c16="http://schemas.microsoft.com/office/drawing/2014/chart" uri="{C3380CC4-5D6E-409C-BE32-E72D297353CC}">
              <c16:uniqueId val="{0000000E-C43E-441D-B8EC-B37D5A24814D}"/>
            </c:ext>
          </c:extLst>
        </c:ser>
        <c:ser>
          <c:idx val="5"/>
          <c:order val="5"/>
          <c:tx>
            <c:strRef>
              <c:f>'3. PagosXcuentas'!$A$13</c:f>
              <c:strCache>
                <c:ptCount val="1"/>
                <c:pt idx="0">
                  <c:v>Fondos de solidaridad social (FSS)</c:v>
                </c:pt>
              </c:strCache>
            </c:strRef>
          </c:tx>
          <c:spPr>
            <a:solidFill>
              <a:schemeClr val="accent5">
                <a:lumMod val="60000"/>
              </a:schemeClr>
            </a:solidFill>
            <a:ln>
              <a:noFill/>
            </a:ln>
            <a:effectLst/>
            <a:sp3d/>
          </c:spPr>
          <c:invertIfNegative val="0"/>
          <c:dLbls>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PagosXcuentas'!$B$6:$E$6</c:f>
              <c:strCache>
                <c:ptCount val="4"/>
                <c:pt idx="0">
                  <c:v>2022</c:v>
                </c:pt>
                <c:pt idx="1">
                  <c:v>2023</c:v>
                </c:pt>
                <c:pt idx="2">
                  <c:v>2024</c:v>
                </c:pt>
                <c:pt idx="3">
                  <c:v>Enero - Agosto 2025</c:v>
                </c:pt>
              </c:strCache>
            </c:strRef>
          </c:cat>
          <c:val>
            <c:numRef>
              <c:f>'3. PagosXcuentas'!$B$13:$E$13</c:f>
              <c:numCache>
                <c:formatCode>_(* #,##0.00_);_(* \(#,##0.00\);_(* "-"??_);_(@_)</c:formatCode>
                <c:ptCount val="4"/>
                <c:pt idx="0">
                  <c:v>3070768143.7399998</c:v>
                </c:pt>
                <c:pt idx="1">
                  <c:v>3418154271.48</c:v>
                </c:pt>
                <c:pt idx="2">
                  <c:v>3820529252.0700002</c:v>
                </c:pt>
                <c:pt idx="3">
                  <c:v>2729437150.73</c:v>
                </c:pt>
              </c:numCache>
            </c:numRef>
          </c:val>
          <c:extLst>
            <c:ext xmlns:c16="http://schemas.microsoft.com/office/drawing/2014/chart" uri="{C3380CC4-5D6E-409C-BE32-E72D297353CC}">
              <c16:uniqueId val="{0000000F-C43E-441D-B8EC-B37D5A24814D}"/>
            </c:ext>
          </c:extLst>
        </c:ser>
        <c:ser>
          <c:idx val="6"/>
          <c:order val="6"/>
          <c:tx>
            <c:strRef>
              <c:f>'3. PagosXcuentas'!$A$14</c:f>
              <c:strCache>
                <c:ptCount val="1"/>
                <c:pt idx="0">
                  <c:v>Operación TSS</c:v>
                </c:pt>
              </c:strCache>
            </c:strRef>
          </c:tx>
          <c:spPr>
            <a:solidFill>
              <a:schemeClr val="accent1">
                <a:lumMod val="80000"/>
                <a:lumOff val="20000"/>
              </a:schemeClr>
            </a:solidFill>
            <a:ln>
              <a:noFill/>
            </a:ln>
            <a:effectLst/>
            <a:sp3d/>
          </c:spPr>
          <c:invertIfNegative val="0"/>
          <c:dLbls>
            <c:dLbl>
              <c:idx val="9"/>
              <c:layout>
                <c:manualLayout>
                  <c:x val="0"/>
                  <c:y val="-2.27211980189977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C43E-441D-B8EC-B37D5A24814D}"/>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PagosXcuentas'!$B$6:$E$6</c:f>
              <c:strCache>
                <c:ptCount val="4"/>
                <c:pt idx="0">
                  <c:v>2022</c:v>
                </c:pt>
                <c:pt idx="1">
                  <c:v>2023</c:v>
                </c:pt>
                <c:pt idx="2">
                  <c:v>2024</c:v>
                </c:pt>
                <c:pt idx="3">
                  <c:v>Enero - Agosto 2025</c:v>
                </c:pt>
              </c:strCache>
            </c:strRef>
          </c:cat>
          <c:val>
            <c:numRef>
              <c:f>'3. PagosXcuentas'!$B$14:$E$14</c:f>
              <c:numCache>
                <c:formatCode>_(* #,##0.00_);_(* \(#,##0.00\);_(* "-"??_);_(@_)</c:formatCode>
                <c:ptCount val="4"/>
                <c:pt idx="0">
                  <c:v>660867082.09000003</c:v>
                </c:pt>
                <c:pt idx="1">
                  <c:v>744719455.63999999</c:v>
                </c:pt>
                <c:pt idx="2">
                  <c:v>830780103.28999996</c:v>
                </c:pt>
                <c:pt idx="3">
                  <c:v>594787812.75999999</c:v>
                </c:pt>
              </c:numCache>
            </c:numRef>
          </c:val>
          <c:extLst>
            <c:ext xmlns:c16="http://schemas.microsoft.com/office/drawing/2014/chart" uri="{C3380CC4-5D6E-409C-BE32-E72D297353CC}">
              <c16:uniqueId val="{00000011-C43E-441D-B8EC-B37D5A24814D}"/>
            </c:ext>
          </c:extLst>
        </c:ser>
        <c:ser>
          <c:idx val="8"/>
          <c:order val="8"/>
          <c:spPr>
            <a:solidFill>
              <a:schemeClr val="accent5">
                <a:lumMod val="80000"/>
                <a:lumOff val="20000"/>
              </a:schemeClr>
            </a:solidFill>
            <a:ln>
              <a:noFill/>
            </a:ln>
            <a:effectLst/>
            <a:sp3d/>
          </c:spPr>
          <c:invertIfNegative val="0"/>
          <c:cat>
            <c:strRef>
              <c:f>'3. PagosXcuentas'!$B$6:$E$6</c:f>
              <c:strCache>
                <c:ptCount val="4"/>
                <c:pt idx="0">
                  <c:v>2022</c:v>
                </c:pt>
                <c:pt idx="1">
                  <c:v>2023</c:v>
                </c:pt>
                <c:pt idx="2">
                  <c:v>2024</c:v>
                </c:pt>
                <c:pt idx="3">
                  <c:v>Enero - Agosto 2025</c:v>
                </c:pt>
              </c:strCache>
            </c:strRef>
          </c:cat>
          <c:val>
            <c:numLit>
              <c:formatCode>General</c:formatCode>
              <c:ptCount val="1"/>
              <c:pt idx="0">
                <c:v>194685949.21000001</c:v>
              </c:pt>
            </c:numLit>
          </c:val>
          <c:extLst>
            <c:ext xmlns:c16="http://schemas.microsoft.com/office/drawing/2014/chart" uri="{C3380CC4-5D6E-409C-BE32-E72D297353CC}">
              <c16:uniqueId val="{00000000-CFB5-47A0-A5EE-EC1549669EC6}"/>
            </c:ext>
          </c:extLst>
        </c:ser>
        <c:dLbls>
          <c:showLegendKey val="0"/>
          <c:showVal val="0"/>
          <c:showCatName val="0"/>
          <c:showSerName val="0"/>
          <c:showPercent val="0"/>
          <c:showBubbleSize val="0"/>
        </c:dLbls>
        <c:gapWidth val="75"/>
        <c:shape val="cylinder"/>
        <c:axId val="431137296"/>
        <c:axId val="431137688"/>
        <c:axId val="0"/>
        <c:extLst>
          <c:ext xmlns:c15="http://schemas.microsoft.com/office/drawing/2012/chart" uri="{02D57815-91ED-43cb-92C2-25804820EDAC}">
            <c15:filteredBarSeries>
              <c15:ser>
                <c:idx val="7"/>
                <c:order val="7"/>
                <c:tx>
                  <c:strRef>
                    <c:extLst>
                      <c:ext uri="{02D57815-91ED-43cb-92C2-25804820EDAC}">
                        <c15:formulaRef>
                          <c15:sqref>'[11]IV.3.3'!#REF!</c15:sqref>
                        </c15:formulaRef>
                      </c:ext>
                    </c:extLst>
                    <c:strCache>
                      <c:ptCount val="1"/>
                      <c:pt idx="0">
                        <c:v>#¡REF!</c:v>
                      </c:pt>
                    </c:strCache>
                  </c:strRef>
                </c:tx>
                <c:spPr>
                  <a:solidFill>
                    <a:schemeClr val="accent3">
                      <a:lumMod val="80000"/>
                      <a:lumOff val="20000"/>
                    </a:schemeClr>
                  </a:solidFill>
                  <a:ln>
                    <a:noFill/>
                  </a:ln>
                  <a:effectLst/>
                  <a:sp3d/>
                </c:spPr>
                <c:invertIfNegative val="0"/>
                <c:cat>
                  <c:strRef>
                    <c:extLst>
                      <c:ext uri="{02D57815-91ED-43cb-92C2-25804820EDAC}">
                        <c15:formulaRef>
                          <c15:sqref>'3. PagosXcuentas'!$B$6:$E$6</c15:sqref>
                        </c15:formulaRef>
                      </c:ext>
                    </c:extLst>
                    <c:strCache>
                      <c:ptCount val="4"/>
                      <c:pt idx="0">
                        <c:v>2022</c:v>
                      </c:pt>
                      <c:pt idx="1">
                        <c:v>2023</c:v>
                      </c:pt>
                      <c:pt idx="2">
                        <c:v>2024</c:v>
                      </c:pt>
                      <c:pt idx="3">
                        <c:v>Enero - Agosto 2025</c:v>
                      </c:pt>
                    </c:strCache>
                  </c:strRef>
                </c:cat>
                <c:val>
                  <c:numRef>
                    <c:extLst>
                      <c:ext uri="{02D57815-91ED-43cb-92C2-25804820EDAC}">
                        <c15:formulaRef>
                          <c15:sqref>'[11]IV.3.3'!#REF!</c15:sqref>
                        </c15:formulaRef>
                      </c:ext>
                    </c:extLst>
                    <c:numCache>
                      <c:formatCode>General</c:formatCode>
                      <c:ptCount val="1"/>
                      <c:pt idx="0">
                        <c:v>1</c:v>
                      </c:pt>
                    </c:numCache>
                  </c:numRef>
                </c:val>
                <c:extLst>
                  <c:ext xmlns:c16="http://schemas.microsoft.com/office/drawing/2014/chart" uri="{C3380CC4-5D6E-409C-BE32-E72D297353CC}">
                    <c16:uniqueId val="{00000015-C43E-441D-B8EC-B37D5A24814D}"/>
                  </c:ext>
                </c:extLst>
              </c15:ser>
            </c15:filteredBarSeries>
          </c:ext>
        </c:extLst>
      </c:bar3DChart>
      <c:catAx>
        <c:axId val="431137296"/>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mn-lt"/>
                <a:ea typeface="+mn-ea"/>
                <a:cs typeface="+mn-cs"/>
              </a:defRPr>
            </a:pPr>
            <a:endParaRPr lang="es-DO"/>
          </a:p>
        </c:txPr>
        <c:crossAx val="431137688"/>
        <c:crosses val="autoZero"/>
        <c:auto val="1"/>
        <c:lblAlgn val="ctr"/>
        <c:lblOffset val="100"/>
        <c:noMultiLvlLbl val="0"/>
      </c:catAx>
      <c:valAx>
        <c:axId val="431137688"/>
        <c:scaling>
          <c:orientation val="minMax"/>
        </c:scaling>
        <c:delete val="0"/>
        <c:axPos val="l"/>
        <c:numFmt formatCode="_(* #,##0.00_);_(* \(#,##0.00\);_(* &quot;-&quot;??_);_(@_)" sourceLinked="1"/>
        <c:majorTickMark val="none"/>
        <c:minorTickMark val="none"/>
        <c:tickLblPos val="none"/>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mn-lt"/>
                <a:ea typeface="+mn-ea"/>
                <a:cs typeface="+mn-cs"/>
              </a:defRPr>
            </a:pPr>
            <a:endParaRPr lang="es-DO"/>
          </a:p>
        </c:txPr>
        <c:crossAx val="431137296"/>
        <c:crosses val="autoZero"/>
        <c:crossBetween val="between"/>
        <c:dispUnits>
          <c:builtInUnit val="millions"/>
          <c:dispUnitsLbl>
            <c:layout>
              <c:manualLayout>
                <c:xMode val="edge"/>
                <c:yMode val="edge"/>
                <c:x val="5.5084706125634233E-3"/>
                <c:y val="0.44928518373943704"/>
              </c:manualLayout>
            </c:layout>
            <c:spPr>
              <a:noFill/>
              <a:ln>
                <a:noFill/>
              </a:ln>
              <a:effectLst/>
            </c:spPr>
            <c:txPr>
              <a:bodyPr rot="-5400000" spcFirstLastPara="1" vertOverflow="ellipsis" vert="horz" wrap="square" anchor="ctr" anchorCtr="1"/>
              <a:lstStyle/>
              <a:p>
                <a:pPr>
                  <a:defRPr sz="2000" b="1" i="0" u="none" strike="noStrike" kern="1200" baseline="0">
                    <a:solidFill>
                      <a:schemeClr val="tx1"/>
                    </a:solidFill>
                    <a:latin typeface="+mn-lt"/>
                    <a:ea typeface="+mn-ea"/>
                    <a:cs typeface="+mn-cs"/>
                  </a:defRPr>
                </a:pPr>
                <a:endParaRPr lang="es-DO"/>
              </a:p>
            </c:txPr>
          </c:dispUnitsLbl>
        </c:dispUnits>
      </c:valAx>
      <c:spPr>
        <a:noFill/>
        <a:ln w="25400">
          <a:noFill/>
        </a:ln>
        <a:effectLst/>
      </c:spPr>
    </c:plotArea>
    <c:legend>
      <c:legendPos val="b"/>
      <c:legendEntry>
        <c:idx val="7"/>
        <c:delete val="1"/>
      </c:legendEntry>
      <c:layout>
        <c:manualLayout>
          <c:xMode val="edge"/>
          <c:yMode val="edge"/>
          <c:x val="0.10588578417449168"/>
          <c:y val="9.1467038825281843E-2"/>
          <c:w val="0.75154663508560848"/>
          <c:h val="0.10401332343779313"/>
        </c:manualLayout>
      </c:layout>
      <c:overlay val="0"/>
      <c:spPr>
        <a:noFill/>
        <a:ln>
          <a:noFill/>
        </a:ln>
        <a:effectLst/>
      </c:spPr>
      <c:txPr>
        <a:bodyPr rot="0" spcFirstLastPara="1" vertOverflow="ellipsis" vert="horz" wrap="square" anchor="ctr" anchorCtr="1"/>
        <a:lstStyle/>
        <a:p>
          <a:pPr>
            <a:defRPr sz="2000" b="0" i="0" u="none" strike="noStrike" kern="1200" baseline="0">
              <a:solidFill>
                <a:schemeClr val="tx1"/>
              </a:solidFill>
              <a:latin typeface="+mn-lt"/>
              <a:ea typeface="+mn-ea"/>
              <a:cs typeface="+mn-cs"/>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000"/>
      </a:pPr>
      <a:endParaRPr lang="es-DO"/>
    </a:p>
  </c:txPr>
  <c:printSettings>
    <c:headerFooter/>
    <c:pageMargins b="0.75000000000001465" l="0.70000000000000062" r="0.70000000000000062" t="0.75000000000001465" header="0.30000000000000032" footer="0.30000000000000032"/>
    <c:pageSetup orientation="portrait"/>
  </c:printSettings>
  <c:userShapes r:id="rId3"/>
</c:chartSpace>
</file>

<file path=xl/charts/chart7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spc="0" baseline="0">
                <a:solidFill>
                  <a:sysClr val="windowText" lastClr="000000"/>
                </a:solidFill>
                <a:latin typeface="+mn-lt"/>
                <a:ea typeface="+mn-ea"/>
                <a:cs typeface="+mn-cs"/>
              </a:defRPr>
            </a:pPr>
            <a:r>
              <a:rPr lang="en-US" sz="2000" b="1">
                <a:solidFill>
                  <a:sysClr val="windowText" lastClr="000000"/>
                </a:solidFill>
              </a:rPr>
              <a:t>Pagos a Entidades del Seguro de Vejez, Discapacidad y Sobrevivencia (SVDS)</a:t>
            </a:r>
          </a:p>
        </c:rich>
      </c:tx>
      <c:layout>
        <c:manualLayout>
          <c:xMode val="edge"/>
          <c:yMode val="edge"/>
          <c:x val="0.21282693193984073"/>
          <c:y val="3.060283102004847E-2"/>
        </c:manualLayout>
      </c:layout>
      <c:overlay val="0"/>
      <c:spPr>
        <a:noFill/>
        <a:ln>
          <a:noFill/>
        </a:ln>
        <a:effectLst/>
      </c:spPr>
      <c:txPr>
        <a:bodyPr rot="0" spcFirstLastPara="1" vertOverflow="ellipsis" vert="horz" wrap="square" anchor="ctr" anchorCtr="1"/>
        <a:lstStyle/>
        <a:p>
          <a:pPr>
            <a:defRPr sz="20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0.1667944887806545"/>
          <c:y val="0.10822498079748114"/>
          <c:w val="0.79610887266320962"/>
          <c:h val="0.84402487104241686"/>
        </c:manualLayout>
      </c:layout>
      <c:barChart>
        <c:barDir val="bar"/>
        <c:grouping val="clustered"/>
        <c:varyColors val="0"/>
        <c:ser>
          <c:idx val="0"/>
          <c:order val="0"/>
          <c:tx>
            <c:strRef>
              <c:f>' 4.Pago Entidades'!$F$6</c:f>
              <c:strCache>
                <c:ptCount val="1"/>
                <c:pt idx="0">
                  <c:v>Total</c:v>
                </c:pt>
              </c:strCache>
            </c:strRef>
          </c:tx>
          <c:spPr>
            <a:gradFill flip="none" rotWithShape="1">
              <a:gsLst>
                <a:gs pos="0">
                  <a:srgbClr val="00539B">
                    <a:shade val="30000"/>
                    <a:satMod val="115000"/>
                  </a:srgbClr>
                </a:gs>
                <a:gs pos="50000">
                  <a:srgbClr val="00539B">
                    <a:shade val="67500"/>
                    <a:satMod val="115000"/>
                  </a:srgbClr>
                </a:gs>
                <a:gs pos="100000">
                  <a:srgbClr val="00539B">
                    <a:shade val="100000"/>
                    <a:satMod val="115000"/>
                  </a:srgbClr>
                </a:gs>
              </a:gsLst>
              <a:lin ang="2700000" scaled="1"/>
              <a:tileRect/>
            </a:gradFill>
            <a:ln>
              <a:noFill/>
            </a:ln>
            <a:effectLst>
              <a:glow rad="139700">
                <a:schemeClr val="bg1">
                  <a:alpha val="49000"/>
                </a:schemeClr>
              </a:glow>
              <a:outerShdw sx="1000" sy="1000" algn="ctr" rotWithShape="0">
                <a:schemeClr val="bg1"/>
              </a:outerShdw>
              <a:softEdge rad="0"/>
            </a:effectLst>
          </c:spPr>
          <c:invertIfNegative val="0"/>
          <c:dPt>
            <c:idx val="11"/>
            <c:invertIfNegative val="0"/>
            <c:bubble3D val="0"/>
            <c:spPr>
              <a:gradFill flip="none" rotWithShape="1">
                <a:gsLst>
                  <a:gs pos="0">
                    <a:srgbClr val="00539B">
                      <a:shade val="30000"/>
                      <a:satMod val="115000"/>
                    </a:srgbClr>
                  </a:gs>
                  <a:gs pos="50000">
                    <a:srgbClr val="00539B">
                      <a:shade val="67500"/>
                      <a:satMod val="115000"/>
                    </a:srgbClr>
                  </a:gs>
                  <a:gs pos="100000">
                    <a:srgbClr val="00539B">
                      <a:shade val="100000"/>
                      <a:satMod val="115000"/>
                    </a:srgbClr>
                  </a:gs>
                </a:gsLst>
                <a:lin ang="2700000" scaled="1"/>
                <a:tileRect/>
              </a:gradFill>
              <a:ln>
                <a:noFill/>
              </a:ln>
              <a:effectLst>
                <a:glow rad="139700">
                  <a:schemeClr val="bg1">
                    <a:alpha val="49000"/>
                  </a:schemeClr>
                </a:glow>
                <a:outerShdw sx="1000" sy="1000" algn="ctr" rotWithShape="0">
                  <a:schemeClr val="bg1"/>
                </a:outerShdw>
                <a:softEdge rad="0"/>
              </a:effectLst>
            </c:spPr>
            <c:extLst>
              <c:ext xmlns:c16="http://schemas.microsoft.com/office/drawing/2014/chart" uri="{C3380CC4-5D6E-409C-BE32-E72D297353CC}">
                <c16:uniqueId val="{00000001-FA0F-4D96-934E-AFE2A2521853}"/>
              </c:ext>
            </c:extLst>
          </c:dPt>
          <c:dPt>
            <c:idx val="12"/>
            <c:invertIfNegative val="0"/>
            <c:bubble3D val="0"/>
            <c:spPr>
              <a:gradFill flip="none" rotWithShape="1">
                <a:gsLst>
                  <a:gs pos="0">
                    <a:srgbClr val="00539B">
                      <a:shade val="30000"/>
                      <a:satMod val="115000"/>
                    </a:srgbClr>
                  </a:gs>
                  <a:gs pos="50000">
                    <a:srgbClr val="00539B">
                      <a:shade val="67500"/>
                      <a:satMod val="115000"/>
                    </a:srgbClr>
                  </a:gs>
                  <a:gs pos="100000">
                    <a:srgbClr val="00539B">
                      <a:shade val="100000"/>
                      <a:satMod val="115000"/>
                    </a:srgbClr>
                  </a:gs>
                </a:gsLst>
                <a:lin ang="2700000" scaled="1"/>
                <a:tileRect/>
              </a:gradFill>
              <a:ln>
                <a:noFill/>
              </a:ln>
              <a:effectLst>
                <a:glow rad="139700">
                  <a:schemeClr val="bg1">
                    <a:alpha val="49000"/>
                  </a:schemeClr>
                </a:glow>
                <a:outerShdw sx="1000" sy="1000" algn="ctr" rotWithShape="0">
                  <a:schemeClr val="bg1"/>
                </a:outerShdw>
                <a:softEdge rad="0"/>
              </a:effectLst>
            </c:spPr>
            <c:extLst>
              <c:ext xmlns:c16="http://schemas.microsoft.com/office/drawing/2014/chart" uri="{C3380CC4-5D6E-409C-BE32-E72D297353CC}">
                <c16:uniqueId val="{00000003-FA0F-4D96-934E-AFE2A2521853}"/>
              </c:ext>
            </c:extLst>
          </c:dPt>
          <c:dLbls>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extLst>
                <c:ext xmlns:c15="http://schemas.microsoft.com/office/drawing/2012/chart" uri="{02D57815-91ED-43cb-92C2-25804820EDAC}">
                  <c15:fullRef>
                    <c15:sqref>(' 4.Pago Entidades'!$A$7:$A$21,' 4.Pago Entidades'!$A$23:$A$23)</c15:sqref>
                  </c15:fullRef>
                </c:ext>
              </c:extLst>
              <c:f>' 4.Pago Entidades'!$A$7:$A$21</c:f>
              <c:strCache>
                <c:ptCount val="15"/>
                <c:pt idx="0">
                  <c:v>AFP Popular </c:v>
                </c:pt>
                <c:pt idx="1">
                  <c:v>Scotia Crecer AFP</c:v>
                </c:pt>
                <c:pt idx="2">
                  <c:v>AFP Siembra</c:v>
                </c:pt>
                <c:pt idx="3">
                  <c:v>AFP Reservas</c:v>
                </c:pt>
                <c:pt idx="4">
                  <c:v>Fondo INABIMA</c:v>
                </c:pt>
                <c:pt idx="5">
                  <c:v>Ministerio de Hacienda</c:v>
                </c:pt>
                <c:pt idx="6">
                  <c:v>AFP Romana</c:v>
                </c:pt>
                <c:pt idx="7">
                  <c:v>SIPEN</c:v>
                </c:pt>
                <c:pt idx="8">
                  <c:v>Fondo BR</c:v>
                </c:pt>
                <c:pt idx="9">
                  <c:v>Fondo BC</c:v>
                </c:pt>
                <c:pt idx="10">
                  <c:v>Autoseguro (IDSS)</c:v>
                </c:pt>
                <c:pt idx="11">
                  <c:v>AFP Atlántico</c:v>
                </c:pt>
                <c:pt idx="12">
                  <c:v>AFP JMMB BDI, SA</c:v>
                </c:pt>
                <c:pt idx="13">
                  <c:v>Comisión TSS</c:v>
                </c:pt>
                <c:pt idx="14">
                  <c:v>Comisión DIDA</c:v>
                </c:pt>
              </c:strCache>
            </c:strRef>
          </c:cat>
          <c:val>
            <c:numRef>
              <c:extLst>
                <c:ext xmlns:c15="http://schemas.microsoft.com/office/drawing/2012/chart" uri="{02D57815-91ED-43cb-92C2-25804820EDAC}">
                  <c15:fullRef>
                    <c15:sqref>(' 4.Pago Entidades'!$F$7:$F$21,' 4.Pago Entidades'!$F$23:$F$23)</c15:sqref>
                  </c15:fullRef>
                </c:ext>
              </c:extLst>
              <c:f>' 4.Pago Entidades'!$F$7:$F$21</c:f>
              <c:numCache>
                <c:formatCode>_(* #,##0.00_);_(* \(#,##0.00\);_(* "-"??_);_(@_)</c:formatCode>
                <c:ptCount val="15"/>
                <c:pt idx="0">
                  <c:v>89969156112.210007</c:v>
                </c:pt>
                <c:pt idx="1">
                  <c:v>63907317984.350006</c:v>
                </c:pt>
                <c:pt idx="2">
                  <c:v>56059659496.949997</c:v>
                </c:pt>
                <c:pt idx="3">
                  <c:v>53804393662.210007</c:v>
                </c:pt>
                <c:pt idx="4">
                  <c:v>45675720480.889999</c:v>
                </c:pt>
                <c:pt idx="5">
                  <c:v>12705329796.879999</c:v>
                </c:pt>
                <c:pt idx="6">
                  <c:v>2748498051.6400003</c:v>
                </c:pt>
                <c:pt idx="7">
                  <c:v>2398963818.8000002</c:v>
                </c:pt>
                <c:pt idx="8">
                  <c:v>1391496829.2</c:v>
                </c:pt>
                <c:pt idx="9">
                  <c:v>850343277.60000002</c:v>
                </c:pt>
                <c:pt idx="10">
                  <c:v>1359487475.9699998</c:v>
                </c:pt>
                <c:pt idx="11">
                  <c:v>4019086016.6700006</c:v>
                </c:pt>
                <c:pt idx="12">
                  <c:v>1753517071.3699999</c:v>
                </c:pt>
                <c:pt idx="13">
                  <c:v>2320869401.02</c:v>
                </c:pt>
                <c:pt idx="14">
                  <c:v>1285605971.1599998</c:v>
                </c:pt>
              </c:numCache>
            </c:numRef>
          </c:val>
          <c:extLst>
            <c:ext xmlns:c16="http://schemas.microsoft.com/office/drawing/2014/chart" uri="{C3380CC4-5D6E-409C-BE32-E72D297353CC}">
              <c16:uniqueId val="{00000004-FA0F-4D96-934E-AFE2A2521853}"/>
            </c:ext>
          </c:extLst>
        </c:ser>
        <c:dLbls>
          <c:showLegendKey val="0"/>
          <c:showVal val="0"/>
          <c:showCatName val="0"/>
          <c:showSerName val="0"/>
          <c:showPercent val="0"/>
          <c:showBubbleSize val="0"/>
        </c:dLbls>
        <c:gapWidth val="18"/>
        <c:overlap val="1"/>
        <c:axId val="431138472"/>
        <c:axId val="431138864"/>
      </c:barChart>
      <c:catAx>
        <c:axId val="431138472"/>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1138864"/>
        <c:crosses val="autoZero"/>
        <c:auto val="1"/>
        <c:lblAlgn val="ctr"/>
        <c:lblOffset val="100"/>
        <c:noMultiLvlLbl val="0"/>
      </c:catAx>
      <c:valAx>
        <c:axId val="431138864"/>
        <c:scaling>
          <c:orientation val="minMax"/>
        </c:scaling>
        <c:delete val="0"/>
        <c:axPos val="b"/>
        <c:numFmt formatCode="_(* #,##0.00_);_(* \(#,##0.00\);_(* &quot;-&quot;??_);_(@_)" sourceLinked="1"/>
        <c:majorTickMark val="none"/>
        <c:minorTickMark val="none"/>
        <c:tickLblPos val="nextTo"/>
        <c:spPr>
          <a:noFill/>
          <a:ln>
            <a:noFill/>
          </a:ln>
          <a:effectLst/>
        </c:spPr>
        <c:txPr>
          <a:bodyPr rot="-2700000" spcFirstLastPara="1" vertOverflow="ellipsis" wrap="square" anchor="ctr" anchorCtr="1"/>
          <a:lstStyle/>
          <a:p>
            <a:pPr>
              <a:defRPr sz="200" b="0" i="0" u="none" strike="noStrike" kern="1200" baseline="0">
                <a:solidFill>
                  <a:schemeClr val="bg1"/>
                </a:solidFill>
                <a:latin typeface="+mn-lt"/>
                <a:ea typeface="+mn-ea"/>
                <a:cs typeface="+mn-cs"/>
              </a:defRPr>
            </a:pPr>
            <a:endParaRPr lang="es-DO"/>
          </a:p>
        </c:txPr>
        <c:crossAx val="431138472"/>
        <c:crosses val="autoZero"/>
        <c:crossBetween val="between"/>
        <c:dispUnits>
          <c:builtInUnit val="millions"/>
          <c:dispUnitsLbl>
            <c:layout>
              <c:manualLayout>
                <c:xMode val="edge"/>
                <c:yMode val="edge"/>
                <c:x val="2.0991956443080665E-2"/>
                <c:y val="0.50411500686950339"/>
              </c:manualLayout>
            </c:layout>
            <c:spPr>
              <a:noFill/>
              <a:ln>
                <a:noFill/>
              </a:ln>
              <a:effectLst/>
            </c:spPr>
            <c:txPr>
              <a:bodyPr rot="0" spcFirstLastPara="1" vertOverflow="ellipsis" vert="horz" wrap="square" anchor="ctr" anchorCtr="1"/>
              <a:lstStyle/>
              <a:p>
                <a:pPr>
                  <a:defRPr sz="1800" b="1" i="0" u="none" strike="noStrike" kern="1200" baseline="0">
                    <a:solidFill>
                      <a:sysClr val="windowText" lastClr="000000"/>
                    </a:solidFill>
                    <a:latin typeface="+mn-lt"/>
                    <a:ea typeface="+mn-ea"/>
                    <a:cs typeface="+mn-cs"/>
                  </a:defRPr>
                </a:pPr>
                <a:endParaRPr lang="es-DO"/>
              </a:p>
            </c:txPr>
          </c:dispUnitsLbl>
        </c:dispUnits>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chartSpace>
</file>

<file path=xl/charts/chart7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DO"/>
              <a:t>Patrimonio de los Fondos de Pensiones por año (Millones RD$)</a:t>
            </a:r>
          </a:p>
        </c:rich>
      </c:tx>
      <c:overlay val="0"/>
      <c:spPr>
        <a:noFill/>
        <a:ln>
          <a:noFill/>
        </a:ln>
        <a:effectLst/>
      </c:spPr>
      <c:txPr>
        <a:bodyPr rot="0" spcFirstLastPara="1" vertOverflow="ellipsis" vert="horz" wrap="square" anchor="ctr" anchorCtr="1"/>
        <a:lstStyle/>
        <a:p>
          <a:pPr>
            <a:defRPr sz="168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5365727445446457E-2"/>
          <c:y val="0.18491649806147864"/>
          <c:w val="0.96327470415971017"/>
          <c:h val="0.61509218057644854"/>
        </c:manualLayout>
      </c:layout>
      <c:lineChart>
        <c:grouping val="standard"/>
        <c:varyColors val="0"/>
        <c:ser>
          <c:idx val="0"/>
          <c:order val="0"/>
          <c:tx>
            <c:strRef>
              <c:f>'5.Patrim. fp anual'!$B$6</c:f>
              <c:strCache>
                <c:ptCount val="1"/>
                <c:pt idx="0">
                  <c:v>Patrimonio Fondos de Pensiones 
(RD$ Millones)</c:v>
                </c:pt>
              </c:strCache>
            </c:strRef>
          </c:tx>
          <c:spPr>
            <a:ln w="28575" cap="rnd" cmpd="sng" algn="ctr">
              <a:solidFill>
                <a:srgbClr val="00539B"/>
              </a:solidFill>
              <a:prstDash val="solid"/>
              <a:round/>
            </a:ln>
            <a:effectLst/>
          </c:spPr>
          <c:marker>
            <c:symbol val="circle"/>
            <c:size val="13"/>
            <c:spPr>
              <a:solidFill>
                <a:schemeClr val="bg1"/>
              </a:solidFill>
              <a:ln w="9525" cap="flat" cmpd="sng" algn="ctr">
                <a:solidFill>
                  <a:srgbClr val="00539B"/>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dLbl>
              <c:idx val="4"/>
              <c:layout>
                <c:manualLayout>
                  <c:x val="-6.7297050045122681E-2"/>
                  <c:y val="-4.143394145466190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F48-4174-9972-9F1AF0272884}"/>
                </c:ext>
              </c:extLst>
            </c:dLbl>
            <c:dLbl>
              <c:idx val="5"/>
              <c:layout>
                <c:manualLayout>
                  <c:x val="-6.5291780529905863E-2"/>
                  <c:y val="-4.049804894670553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F48-4174-9972-9F1AF0272884}"/>
                </c:ext>
              </c:extLst>
            </c:dLbl>
            <c:dLbl>
              <c:idx val="6"/>
              <c:layout>
                <c:manualLayout>
                  <c:x val="-7.099482283660713E-2"/>
                  <c:y val="-3.941603266068778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F48-4174-9972-9F1AF0272884}"/>
                </c:ext>
              </c:extLst>
            </c:dLbl>
            <c:dLbl>
              <c:idx val="7"/>
              <c:layout>
                <c:manualLayout>
                  <c:x val="-4.0141993036441281E-2"/>
                  <c:y val="-4.669286421350345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F48-4174-9972-9F1AF0272884}"/>
                </c:ext>
              </c:extLst>
            </c:dLbl>
            <c:numFmt formatCode="#,##0.00" sourceLinked="0"/>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'5.Patrim. fp anual'!$A$7:$A$14</c:f>
              <c:strCache>
                <c:ptCount val="8"/>
                <c:pt idx="0">
                  <c:v>2018</c:v>
                </c:pt>
                <c:pt idx="1">
                  <c:v>2019</c:v>
                </c:pt>
                <c:pt idx="2">
                  <c:v>2020</c:v>
                </c:pt>
                <c:pt idx="3">
                  <c:v>2021</c:v>
                </c:pt>
                <c:pt idx="4">
                  <c:v>2022</c:v>
                </c:pt>
                <c:pt idx="5">
                  <c:v>2023</c:v>
                </c:pt>
                <c:pt idx="6">
                  <c:v>2024</c:v>
                </c:pt>
                <c:pt idx="7">
                  <c:v>Ago. 2025</c:v>
                </c:pt>
              </c:strCache>
            </c:strRef>
          </c:cat>
          <c:val>
            <c:numRef>
              <c:f>'5.Patrim. fp anual'!$B$7:$B$14</c:f>
              <c:numCache>
                <c:formatCode>_(* #,##0.00_);_(* \(#,##0.00\);_(* "-"??_);_(@_)</c:formatCode>
                <c:ptCount val="8"/>
                <c:pt idx="0">
                  <c:v>599976.12957899994</c:v>
                </c:pt>
                <c:pt idx="1">
                  <c:v>707666.437209</c:v>
                </c:pt>
                <c:pt idx="2">
                  <c:v>820942.24981800001</c:v>
                </c:pt>
                <c:pt idx="3">
                  <c:v>960567.11641200003</c:v>
                </c:pt>
                <c:pt idx="4">
                  <c:v>1062302.305562</c:v>
                </c:pt>
                <c:pt idx="5">
                  <c:v>1213344.006122</c:v>
                </c:pt>
                <c:pt idx="6">
                  <c:v>1397051.0850722701</c:v>
                </c:pt>
                <c:pt idx="7">
                  <c:v>1512062.0826177553</c:v>
                </c:pt>
              </c:numCache>
            </c:numRef>
          </c:val>
          <c:smooth val="0"/>
          <c:extLst>
            <c:ext xmlns:c16="http://schemas.microsoft.com/office/drawing/2014/chart" uri="{C3380CC4-5D6E-409C-BE32-E72D297353CC}">
              <c16:uniqueId val="{0000000D-11A7-4510-A9FB-9CD6C0E1EBCB}"/>
            </c:ext>
          </c:extLst>
        </c:ser>
        <c:dLbls>
          <c:showLegendKey val="0"/>
          <c:showVal val="0"/>
          <c:showCatName val="0"/>
          <c:showSerName val="0"/>
          <c:showPercent val="0"/>
          <c:showBubbleSize val="0"/>
        </c:dLbls>
        <c:marker val="1"/>
        <c:smooth val="0"/>
        <c:axId val="431139256"/>
        <c:axId val="431140040"/>
      </c:lineChart>
      <c:lineChart>
        <c:grouping val="standard"/>
        <c:varyColors val="0"/>
        <c:ser>
          <c:idx val="1"/>
          <c:order val="1"/>
          <c:tx>
            <c:strRef>
              <c:f>'5.Patrim. fp anual'!$E$6</c:f>
              <c:strCache>
                <c:ptCount val="1"/>
                <c:pt idx="0">
                  <c:v>Valor estimado  
% Patrimonio/ PIB</c:v>
                </c:pt>
              </c:strCache>
            </c:strRef>
          </c:tx>
          <c:spPr>
            <a:ln w="28575" cap="rnd" cmpd="sng" algn="ctr">
              <a:solidFill>
                <a:schemeClr val="accent5">
                  <a:shade val="95000"/>
                  <a:satMod val="105000"/>
                </a:schemeClr>
              </a:solidFill>
              <a:prstDash val="solid"/>
              <a:round/>
            </a:ln>
            <a:effectLst/>
          </c:spPr>
          <c:marker>
            <c:symbol val="circle"/>
            <c:size val="13"/>
            <c:spPr>
              <a:solidFill>
                <a:schemeClr val="bg1"/>
              </a:solidFill>
              <a:ln w="9525" cap="flat" cmpd="sng" algn="ctr">
                <a:solidFill>
                  <a:schemeClr val="accent5">
                    <a:shade val="95000"/>
                    <a:satMod val="105000"/>
                  </a:schemeClr>
                </a:solidFill>
                <a:prstDash val="solid"/>
                <a:round/>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marker>
          <c:dLbls>
            <c:spPr>
              <a:noFill/>
              <a:ln>
                <a:noFill/>
              </a:ln>
              <a:effectLst/>
            </c:spPr>
            <c:txPr>
              <a:bodyPr rot="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'5.Patrim. fp anual'!$A$7:$A$14</c:f>
              <c:strCache>
                <c:ptCount val="8"/>
                <c:pt idx="0">
                  <c:v>2018</c:v>
                </c:pt>
                <c:pt idx="1">
                  <c:v>2019</c:v>
                </c:pt>
                <c:pt idx="2">
                  <c:v>2020</c:v>
                </c:pt>
                <c:pt idx="3">
                  <c:v>2021</c:v>
                </c:pt>
                <c:pt idx="4">
                  <c:v>2022</c:v>
                </c:pt>
                <c:pt idx="5">
                  <c:v>2023</c:v>
                </c:pt>
                <c:pt idx="6">
                  <c:v>2024</c:v>
                </c:pt>
                <c:pt idx="7">
                  <c:v>Ago. 2025</c:v>
                </c:pt>
              </c:strCache>
            </c:strRef>
          </c:cat>
          <c:val>
            <c:numRef>
              <c:f>'5.Patrim. fp anual'!$E$7:$E$14</c:f>
              <c:numCache>
                <c:formatCode>0.0%</c:formatCode>
                <c:ptCount val="8"/>
                <c:pt idx="0">
                  <c:v>0.14257687710783717</c:v>
                </c:pt>
                <c:pt idx="1">
                  <c:v>0.15475770074404829</c:v>
                </c:pt>
                <c:pt idx="2">
                  <c:v>0.18490465009533372</c:v>
                </c:pt>
                <c:pt idx="3">
                  <c:v>0.17698267466301509</c:v>
                </c:pt>
                <c:pt idx="4">
                  <c:v>0.16977020759736031</c:v>
                </c:pt>
                <c:pt idx="5">
                  <c:v>0.17936847274599327</c:v>
                </c:pt>
                <c:pt idx="6">
                  <c:v>0.18871702400592361</c:v>
                </c:pt>
                <c:pt idx="7">
                  <c:v>0.20425298644613299</c:v>
                </c:pt>
              </c:numCache>
            </c:numRef>
          </c:val>
          <c:smooth val="0"/>
          <c:extLst>
            <c:ext xmlns:c16="http://schemas.microsoft.com/office/drawing/2014/chart" uri="{C3380CC4-5D6E-409C-BE32-E72D297353CC}">
              <c16:uniqueId val="{0000001B-11A7-4510-A9FB-9CD6C0E1EBCB}"/>
            </c:ext>
          </c:extLst>
        </c:ser>
        <c:dLbls>
          <c:showLegendKey val="0"/>
          <c:showVal val="0"/>
          <c:showCatName val="0"/>
          <c:showSerName val="0"/>
          <c:showPercent val="0"/>
          <c:showBubbleSize val="0"/>
        </c:dLbls>
        <c:marker val="1"/>
        <c:smooth val="0"/>
        <c:axId val="431140432"/>
        <c:axId val="431140824"/>
      </c:lineChart>
      <c:catAx>
        <c:axId val="431139256"/>
        <c:scaling>
          <c:orientation val="minMax"/>
        </c:scaling>
        <c:delete val="0"/>
        <c:axPos val="b"/>
        <c:numFmt formatCode="@" sourceLinked="0"/>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1140040"/>
        <c:crosses val="autoZero"/>
        <c:auto val="1"/>
        <c:lblAlgn val="ctr"/>
        <c:lblOffset val="1000"/>
        <c:noMultiLvlLbl val="0"/>
      </c:catAx>
      <c:valAx>
        <c:axId val="431140040"/>
        <c:scaling>
          <c:orientation val="minMax"/>
        </c:scaling>
        <c:delete val="0"/>
        <c:axPos val="l"/>
        <c:numFmt formatCode="_(* #,##0.00_);_(* \(#,##0.00\);_(* &quot;-&quot;??_);_(@_)"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31139256"/>
        <c:crosses val="autoZero"/>
        <c:crossBetween val="between"/>
      </c:valAx>
      <c:catAx>
        <c:axId val="431140432"/>
        <c:scaling>
          <c:orientation val="minMax"/>
        </c:scaling>
        <c:delete val="1"/>
        <c:axPos val="b"/>
        <c:numFmt formatCode="General" sourceLinked="1"/>
        <c:majorTickMark val="out"/>
        <c:minorTickMark val="none"/>
        <c:tickLblPos val="nextTo"/>
        <c:crossAx val="431140824"/>
        <c:crosses val="autoZero"/>
        <c:auto val="1"/>
        <c:lblAlgn val="ctr"/>
        <c:lblOffset val="100"/>
        <c:noMultiLvlLbl val="0"/>
      </c:catAx>
      <c:valAx>
        <c:axId val="431140824"/>
        <c:scaling>
          <c:orientation val="minMax"/>
          <c:max val="2.2999999999999998"/>
          <c:min val="-0.13"/>
        </c:scaling>
        <c:delete val="0"/>
        <c:axPos val="r"/>
        <c:numFmt formatCode="0.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crossAx val="431140432"/>
        <c:crosses val="max"/>
        <c:crossBetween val="between"/>
        <c:majorUnit val="0.60000000000000009"/>
      </c:valAx>
      <c:spPr>
        <a:solidFill>
          <a:schemeClr val="bg1"/>
        </a:solidFill>
        <a:ln>
          <a:noFill/>
        </a:ln>
        <a:effectLst/>
      </c:spPr>
    </c:plotArea>
    <c:legend>
      <c:legendPos val="b"/>
      <c:layout>
        <c:manualLayout>
          <c:xMode val="edge"/>
          <c:yMode val="edge"/>
          <c:x val="0.295143700871772"/>
          <c:y val="5.2609686896245351E-2"/>
          <c:w val="0.40163976240385396"/>
          <c:h val="9.5319967885566292E-2"/>
        </c:manualLayout>
      </c:layout>
      <c:overlay val="0"/>
      <c:spPr>
        <a:noFill/>
        <a:ln>
          <a:noFill/>
        </a:ln>
        <a:effectLst/>
      </c:spPr>
      <c:txPr>
        <a:bodyPr rot="0" spcFirstLastPara="1" vertOverflow="ellipsis" vert="horz" wrap="square" anchor="ctr" anchorCtr="1"/>
        <a:lstStyle/>
        <a:p>
          <a:pPr rtl="0">
            <a:defRPr sz="14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000000000001465" l="0.70000000000000062" r="0.70000000000000062" t="0.75000000000001465" header="0.30000000000000032" footer="0.30000000000000032"/>
    <c:pageSetup orientation="landscape"/>
  </c:printSettings>
  <c:userShapes r:id="rId3"/>
</c:chartSpace>
</file>

<file path=xl/charts/chart7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800" b="1" i="0" u="none" strike="noStrike" kern="1200" cap="all" baseline="0">
                <a:solidFill>
                  <a:sysClr val="windowText" lastClr="000000"/>
                </a:solidFill>
                <a:latin typeface="Arial" panose="020B0604020202020204" pitchFamily="34" charset="0"/>
                <a:ea typeface="+mn-ea"/>
                <a:cs typeface="Arial" panose="020B0604020202020204" pitchFamily="34" charset="0"/>
              </a:defRPr>
            </a:pPr>
            <a:r>
              <a:rPr lang="es-DO" sz="1800" cap="none" baseline="0"/>
              <a:t>Composición de la Cartera de Inversiones de los Fondos de Pensiones por Emisor (RD$)</a:t>
            </a:r>
          </a:p>
        </c:rich>
      </c:tx>
      <c:layout>
        <c:manualLayout>
          <c:xMode val="edge"/>
          <c:yMode val="edge"/>
          <c:x val="0.22473925722380311"/>
          <c:y val="3.4708331587288657E-2"/>
        </c:manualLayout>
      </c:layout>
      <c:overlay val="0"/>
      <c:spPr>
        <a:noFill/>
        <a:ln>
          <a:noFill/>
        </a:ln>
        <a:effectLst/>
      </c:spPr>
      <c:txPr>
        <a:bodyPr rot="0" spcFirstLastPara="1" vertOverflow="ellipsis" vert="horz" wrap="square" anchor="ctr" anchorCtr="1"/>
        <a:lstStyle/>
        <a:p>
          <a:pPr>
            <a:defRPr sz="1800" b="1" i="0" u="none" strike="noStrike" kern="1200" cap="all"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view3D>
      <c:rotX val="80"/>
      <c:rotY val="0"/>
      <c:depthPercent val="100"/>
      <c:rAngAx val="0"/>
      <c:perspective val="0"/>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8778258646736648"/>
          <c:y val="0.24743032110477384"/>
          <c:w val="0.69842788449707982"/>
          <c:h val="0.64585413802244118"/>
        </c:manualLayout>
      </c:layout>
      <c:pie3DChart>
        <c:varyColors val="1"/>
        <c:ser>
          <c:idx val="0"/>
          <c:order val="0"/>
          <c:tx>
            <c:strRef>
              <c:f>'6. Cartera de inv fp'!$B$6</c:f>
              <c:strCache>
                <c:ptCount val="1"/>
                <c:pt idx="0">
                  <c:v>Inversión </c:v>
                </c:pt>
              </c:strCache>
            </c:strRef>
          </c:tx>
          <c:explosion val="15"/>
          <c:dPt>
            <c:idx val="0"/>
            <c:bubble3D val="0"/>
            <c:explosion val="10"/>
            <c:spPr>
              <a:solidFill>
                <a:srgbClr val="00539B"/>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1-0FCE-421A-B914-F8E11B358A3D}"/>
              </c:ext>
            </c:extLst>
          </c:dPt>
          <c:dPt>
            <c:idx val="1"/>
            <c:bubble3D val="0"/>
            <c:explosion val="9"/>
            <c:spPr>
              <a:solidFill>
                <a:schemeClr val="accent1">
                  <a:shade val="58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3-0FCE-421A-B914-F8E11B358A3D}"/>
              </c:ext>
            </c:extLst>
          </c:dPt>
          <c:dPt>
            <c:idx val="2"/>
            <c:bubble3D val="0"/>
            <c:explosion val="6"/>
            <c:spPr>
              <a:solidFill>
                <a:schemeClr val="accent1">
                  <a:lumMod val="60000"/>
                  <a:lumOff val="40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5-0FCE-421A-B914-F8E11B358A3D}"/>
              </c:ext>
            </c:extLst>
          </c:dPt>
          <c:dPt>
            <c:idx val="3"/>
            <c:bubble3D val="0"/>
            <c:spPr>
              <a:solidFill>
                <a:schemeClr val="accent2"/>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7-0FCE-421A-B914-F8E11B358A3D}"/>
              </c:ext>
            </c:extLst>
          </c:dPt>
          <c:dPt>
            <c:idx val="4"/>
            <c:bubble3D val="0"/>
            <c:explosion val="7"/>
            <c:spPr>
              <a:solidFill>
                <a:schemeClr val="accent1"/>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9-0FCE-421A-B914-F8E11B358A3D}"/>
              </c:ext>
            </c:extLst>
          </c:dPt>
          <c:dPt>
            <c:idx val="5"/>
            <c:bubble3D val="0"/>
            <c:spPr>
              <a:solidFill>
                <a:srgbClr val="00A94F"/>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B-0FCE-421A-B914-F8E11B358A3D}"/>
              </c:ext>
            </c:extLst>
          </c:dPt>
          <c:dPt>
            <c:idx val="6"/>
            <c:bubble3D val="0"/>
            <c:explosion val="9"/>
            <c:spPr>
              <a:solidFill>
                <a:schemeClr val="accent1">
                  <a:tint val="72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D-0FCE-421A-B914-F8E11B358A3D}"/>
              </c:ext>
            </c:extLst>
          </c:dPt>
          <c:dPt>
            <c:idx val="7"/>
            <c:bubble3D val="0"/>
            <c:explosion val="10"/>
            <c:spPr>
              <a:solidFill>
                <a:schemeClr val="accent1">
                  <a:tint val="58000"/>
                </a:schemeClr>
              </a:solidFill>
              <a:ln>
                <a:noFill/>
              </a:ln>
              <a:effectLst>
                <a:outerShdw blurRad="88900" sx="102000" sy="102000" algn="ctr" rotWithShape="0">
                  <a:prstClr val="black">
                    <a:alpha val="10000"/>
                  </a:prstClr>
                </a:outerShdw>
              </a:effectLst>
              <a:scene3d>
                <a:camera prst="orthographicFront"/>
                <a:lightRig rig="threePt" dir="t"/>
              </a:scene3d>
              <a:sp3d>
                <a:bevelT w="127000" h="127000"/>
                <a:bevelB w="127000" h="127000"/>
              </a:sp3d>
            </c:spPr>
            <c:extLst>
              <c:ext xmlns:c16="http://schemas.microsoft.com/office/drawing/2014/chart" uri="{C3380CC4-5D6E-409C-BE32-E72D297353CC}">
                <c16:uniqueId val="{0000000F-0FCE-421A-B914-F8E11B358A3D}"/>
              </c:ext>
            </c:extLst>
          </c:dPt>
          <c:dLbls>
            <c:dLbl>
              <c:idx val="0"/>
              <c:layout>
                <c:manualLayout>
                  <c:x val="6.2387432325982047E-2"/>
                  <c:y val="-3.5064708413932874E-2"/>
                </c:manualLayout>
              </c:layout>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fld id="{B6F1AFB7-BEA2-4D02-BD8E-2D8CD935846D}" type="CATEGORYNAME">
                      <a:rPr lang="en-US" sz="1400" b="0"/>
                      <a:pPr>
                        <a:defRPr sz="1400" b="0"/>
                      </a:pPr>
                      <a:t>[]</a:t>
                    </a:fld>
                    <a:r>
                      <a:rPr lang="en-US" sz="1400" b="0"/>
                      <a:t> </a:t>
                    </a:r>
                    <a:fld id="{802593D4-D7C9-4FFF-8538-6F19ABEF7343}" type="VALUE">
                      <a:rPr lang="en-US" sz="1400" b="0"/>
                      <a:pPr>
                        <a:defRPr sz="1400" b="0"/>
                      </a:pPr>
                      <a:t>[]</a:t>
                    </a:fld>
                    <a:r>
                      <a:rPr lang="en-US" sz="1400" b="0"/>
                      <a:t> </a:t>
                    </a:r>
                  </a:p>
                  <a:p>
                    <a:pPr>
                      <a:defRPr sz="1400" b="0"/>
                    </a:pPr>
                    <a:fld id="{D001C737-3F8B-48C0-B8FC-3D84735647BA}" type="PERCENTAGE">
                      <a:rPr lang="en-US" sz="1400" b="0"/>
                      <a:pPr>
                        <a:defRPr sz="1400" b="0"/>
                      </a:pPr>
                      <a:t>[]</a:t>
                    </a:fld>
                    <a:endParaRPr/>
                  </a:p>
                </c:rich>
              </c:tx>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1-0FCE-421A-B914-F8E11B358A3D}"/>
                </c:ext>
              </c:extLst>
            </c:dLbl>
            <c:dLbl>
              <c:idx val="1"/>
              <c:layout>
                <c:manualLayout>
                  <c:x val="4.5678849713192027E-2"/>
                  <c:y val="4.8225190049913887E-2"/>
                </c:manualLayout>
              </c:layout>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fld id="{9DB53A80-1631-4C54-B94A-7623F16DC562}" type="CATEGORYNAME">
                      <a:rPr lang="en-US" sz="1400" b="0"/>
                      <a:pPr>
                        <a:defRPr sz="1400" b="0"/>
                      </a:pPr>
                      <a:t>[]</a:t>
                    </a:fld>
                    <a:r>
                      <a:rPr lang="en-US" sz="1400" b="0"/>
                      <a:t> </a:t>
                    </a:r>
                    <a:fld id="{8B1BE688-23E6-409E-A9E5-487FD9D966BE}" type="VALUE">
                      <a:rPr lang="en-US" sz="1400" b="0"/>
                      <a:pPr>
                        <a:defRPr sz="1400" b="0"/>
                      </a:pPr>
                      <a:t>[]</a:t>
                    </a:fld>
                    <a:r>
                      <a:rPr lang="en-US" sz="1400" b="0"/>
                      <a:t> </a:t>
                    </a:r>
                  </a:p>
                  <a:p>
                    <a:pPr>
                      <a:defRPr sz="1400" b="0"/>
                    </a:pPr>
                    <a:fld id="{D0DF9589-4A9B-4BCB-BDFB-E932696D7EAC}" type="PERCENTAGE">
                      <a:rPr lang="en-US" sz="1400" b="0"/>
                      <a:pPr>
                        <a:defRPr sz="1400" b="0"/>
                      </a:pPr>
                      <a:t>[]</a:t>
                    </a:fld>
                    <a:endParaRPr/>
                  </a:p>
                </c:rich>
              </c:tx>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3-0FCE-421A-B914-F8E11B358A3D}"/>
                </c:ext>
              </c:extLst>
            </c:dLbl>
            <c:dLbl>
              <c:idx val="2"/>
              <c:layout>
                <c:manualLayout>
                  <c:x val="-3.1467708043344193E-2"/>
                  <c:y val="7.3012754413109587E-2"/>
                </c:manualLayout>
              </c:layout>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fld id="{C822C21F-0988-4DDE-BA82-A40D03D21168}" type="CATEGORYNAME">
                      <a:rPr lang="en-US" sz="1400" b="0"/>
                      <a:pPr>
                        <a:defRPr sz="1400" b="0"/>
                      </a:pPr>
                      <a:t>[]</a:t>
                    </a:fld>
                    <a:r>
                      <a:rPr lang="en-US" sz="1400" b="0"/>
                      <a:t> </a:t>
                    </a:r>
                    <a:fld id="{E05FC477-5633-4DC9-A14F-63E5DD5E4C00}" type="VALUE">
                      <a:rPr lang="en-US" sz="1400" b="0"/>
                      <a:pPr>
                        <a:defRPr sz="1400" b="0"/>
                      </a:pPr>
                      <a:t>[]</a:t>
                    </a:fld>
                    <a:r>
                      <a:rPr lang="en-US" sz="1400" b="0"/>
                      <a:t> </a:t>
                    </a:r>
                  </a:p>
                  <a:p>
                    <a:pPr>
                      <a:defRPr sz="1400" b="0"/>
                    </a:pPr>
                    <a:fld id="{87E1A451-509B-4625-B12B-E5AD063B949E}" type="PERCENTAGE">
                      <a:rPr lang="en-US" sz="1400" b="0"/>
                      <a:pPr>
                        <a:defRPr sz="1400" b="0"/>
                      </a:pPr>
                      <a:t>[]</a:t>
                    </a:fld>
                    <a:endParaRPr/>
                  </a:p>
                </c:rich>
              </c:tx>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5-0FCE-421A-B914-F8E11B358A3D}"/>
                </c:ext>
              </c:extLst>
            </c:dLbl>
            <c:dLbl>
              <c:idx val="3"/>
              <c:layout>
                <c:manualLayout>
                  <c:x val="-6.1877580900061395E-2"/>
                  <c:y val="-2.8158386597456494E-3"/>
                </c:manualLayout>
              </c:layout>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fld id="{441E169C-1271-4FB6-9C79-850CD6DBDDF9}" type="CATEGORYNAME">
                      <a:rPr lang="en-US" sz="1400" b="0"/>
                      <a:pPr>
                        <a:defRPr sz="1400" b="0"/>
                      </a:pPr>
                      <a:t>[]</a:t>
                    </a:fld>
                    <a:r>
                      <a:rPr lang="en-US" sz="1400" b="0"/>
                      <a:t> </a:t>
                    </a:r>
                    <a:fld id="{FC9DF459-C227-4F7A-863B-82216E0DF0CF}" type="VALUE">
                      <a:rPr lang="en-US" sz="1400" b="0"/>
                      <a:pPr>
                        <a:defRPr sz="1400" b="0"/>
                      </a:pPr>
                      <a:t>[]</a:t>
                    </a:fld>
                    <a:r>
                      <a:rPr lang="en-US" sz="1400" b="0"/>
                      <a:t> </a:t>
                    </a:r>
                  </a:p>
                  <a:p>
                    <a:pPr>
                      <a:defRPr sz="1400" b="0"/>
                    </a:pPr>
                    <a:fld id="{620B5D4B-2CA5-470A-B586-099CE11DD813}" type="PERCENTAGE">
                      <a:rPr lang="en-US" sz="1400" b="0"/>
                      <a:pPr>
                        <a:defRPr sz="1400" b="0"/>
                      </a:pPr>
                      <a:t>[]</a:t>
                    </a:fld>
                    <a:endParaRPr/>
                  </a:p>
                </c:rich>
              </c:tx>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7-0FCE-421A-B914-F8E11B358A3D}"/>
                </c:ext>
              </c:extLst>
            </c:dLbl>
            <c:dLbl>
              <c:idx val="4"/>
              <c:layout>
                <c:manualLayout>
                  <c:x val="-4.1888759239058569E-2"/>
                  <c:y val="-0.10590257669343993"/>
                </c:manualLayout>
              </c:layout>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fld id="{7DD70EF7-1AAF-438F-9331-27DA076168CA}" type="CATEGORYNAME">
                      <a:rPr lang="en-US" sz="1400" b="0"/>
                      <a:pPr>
                        <a:defRPr sz="1400" b="0"/>
                      </a:pPr>
                      <a:t>[]</a:t>
                    </a:fld>
                    <a:r>
                      <a:rPr lang="en-US" sz="1400" b="0"/>
                      <a:t> </a:t>
                    </a:r>
                    <a:fld id="{6D252B49-7D56-4E22-A534-BB9B7756DFBD}" type="VALUE">
                      <a:rPr lang="en-US" sz="1400" b="0"/>
                      <a:pPr>
                        <a:defRPr sz="1400" b="0"/>
                      </a:pPr>
                      <a:t>[]</a:t>
                    </a:fld>
                    <a:r>
                      <a:rPr lang="en-US" sz="1400" b="0"/>
                      <a:t> </a:t>
                    </a:r>
                  </a:p>
                  <a:p>
                    <a:pPr>
                      <a:defRPr sz="1400" b="0"/>
                    </a:pPr>
                    <a:fld id="{1D9AE98C-01ED-475F-925F-8D75A818D38B}" type="PERCENTAGE">
                      <a:rPr lang="en-US" sz="1400" b="0"/>
                      <a:pPr>
                        <a:defRPr sz="1400" b="0"/>
                      </a:pPr>
                      <a:t>[]</a:t>
                    </a:fld>
                    <a:endParaRPr/>
                  </a:p>
                </c:rich>
              </c:tx>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9-0FCE-421A-B914-F8E11B358A3D}"/>
                </c:ext>
              </c:extLst>
            </c:dLbl>
            <c:dLbl>
              <c:idx val="5"/>
              <c:layout>
                <c:manualLayout>
                  <c:x val="6.8443196106101317E-3"/>
                  <c:y val="-0.22179092388190891"/>
                </c:manualLayout>
              </c:layout>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fld id="{EF644DE4-DF8F-49A5-9A62-64921D302CCE}" type="CATEGORYNAME">
                      <a:rPr lang="en-US" sz="1400" b="0"/>
                      <a:pPr>
                        <a:defRPr sz="1400" b="0"/>
                      </a:pPr>
                      <a:t>[]</a:t>
                    </a:fld>
                    <a:r>
                      <a:rPr lang="en-US" sz="1400" b="0"/>
                      <a:t> </a:t>
                    </a:r>
                    <a:fld id="{3E2E50A4-1B0A-4FC5-902F-E8410AC53794}" type="VALUE">
                      <a:rPr lang="en-US" sz="1400" b="0"/>
                      <a:pPr>
                        <a:defRPr sz="1400" b="0"/>
                      </a:pPr>
                      <a:t>[]</a:t>
                    </a:fld>
                    <a:r>
                      <a:rPr lang="en-US" sz="1400" b="0"/>
                      <a:t> </a:t>
                    </a:r>
                  </a:p>
                  <a:p>
                    <a:pPr>
                      <a:defRPr sz="1400" b="0"/>
                    </a:pPr>
                    <a:fld id="{4111708A-3B59-4967-84E6-EECC52FCFB84}" type="PERCENTAGE">
                      <a:rPr lang="en-US" sz="1400" b="0"/>
                      <a:pPr>
                        <a:defRPr sz="1400" b="0"/>
                      </a:pPr>
                      <a:t>[]</a:t>
                    </a:fld>
                    <a:endParaRPr/>
                  </a:p>
                </c:rich>
              </c:tx>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B-0FCE-421A-B914-F8E11B358A3D}"/>
                </c:ext>
              </c:extLst>
            </c:dLbl>
            <c:dLbl>
              <c:idx val="6"/>
              <c:layout>
                <c:manualLayout>
                  <c:x val="0.21351569974770851"/>
                  <c:y val="-0.235596693091155"/>
                </c:manualLayout>
              </c:layout>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fld id="{A5E59B5B-77F2-432F-9811-2B7739094CF8}" type="CATEGORYNAME">
                      <a:rPr lang="en-US" sz="1400" b="0"/>
                      <a:pPr>
                        <a:defRPr sz="1400" b="0"/>
                      </a:pPr>
                      <a:t>[]</a:t>
                    </a:fld>
                    <a:endParaRPr lang="en-US" sz="1400" b="0"/>
                  </a:p>
                  <a:p>
                    <a:pPr>
                      <a:defRPr sz="1400" b="0"/>
                    </a:pPr>
                    <a:r>
                      <a:rPr lang="en-US" sz="1400" b="0"/>
                      <a:t> </a:t>
                    </a:r>
                    <a:fld id="{1BDD7775-3694-48B1-8E00-43164F4FB3DE}" type="VALUE">
                      <a:rPr lang="en-US" sz="1400" b="0"/>
                      <a:pPr>
                        <a:defRPr sz="1400" b="0"/>
                      </a:pPr>
                      <a:t>[]</a:t>
                    </a:fld>
                    <a:r>
                      <a:rPr lang="en-US" sz="1400" b="0"/>
                      <a:t> </a:t>
                    </a:r>
                  </a:p>
                  <a:p>
                    <a:pPr>
                      <a:defRPr sz="1400" b="0"/>
                    </a:pPr>
                    <a:r>
                      <a:rPr lang="en-US" sz="1400" b="0"/>
                      <a:t> </a:t>
                    </a:r>
                    <a:fld id="{C5A6A023-0142-4CE2-AEC3-D8F09CE2FF15}" type="PERCENTAGE">
                      <a:rPr lang="en-US" sz="1400" b="0"/>
                      <a:pPr>
                        <a:defRPr sz="1400" b="0"/>
                      </a:pPr>
                      <a:t>[]</a:t>
                    </a:fld>
                    <a:endParaRPr lang="en-US" sz="1400" b="0"/>
                  </a:p>
                </c:rich>
              </c:tx>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n-US"/>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D-0FCE-421A-B914-F8E11B358A3D}"/>
                </c:ext>
              </c:extLst>
            </c:dLbl>
            <c:dLbl>
              <c:idx val="7"/>
              <c:layout>
                <c:manualLayout>
                  <c:x val="0.39952730100555256"/>
                  <c:y val="5.767261304062213E-3"/>
                </c:manualLayout>
              </c:layout>
              <c:tx>
                <c:rich>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fld id="{50981681-95F5-453F-9142-449085960DA7}" type="CATEGORYNAME">
                      <a:rPr lang="en-US" sz="1400" b="0"/>
                      <a:pPr>
                        <a:defRPr sz="1400" b="0"/>
                      </a:pPr>
                      <a:t>[]</a:t>
                    </a:fld>
                    <a:r>
                      <a:rPr lang="en-US" sz="1400" b="0"/>
                      <a:t> </a:t>
                    </a:r>
                    <a:fld id="{B02056E3-4B15-4376-97D8-3D55DF97EFAB}" type="VALUE">
                      <a:rPr lang="en-US" sz="1400" b="0"/>
                      <a:pPr>
                        <a:defRPr sz="1400" b="0"/>
                      </a:pPr>
                      <a:t>[]</a:t>
                    </a:fld>
                    <a:r>
                      <a:rPr lang="en-US" sz="1400" b="0"/>
                      <a:t> </a:t>
                    </a:r>
                  </a:p>
                  <a:p>
                    <a:pPr>
                      <a:defRPr sz="1400" b="0"/>
                    </a:pPr>
                    <a:fld id="{C5E724B0-74E6-4A35-BFFD-0F1D175430A2}" type="PERCENTAGE">
                      <a:rPr lang="en-US" sz="1400" b="0"/>
                      <a:pPr>
                        <a:defRPr sz="1400" b="0"/>
                      </a:pPr>
                      <a:t>[]</a:t>
                    </a:fld>
                    <a:endParaRPr/>
                  </a:p>
                </c:rich>
              </c:tx>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bestFit"/>
              <c:showLegendKey val="1"/>
              <c:showVal val="1"/>
              <c:showCatName val="1"/>
              <c:showSerName val="0"/>
              <c:showPercent val="1"/>
              <c:showBubbleSize val="0"/>
              <c:separator> </c:separator>
              <c:extLst>
                <c:ext xmlns:c15="http://schemas.microsoft.com/office/drawing/2012/chart" uri="{CE6537A1-D6FC-4f65-9D91-7224C49458BB}">
                  <c15:dlblFieldTable/>
                  <c15:showDataLabelsRange val="0"/>
                </c:ext>
                <c:ext xmlns:c16="http://schemas.microsoft.com/office/drawing/2014/chart" uri="{C3380CC4-5D6E-409C-BE32-E72D297353CC}">
                  <c16:uniqueId val="{0000000F-0FCE-421A-B914-F8E11B358A3D}"/>
                </c:ext>
              </c:extLst>
            </c:dLbl>
            <c:numFmt formatCode="0.00%" sourceLinked="0"/>
            <c:spPr>
              <a:noFill/>
              <a:ln>
                <a:noFill/>
              </a:ln>
              <a:effectLst/>
            </c:spPr>
            <c:txPr>
              <a:bodyPr rot="0" spcFirstLastPara="1" vertOverflow="ellipsis" vert="horz" wrap="square" anchor="ctr" anchorCtr="1"/>
              <a:lstStyle/>
              <a:p>
                <a:pPr>
                  <a:defRPr sz="1400" b="0"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dLblPos val="outEnd"/>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'6. Cartera de inv fp'!$A$7:$A$14</c:f>
              <c:strCache>
                <c:ptCount val="8"/>
                <c:pt idx="0">
                  <c:v>Ministerio de Hacienda</c:v>
                </c:pt>
                <c:pt idx="1">
                  <c:v>Banco Central de la República Dominicana</c:v>
                </c:pt>
                <c:pt idx="2">
                  <c:v>Bancos Múltiples</c:v>
                </c:pt>
                <c:pt idx="3">
                  <c:v>Asociaciones de Ahorros y Préstamos</c:v>
                </c:pt>
                <c:pt idx="4">
                  <c:v>Bancos de Ahorro y Crédito</c:v>
                </c:pt>
                <c:pt idx="5">
                  <c:v>Empresas Privadas</c:v>
                </c:pt>
                <c:pt idx="6">
                  <c:v>Fideicomisos de Oferta Pública</c:v>
                </c:pt>
                <c:pt idx="7">
                  <c:v>Fondos de Inversión</c:v>
                </c:pt>
              </c:strCache>
            </c:strRef>
          </c:cat>
          <c:val>
            <c:numRef>
              <c:f>'6. Cartera de inv fp'!$B$7:$B$14</c:f>
              <c:numCache>
                <c:formatCode>"RD$"#,##0.00</c:formatCode>
                <c:ptCount val="8"/>
                <c:pt idx="0">
                  <c:v>628978388338.77002</c:v>
                </c:pt>
                <c:pt idx="1">
                  <c:v>247838329301.22998</c:v>
                </c:pt>
                <c:pt idx="2">
                  <c:v>92041346924.460007</c:v>
                </c:pt>
                <c:pt idx="3">
                  <c:v>25278252133.360001</c:v>
                </c:pt>
                <c:pt idx="4">
                  <c:v>636508837.70000005</c:v>
                </c:pt>
                <c:pt idx="5">
                  <c:v>29618943066.23</c:v>
                </c:pt>
                <c:pt idx="6">
                  <c:v>57616087014.689995</c:v>
                </c:pt>
                <c:pt idx="7">
                  <c:v>206177758611.70999</c:v>
                </c:pt>
              </c:numCache>
            </c:numRef>
          </c:val>
          <c:extLst>
            <c:ext xmlns:c16="http://schemas.microsoft.com/office/drawing/2014/chart" uri="{C3380CC4-5D6E-409C-BE32-E72D297353CC}">
              <c16:uniqueId val="{00000012-0FCE-421A-B914-F8E11B358A3D}"/>
            </c:ext>
          </c:extLst>
        </c:ser>
        <c:dLbls>
          <c:dLblPos val="outEnd"/>
          <c:showLegendKey val="0"/>
          <c:showVal val="0"/>
          <c:showCatName val="1"/>
          <c:showSerName val="0"/>
          <c:showPercent val="0"/>
          <c:showBubbleSize val="0"/>
          <c:showLeaderLines val="1"/>
        </c:dLbls>
      </c:pie3DChart>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050" b="1">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7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s-DO" sz="2000" b="1">
                <a:solidFill>
                  <a:sysClr val="windowText" lastClr="000000"/>
                </a:solidFill>
              </a:rPr>
              <a:t>Composición del Patrimonio de Fondos de Pensiones</a:t>
            </a:r>
          </a:p>
        </c:rich>
      </c:tx>
      <c:layout>
        <c:manualLayout>
          <c:xMode val="edge"/>
          <c:yMode val="edge"/>
          <c:x val="0.25703071857142151"/>
          <c:y val="4.9228773980339209E-2"/>
        </c:manualLayout>
      </c:layout>
      <c:overlay val="0"/>
      <c:spPr>
        <a:noFill/>
        <a:ln>
          <a:noFill/>
        </a:ln>
        <a:effectLst/>
      </c:spPr>
      <c:txPr>
        <a:bodyPr rot="0" spcFirstLastPara="1" vertOverflow="ellipsis" vert="horz" wrap="square" anchor="ctr" anchorCtr="1"/>
        <a:lstStyle/>
        <a:p>
          <a:pPr>
            <a:defRPr sz="200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27251131287262953"/>
          <c:y val="0.17844338271741952"/>
          <c:w val="0.6569464501400385"/>
          <c:h val="0.75478661657870738"/>
        </c:manualLayout>
      </c:layout>
      <c:barChart>
        <c:barDir val="bar"/>
        <c:grouping val="clustered"/>
        <c:varyColors val="0"/>
        <c:ser>
          <c:idx val="0"/>
          <c:order val="0"/>
          <c:spPr>
            <a:solidFill>
              <a:schemeClr val="accent3">
                <a:lumMod val="50000"/>
              </a:schemeClr>
            </a:solidFill>
            <a:ln>
              <a:noFill/>
            </a:ln>
            <a:effectLst/>
          </c:spPr>
          <c:invertIfNegative val="0"/>
          <c:dLbls>
            <c:numFmt formatCode="_(* #,##0.00_);_(* \(#,##0.00\);_(* &quot;-&quot;??_);_(@_)" sourceLinked="0"/>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'7. Cartera Comp.'!$A$7:$A$11</c:f>
              <c:strCache>
                <c:ptCount val="5"/>
                <c:pt idx="0">
                  <c:v>Cuentas de Capitalización Individual</c:v>
                </c:pt>
                <c:pt idx="1">
                  <c:v>Fondo de 
Solidaridad Social</c:v>
                </c:pt>
                <c:pt idx="2">
                  <c:v>Fondos de Reparto Individualizado*</c:v>
                </c:pt>
                <c:pt idx="3">
                  <c:v>Fondos Complementarios</c:v>
                </c:pt>
                <c:pt idx="4">
                  <c:v>INABIMA</c:v>
                </c:pt>
              </c:strCache>
            </c:strRef>
          </c:cat>
          <c:val>
            <c:numRef>
              <c:f>'7. Cartera Comp.'!$B$7:$B$11</c:f>
              <c:numCache>
                <c:formatCode>_(* #,##0.00_);_(* \(#,##0.00\);_(* "-"_);_(@_)</c:formatCode>
                <c:ptCount val="5"/>
                <c:pt idx="0">
                  <c:v>1180646634963.6299</c:v>
                </c:pt>
                <c:pt idx="1">
                  <c:v>87595393378.800003</c:v>
                </c:pt>
                <c:pt idx="2">
                  <c:v>50752898771.059998</c:v>
                </c:pt>
                <c:pt idx="3">
                  <c:v>588967693.56999993</c:v>
                </c:pt>
                <c:pt idx="4">
                  <c:v>166796688873.173</c:v>
                </c:pt>
              </c:numCache>
            </c:numRef>
          </c:val>
          <c:extLst>
            <c:ext xmlns:c16="http://schemas.microsoft.com/office/drawing/2014/chart" uri="{C3380CC4-5D6E-409C-BE32-E72D297353CC}">
              <c16:uniqueId val="{00000000-763C-4357-9D6B-90B208AEB459}"/>
            </c:ext>
          </c:extLst>
        </c:ser>
        <c:dLbls>
          <c:showLegendKey val="0"/>
          <c:showVal val="0"/>
          <c:showCatName val="0"/>
          <c:showSerName val="0"/>
          <c:showPercent val="0"/>
          <c:showBubbleSize val="0"/>
        </c:dLbls>
        <c:gapWidth val="61"/>
        <c:overlap val="14"/>
        <c:axId val="1301189279"/>
        <c:axId val="1301193439"/>
      </c:barChart>
      <c:catAx>
        <c:axId val="1301189279"/>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301193439"/>
        <c:crosses val="autoZero"/>
        <c:auto val="1"/>
        <c:lblAlgn val="ctr"/>
        <c:lblOffset val="100"/>
        <c:noMultiLvlLbl val="0"/>
      </c:catAx>
      <c:valAx>
        <c:axId val="1301193439"/>
        <c:scaling>
          <c:orientation val="minMax"/>
        </c:scaling>
        <c:delete val="1"/>
        <c:axPos val="b"/>
        <c:numFmt formatCode="_(* #,##0.00_);_(* \(#,##0.00\);_(* &quot;-&quot;_);_(@_)" sourceLinked="1"/>
        <c:majorTickMark val="none"/>
        <c:minorTickMark val="none"/>
        <c:tickLblPos val="nextTo"/>
        <c:crossAx val="1301189279"/>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8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7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title>
      <c:tx>
        <c:rich>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r>
              <a:rPr lang="es-DO" sz="2000"/>
              <a:t>Rentabilidad Nominal Promedio  de los Fondos de Pensiones </a:t>
            </a:r>
          </a:p>
        </c:rich>
      </c:tx>
      <c:layout>
        <c:manualLayout>
          <c:xMode val="edge"/>
          <c:yMode val="edge"/>
          <c:x val="0.27843566578415407"/>
          <c:y val="3.8346978137344896E-2"/>
        </c:manualLayout>
      </c:layout>
      <c:overlay val="0"/>
      <c:spPr>
        <a:noFill/>
        <a:ln>
          <a:noFill/>
        </a:ln>
        <a:effectLst/>
      </c:spPr>
      <c:txPr>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1.8255867412118841E-2"/>
          <c:y val="0.19785022592297535"/>
          <c:w val="0.96421035162506596"/>
          <c:h val="0.59769609799230394"/>
        </c:manualLayout>
      </c:layout>
      <c:lineChart>
        <c:grouping val="standard"/>
        <c:varyColors val="0"/>
        <c:ser>
          <c:idx val="0"/>
          <c:order val="0"/>
          <c:tx>
            <c:strRef>
              <c:f>'8. Rent. nominal'!$B$7</c:f>
              <c:strCache>
                <c:ptCount val="1"/>
                <c:pt idx="0">
                  <c:v>Promedio CCI </c:v>
                </c:pt>
              </c:strCache>
            </c:strRef>
          </c:tx>
          <c:spPr>
            <a:ln w="28575" cap="rnd" cmpd="sng" algn="ctr">
              <a:solidFill>
                <a:schemeClr val="accent5">
                  <a:shade val="76000"/>
                  <a:shade val="95000"/>
                  <a:satMod val="105000"/>
                </a:schemeClr>
              </a:solidFill>
              <a:prstDash val="solid"/>
              <a:round/>
            </a:ln>
            <a:effectLst/>
          </c:spPr>
          <c:marker>
            <c:symbol val="diamond"/>
            <c:size val="13"/>
            <c:spPr>
              <a:solidFill>
                <a:schemeClr val="accent5">
                  <a:shade val="76000"/>
                </a:schemeClr>
              </a:solidFill>
              <a:ln w="9525" cap="flat" cmpd="sng" algn="ctr">
                <a:solidFill>
                  <a:schemeClr val="accent5">
                    <a:shade val="76000"/>
                    <a:shade val="95000"/>
                    <a:satMod val="105000"/>
                  </a:schemeClr>
                </a:solidFill>
                <a:prstDash val="solid"/>
                <a:round/>
              </a:ln>
              <a:effectLst/>
            </c:spPr>
          </c:marker>
          <c:dLbls>
            <c:dLbl>
              <c:idx val="905"/>
              <c:layout>
                <c:manualLayout>
                  <c:x val="-1.8631151037627771E-2"/>
                  <c:y val="7.9664564034056584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965-45F9-84C7-4125DF76F143}"/>
                </c:ext>
              </c:extLst>
            </c:dLbl>
            <c:dLbl>
              <c:idx val="907"/>
              <c:layout>
                <c:manualLayout>
                  <c:x val="-1.8820404801829827E-2"/>
                  <c:y val="4.556914276046061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C6AA-4807-AD82-6A8C992E44C6}"/>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extLst>
                <c:ext xmlns:c15="http://schemas.microsoft.com/office/drawing/2012/chart" uri="{02D57815-91ED-43cb-92C2-25804820EDAC}">
                  <c15:fullRef>
                    <c15:sqref>'8. Rent. nominal'!$A$8:$A$43</c15:sqref>
                  </c15:fullRef>
                </c:ext>
              </c:extLst>
              <c:f>('8. Rent. nominal'!$A$8:$A$29,'8. Rent. nominal'!$A$31,'8. Rent. nominal'!$A$33,'8. Rent. nominal'!$A$35:$A$43)</c:f>
              <c:numCache>
                <c:formatCode>mmm\-yy</c:formatCode>
                <c:ptCount val="13"/>
                <c:pt idx="0">
                  <c:v>40513</c:v>
                </c:pt>
                <c:pt idx="1">
                  <c:v>40878</c:v>
                </c:pt>
                <c:pt idx="2">
                  <c:v>41244</c:v>
                </c:pt>
                <c:pt idx="3">
                  <c:v>41609</c:v>
                </c:pt>
                <c:pt idx="4">
                  <c:v>43070</c:v>
                </c:pt>
                <c:pt idx="5">
                  <c:v>43435</c:v>
                </c:pt>
                <c:pt idx="6">
                  <c:v>43800</c:v>
                </c:pt>
                <c:pt idx="7">
                  <c:v>44166</c:v>
                </c:pt>
                <c:pt idx="8">
                  <c:v>44531</c:v>
                </c:pt>
                <c:pt idx="9">
                  <c:v>44896</c:v>
                </c:pt>
                <c:pt idx="10">
                  <c:v>45261</c:v>
                </c:pt>
                <c:pt idx="11">
                  <c:v>45627</c:v>
                </c:pt>
                <c:pt idx="12">
                  <c:v>45870</c:v>
                </c:pt>
              </c:numCache>
            </c:numRef>
          </c:cat>
          <c:val>
            <c:numRef>
              <c:extLst>
                <c:ext xmlns:c15="http://schemas.microsoft.com/office/drawing/2012/chart" uri="{02D57815-91ED-43cb-92C2-25804820EDAC}">
                  <c15:fullRef>
                    <c15:sqref>'8. Rent. nominal'!$B$8:$B$43</c15:sqref>
                  </c15:fullRef>
                </c:ext>
              </c:extLst>
              <c:f>('8. Rent. nominal'!$B$8:$B$29,'8. Rent. nominal'!$B$31,'8. Rent. nominal'!$B$33,'8. Rent. nominal'!$B$35:$B$43)</c:f>
              <c:numCache>
                <c:formatCode>0.00%</c:formatCode>
                <c:ptCount val="13"/>
                <c:pt idx="0">
                  <c:v>0.108409960162953</c:v>
                </c:pt>
                <c:pt idx="1">
                  <c:v>0.124824699343822</c:v>
                </c:pt>
                <c:pt idx="2">
                  <c:v>0.14269999999999999</c:v>
                </c:pt>
                <c:pt idx="3">
                  <c:v>0.132289709655253</c:v>
                </c:pt>
                <c:pt idx="4">
                  <c:v>0.1082</c:v>
                </c:pt>
                <c:pt idx="5">
                  <c:v>7.7600000000000002E-2</c:v>
                </c:pt>
                <c:pt idx="6">
                  <c:v>0.10809646211624585</c:v>
                </c:pt>
                <c:pt idx="7">
                  <c:v>0.1028</c:v>
                </c:pt>
                <c:pt idx="8">
                  <c:v>0.1215</c:v>
                </c:pt>
                <c:pt idx="9">
                  <c:v>5.5199999999999999E-2</c:v>
                </c:pt>
                <c:pt idx="10">
                  <c:v>8.7400000000000005E-2</c:v>
                </c:pt>
                <c:pt idx="11">
                  <c:v>9.9900000000000003E-2</c:v>
                </c:pt>
                <c:pt idx="12">
                  <c:v>9.4399999999999998E-2</c:v>
                </c:pt>
              </c:numCache>
            </c:numRef>
          </c:val>
          <c:smooth val="0"/>
          <c:extLst>
            <c:ext xmlns:c16="http://schemas.microsoft.com/office/drawing/2014/chart" uri="{C3380CC4-5D6E-409C-BE32-E72D297353CC}">
              <c16:uniqueId val="{00000001-C6AA-4807-AD82-6A8C992E44C6}"/>
            </c:ext>
          </c:extLst>
        </c:ser>
        <c:ser>
          <c:idx val="1"/>
          <c:order val="1"/>
          <c:tx>
            <c:strRef>
              <c:f>'8. Rent. nominal'!$C$7</c:f>
              <c:strCache>
                <c:ptCount val="1"/>
                <c:pt idx="0">
                  <c:v>Promedio Sistema</c:v>
                </c:pt>
              </c:strCache>
            </c:strRef>
          </c:tx>
          <c:spPr>
            <a:ln w="28575" cap="rnd" cmpd="sng" algn="ctr">
              <a:solidFill>
                <a:srgbClr val="00539B"/>
              </a:solidFill>
              <a:prstDash val="solid"/>
              <a:round/>
            </a:ln>
            <a:effectLst/>
          </c:spPr>
          <c:marker>
            <c:symbol val="circle"/>
            <c:size val="13"/>
            <c:spPr>
              <a:solidFill>
                <a:schemeClr val="accent5">
                  <a:tint val="77000"/>
                </a:schemeClr>
              </a:solidFill>
              <a:ln w="9525" cap="flat" cmpd="sng" algn="ctr">
                <a:solidFill>
                  <a:srgbClr val="00539B"/>
                </a:solidFill>
                <a:prstDash val="solid"/>
                <a:round/>
              </a:ln>
              <a:effectLst/>
            </c:spPr>
          </c:marker>
          <c:dLbls>
            <c:dLbl>
              <c:idx val="906"/>
              <c:layout>
                <c:manualLayout>
                  <c:x val="-7.7432319025410711E-3"/>
                  <c:y val="-6.0768105714688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965-45F9-84C7-4125DF76F143}"/>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extLst>
                <c:ext xmlns:c15="http://schemas.microsoft.com/office/drawing/2012/chart" uri="{02D57815-91ED-43cb-92C2-25804820EDAC}">
                  <c15:fullRef>
                    <c15:sqref>'8. Rent. nominal'!$A$8:$A$43</c15:sqref>
                  </c15:fullRef>
                </c:ext>
              </c:extLst>
              <c:f>('8. Rent. nominal'!$A$8:$A$29,'8. Rent. nominal'!$A$31,'8. Rent. nominal'!$A$33,'8. Rent. nominal'!$A$35:$A$43)</c:f>
              <c:numCache>
                <c:formatCode>mmm\-yy</c:formatCode>
                <c:ptCount val="13"/>
                <c:pt idx="0">
                  <c:v>40513</c:v>
                </c:pt>
                <c:pt idx="1">
                  <c:v>40878</c:v>
                </c:pt>
                <c:pt idx="2">
                  <c:v>41244</c:v>
                </c:pt>
                <c:pt idx="3">
                  <c:v>41609</c:v>
                </c:pt>
                <c:pt idx="4">
                  <c:v>43070</c:v>
                </c:pt>
                <c:pt idx="5">
                  <c:v>43435</c:v>
                </c:pt>
                <c:pt idx="6">
                  <c:v>43800</c:v>
                </c:pt>
                <c:pt idx="7">
                  <c:v>44166</c:v>
                </c:pt>
                <c:pt idx="8">
                  <c:v>44531</c:v>
                </c:pt>
                <c:pt idx="9">
                  <c:v>44896</c:v>
                </c:pt>
                <c:pt idx="10">
                  <c:v>45261</c:v>
                </c:pt>
                <c:pt idx="11">
                  <c:v>45627</c:v>
                </c:pt>
                <c:pt idx="12">
                  <c:v>45870</c:v>
                </c:pt>
              </c:numCache>
            </c:numRef>
          </c:cat>
          <c:val>
            <c:numRef>
              <c:extLst>
                <c:ext xmlns:c15="http://schemas.microsoft.com/office/drawing/2012/chart" uri="{02D57815-91ED-43cb-92C2-25804820EDAC}">
                  <c15:fullRef>
                    <c15:sqref>'8. Rent. nominal'!$C$8:$C$43</c15:sqref>
                  </c15:fullRef>
                </c:ext>
              </c:extLst>
              <c:f>('8. Rent. nominal'!$C$8:$C$29,'8. Rent. nominal'!$C$31,'8. Rent. nominal'!$C$33,'8. Rent. nominal'!$C$35:$C$43)</c:f>
              <c:numCache>
                <c:formatCode>0.00%</c:formatCode>
                <c:ptCount val="13"/>
                <c:pt idx="0">
                  <c:v>0.110547250717437</c:v>
                </c:pt>
                <c:pt idx="1">
                  <c:v>0.12663965470126301</c:v>
                </c:pt>
                <c:pt idx="2">
                  <c:v>0.1454</c:v>
                </c:pt>
                <c:pt idx="3">
                  <c:v>0.133732017269869</c:v>
                </c:pt>
                <c:pt idx="4">
                  <c:v>0.11070000000000001</c:v>
                </c:pt>
                <c:pt idx="5">
                  <c:v>8.2600000000000007E-2</c:v>
                </c:pt>
                <c:pt idx="6">
                  <c:v>0.10823910973861361</c:v>
                </c:pt>
                <c:pt idx="7">
                  <c:v>0.1021</c:v>
                </c:pt>
                <c:pt idx="8">
                  <c:v>0.12</c:v>
                </c:pt>
                <c:pt idx="9">
                  <c:v>6.0999999999999999E-2</c:v>
                </c:pt>
                <c:pt idx="10">
                  <c:v>8.8999999999999996E-2</c:v>
                </c:pt>
                <c:pt idx="11">
                  <c:v>0.1</c:v>
                </c:pt>
                <c:pt idx="12">
                  <c:v>9.5899999999999999E-2</c:v>
                </c:pt>
              </c:numCache>
            </c:numRef>
          </c:val>
          <c:smooth val="0"/>
          <c:extLst>
            <c:ext xmlns:c16="http://schemas.microsoft.com/office/drawing/2014/chart" uri="{C3380CC4-5D6E-409C-BE32-E72D297353CC}">
              <c16:uniqueId val="{00000002-C6AA-4807-AD82-6A8C992E44C6}"/>
            </c:ext>
          </c:extLst>
        </c:ser>
        <c:dLbls>
          <c:showLegendKey val="0"/>
          <c:showVal val="0"/>
          <c:showCatName val="0"/>
          <c:showSerName val="0"/>
          <c:showPercent val="0"/>
          <c:showBubbleSize val="0"/>
        </c:dLbls>
        <c:marker val="1"/>
        <c:smooth val="0"/>
        <c:axId val="431142000"/>
        <c:axId val="431142784"/>
      </c:lineChart>
      <c:catAx>
        <c:axId val="431142000"/>
        <c:scaling>
          <c:orientation val="minMax"/>
        </c:scaling>
        <c:delete val="0"/>
        <c:axPos val="b"/>
        <c:numFmt formatCode="mmm\-yy"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1142784"/>
        <c:crosses val="autoZero"/>
        <c:auto val="0"/>
        <c:lblAlgn val="ctr"/>
        <c:lblOffset val="100"/>
        <c:noMultiLvlLbl val="0"/>
      </c:catAx>
      <c:valAx>
        <c:axId val="431142784"/>
        <c:scaling>
          <c:orientation val="minMax"/>
        </c:scaling>
        <c:delete val="1"/>
        <c:axPos val="l"/>
        <c:numFmt formatCode="0.00%" sourceLinked="1"/>
        <c:majorTickMark val="out"/>
        <c:minorTickMark val="none"/>
        <c:tickLblPos val="nextTo"/>
        <c:crossAx val="431142000"/>
        <c:crosses val="autoZero"/>
        <c:crossBetween val="between"/>
      </c:valAx>
      <c:spPr>
        <a:solidFill>
          <a:schemeClr val="bg1"/>
        </a:solidFill>
        <a:ln>
          <a:noFill/>
        </a:ln>
        <a:effectLst/>
      </c:spPr>
    </c:plotArea>
    <c:legend>
      <c:legendPos val="b"/>
      <c:layout>
        <c:manualLayout>
          <c:xMode val="edge"/>
          <c:yMode val="edge"/>
          <c:x val="0.31260351504142386"/>
          <c:y val="7.4628770592629207E-2"/>
          <c:w val="0.35374771502705354"/>
          <c:h val="4.995855182308663E-2"/>
        </c:manualLayout>
      </c:layout>
      <c:overlay val="0"/>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400">
          <a:latin typeface="Arial" panose="020B0604020202020204" pitchFamily="34" charset="0"/>
          <a:cs typeface="Arial" panose="020B0604020202020204" pitchFamily="34" charset="0"/>
        </a:defRPr>
      </a:pPr>
      <a:endParaRPr lang="es-DO"/>
    </a:p>
  </c:txPr>
  <c:printSettings>
    <c:headerFooter/>
    <c:pageMargins b="0.75000000000001565" l="0.70000000000000095" r="0.70000000000000095" t="0.75000000000001565" header="0.30000000000000032" footer="0.30000000000000032"/>
    <c:pageSetup orientation="landscape"/>
  </c:printSettings>
  <c:userShapes r:id="rId3"/>
</c:chartSpace>
</file>

<file path=xl/charts/chart7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r>
              <a:rPr lang="es-DO" sz="2000"/>
              <a:t>Rentabilidad Promedio  de los Fondos de Pensiones</a:t>
            </a:r>
          </a:p>
        </c:rich>
      </c:tx>
      <c:layout>
        <c:manualLayout>
          <c:xMode val="edge"/>
          <c:yMode val="edge"/>
          <c:x val="0.32271332178564882"/>
          <c:y val="4.2553196242050173E-2"/>
        </c:manualLayout>
      </c:layout>
      <c:overlay val="0"/>
      <c:spPr>
        <a:noFill/>
        <a:ln>
          <a:noFill/>
        </a:ln>
        <a:effectLst/>
      </c:spPr>
      <c:txPr>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9710754916628706E-2"/>
          <c:y val="0.15238433600093104"/>
          <c:w val="0.94906468970271962"/>
          <c:h val="0.64789455620940217"/>
        </c:manualLayout>
      </c:layout>
      <c:barChart>
        <c:barDir val="col"/>
        <c:grouping val="clustered"/>
        <c:varyColors val="0"/>
        <c:ser>
          <c:idx val="1"/>
          <c:order val="0"/>
          <c:tx>
            <c:strRef>
              <c:f>'9.Rentab.Real'!$B$7</c:f>
              <c:strCache>
                <c:ptCount val="1"/>
                <c:pt idx="0">
                  <c:v>Rentabilidad Nominal del Sistema</c:v>
                </c:pt>
              </c:strCache>
            </c:strRef>
          </c:tx>
          <c:spPr>
            <a:solidFill>
              <a:schemeClr val="accent3">
                <a:lumMod val="75000"/>
              </a:schemeClr>
            </a:solidFill>
            <a:ln>
              <a:noFill/>
            </a:ln>
            <a:effectLst/>
          </c:spPr>
          <c:invertIfNegative val="0"/>
          <c:dLbls>
            <c:dLbl>
              <c:idx val="7"/>
              <c:layout>
                <c:manualLayout>
                  <c:x val="-9.013095602094302E-3"/>
                  <c:y val="-2.769908499235221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481F-41D3-B6A5-25662556DF94}"/>
                </c:ext>
              </c:extLst>
            </c:dLbl>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'9.Rentab.Real'!$A$15:$A$25</c:f>
              <c:numCache>
                <c:formatCode>mmm\-yy</c:formatCode>
                <c:ptCount val="11"/>
                <c:pt idx="0">
                  <c:v>42339</c:v>
                </c:pt>
                <c:pt idx="1">
                  <c:v>42705</c:v>
                </c:pt>
                <c:pt idx="2">
                  <c:v>43086</c:v>
                </c:pt>
                <c:pt idx="3">
                  <c:v>43451</c:v>
                </c:pt>
                <c:pt idx="4">
                  <c:v>43800</c:v>
                </c:pt>
                <c:pt idx="5">
                  <c:v>44166</c:v>
                </c:pt>
                <c:pt idx="6">
                  <c:v>44531</c:v>
                </c:pt>
                <c:pt idx="7">
                  <c:v>44896</c:v>
                </c:pt>
                <c:pt idx="8">
                  <c:v>45261</c:v>
                </c:pt>
                <c:pt idx="9">
                  <c:v>45627</c:v>
                </c:pt>
                <c:pt idx="10">
                  <c:v>45870</c:v>
                </c:pt>
              </c:numCache>
            </c:numRef>
          </c:cat>
          <c:val>
            <c:numRef>
              <c:f>'9.Rentab.Real'!$B$15:$B$25</c:f>
              <c:numCache>
                <c:formatCode>0.00%</c:formatCode>
                <c:ptCount val="11"/>
                <c:pt idx="0">
                  <c:v>0.1108</c:v>
                </c:pt>
                <c:pt idx="1">
                  <c:v>0.1024</c:v>
                </c:pt>
                <c:pt idx="2">
                  <c:v>0.1082</c:v>
                </c:pt>
                <c:pt idx="3">
                  <c:v>8.7800000000000003E-2</c:v>
                </c:pt>
                <c:pt idx="4">
                  <c:v>0.10809646211624585</c:v>
                </c:pt>
                <c:pt idx="5">
                  <c:v>0.1028</c:v>
                </c:pt>
                <c:pt idx="6">
                  <c:v>0.1215</c:v>
                </c:pt>
                <c:pt idx="7">
                  <c:v>5.5199999999999999E-2</c:v>
                </c:pt>
                <c:pt idx="8">
                  <c:v>8.8999999999999996E-2</c:v>
                </c:pt>
                <c:pt idx="9">
                  <c:v>0.1</c:v>
                </c:pt>
                <c:pt idx="10">
                  <c:v>9.5899999999999999E-2</c:v>
                </c:pt>
              </c:numCache>
            </c:numRef>
          </c:val>
          <c:extLst>
            <c:ext xmlns:c16="http://schemas.microsoft.com/office/drawing/2014/chart" uri="{C3380CC4-5D6E-409C-BE32-E72D297353CC}">
              <c16:uniqueId val="{0000000E-BF8A-4748-83BA-FED14E472CC9}"/>
            </c:ext>
          </c:extLst>
        </c:ser>
        <c:ser>
          <c:idx val="0"/>
          <c:order val="2"/>
          <c:tx>
            <c:strRef>
              <c:f>'9.Rentab.Real'!$C$7</c:f>
              <c:strCache>
                <c:ptCount val="1"/>
                <c:pt idx="0">
                  <c:v>Inflación Acumulada</c:v>
                </c:pt>
              </c:strCache>
            </c:strRef>
          </c:tx>
          <c:spPr>
            <a:solidFill>
              <a:srgbClr val="00539B"/>
            </a:solidFill>
            <a:ln>
              <a:noFill/>
            </a:ln>
            <a:effectLst/>
          </c:spPr>
          <c:invertIfNegative val="0"/>
          <c:dLbls>
            <c:dLbl>
              <c:idx val="0"/>
              <c:layout>
                <c:manualLayout>
                  <c:x val="8.2620043019197772E-3"/>
                  <c:y val="1.384954249617611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481F-41D3-B6A5-25662556DF94}"/>
                </c:ext>
              </c:extLst>
            </c:dLbl>
            <c:dLbl>
              <c:idx val="1"/>
              <c:layout>
                <c:manualLayout>
                  <c:x val="5.2576391012216766E-3"/>
                  <c:y val="2.769908499235221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481F-41D3-B6A5-25662556DF94}"/>
                </c:ext>
              </c:extLst>
            </c:dLbl>
            <c:dLbl>
              <c:idx val="2"/>
              <c:layout>
                <c:manualLayout>
                  <c:x val="7.5109130017452525E-3"/>
                  <c:y val="2.76990849923512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481F-41D3-B6A5-25662556DF94}"/>
                </c:ext>
              </c:extLst>
            </c:dLbl>
            <c:dLbl>
              <c:idx val="3"/>
              <c:layout>
                <c:manualLayout>
                  <c:x val="7.5109130017452525E-3"/>
                  <c:y val="2.769908499235221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481F-41D3-B6A5-25662556DF94}"/>
                </c:ext>
              </c:extLst>
            </c:dLbl>
            <c:dLbl>
              <c:idx val="4"/>
              <c:layout>
                <c:manualLayout>
                  <c:x val="5.2576391012216766E-3"/>
                  <c:y val="2.7699084992352219E-3"/>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2-BF8A-4748-83BA-FED14E472CC9}"/>
                </c:ext>
              </c:extLst>
            </c:dLbl>
            <c:dLbl>
              <c:idx val="5"/>
              <c:layout>
                <c:manualLayout>
                  <c:x val="6.7598217015707269E-3"/>
                  <c:y val="-1.0156213838413555E-16"/>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3-BF8A-4748-83BA-FED14E472CC9}"/>
                </c:ext>
              </c:extLst>
            </c:dLbl>
            <c:dLbl>
              <c:idx val="6"/>
              <c:layout>
                <c:manualLayout>
                  <c:x val="6.008730401396092E-3"/>
                  <c:y val="-5.0781069192067773E-17"/>
                </c:manualLayout>
              </c:layout>
              <c:dLblPos val="outEnd"/>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24-BF8A-4748-83BA-FED14E472CC9}"/>
                </c:ext>
              </c:extLst>
            </c:dLbl>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outEnd"/>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'9.Rentab.Real'!$A$15:$A$25</c:f>
              <c:numCache>
                <c:formatCode>mmm\-yy</c:formatCode>
                <c:ptCount val="11"/>
                <c:pt idx="0">
                  <c:v>42339</c:v>
                </c:pt>
                <c:pt idx="1">
                  <c:v>42705</c:v>
                </c:pt>
                <c:pt idx="2">
                  <c:v>43086</c:v>
                </c:pt>
                <c:pt idx="3">
                  <c:v>43451</c:v>
                </c:pt>
                <c:pt idx="4">
                  <c:v>43800</c:v>
                </c:pt>
                <c:pt idx="5">
                  <c:v>44166</c:v>
                </c:pt>
                <c:pt idx="6">
                  <c:v>44531</c:v>
                </c:pt>
                <c:pt idx="7">
                  <c:v>44896</c:v>
                </c:pt>
                <c:pt idx="8">
                  <c:v>45261</c:v>
                </c:pt>
                <c:pt idx="9">
                  <c:v>45627</c:v>
                </c:pt>
                <c:pt idx="10">
                  <c:v>45870</c:v>
                </c:pt>
              </c:numCache>
            </c:numRef>
          </c:cat>
          <c:val>
            <c:numRef>
              <c:f>'9.Rentab.Real'!$C$15:$C$25</c:f>
              <c:numCache>
                <c:formatCode>0.00%</c:formatCode>
                <c:ptCount val="11"/>
                <c:pt idx="0">
                  <c:v>2.3400000000000001E-2</c:v>
                </c:pt>
                <c:pt idx="1">
                  <c:v>1.7000000000000001E-2</c:v>
                </c:pt>
                <c:pt idx="2">
                  <c:v>4.2000000000000003E-2</c:v>
                </c:pt>
                <c:pt idx="3">
                  <c:v>2.3699999999999999E-2</c:v>
                </c:pt>
                <c:pt idx="4">
                  <c:v>3.6600000000000001E-2</c:v>
                </c:pt>
                <c:pt idx="5">
                  <c:v>5.5500000000000001E-2</c:v>
                </c:pt>
                <c:pt idx="6">
                  <c:v>8.5000000000000006E-2</c:v>
                </c:pt>
                <c:pt idx="7">
                  <c:v>7.8299999999999995E-2</c:v>
                </c:pt>
                <c:pt idx="8">
                  <c:v>3.5700000000000003E-2</c:v>
                </c:pt>
                <c:pt idx="9">
                  <c:v>3.3500000000000002E-2</c:v>
                </c:pt>
                <c:pt idx="10">
                  <c:v>3.7100000000000001E-2</c:v>
                </c:pt>
              </c:numCache>
            </c:numRef>
          </c:val>
          <c:extLst>
            <c:ext xmlns:c16="http://schemas.microsoft.com/office/drawing/2014/chart" uri="{C3380CC4-5D6E-409C-BE32-E72D297353CC}">
              <c16:uniqueId val="{0000002C-BF8A-4748-83BA-FED14E472CC9}"/>
            </c:ext>
          </c:extLst>
        </c:ser>
        <c:dLbls>
          <c:showLegendKey val="0"/>
          <c:showVal val="0"/>
          <c:showCatName val="0"/>
          <c:showSerName val="0"/>
          <c:showPercent val="0"/>
          <c:showBubbleSize val="0"/>
        </c:dLbls>
        <c:gapWidth val="43"/>
        <c:axId val="433152504"/>
        <c:axId val="433152896"/>
      </c:barChart>
      <c:lineChart>
        <c:grouping val="standard"/>
        <c:varyColors val="0"/>
        <c:ser>
          <c:idx val="2"/>
          <c:order val="1"/>
          <c:tx>
            <c:strRef>
              <c:f>'9.Rentab.Real'!$D$7</c:f>
              <c:strCache>
                <c:ptCount val="1"/>
                <c:pt idx="0">
                  <c:v>Rentabilidad Real</c:v>
                </c:pt>
              </c:strCache>
            </c:strRef>
          </c:tx>
          <c:spPr>
            <a:ln w="28575" cap="rnd" cmpd="sng" algn="ctr">
              <a:solidFill>
                <a:srgbClr val="00539B"/>
              </a:solidFill>
              <a:prstDash val="solid"/>
              <a:round/>
            </a:ln>
            <a:effectLst/>
          </c:spPr>
          <c:marker>
            <c:symbol val="circle"/>
            <c:size val="15"/>
            <c:spPr>
              <a:solidFill>
                <a:schemeClr val="bg1">
                  <a:lumMod val="50000"/>
                </a:schemeClr>
              </a:solidFill>
              <a:ln w="9525" cap="flat" cmpd="sng" algn="ctr">
                <a:solidFill>
                  <a:srgbClr val="00539B"/>
                </a:solidFill>
                <a:prstDash val="solid"/>
                <a:round/>
              </a:ln>
              <a:effectLst/>
            </c:spPr>
          </c:marker>
          <c:dLbls>
            <c:dLbl>
              <c:idx val="0"/>
              <c:layout>
                <c:manualLayout>
                  <c:x val="-7.2367942477051797E-3"/>
                  <c:y val="-2.598861196831660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481F-41D3-B6A5-25662556DF94}"/>
                </c:ext>
              </c:extLst>
            </c:dLbl>
            <c:dLbl>
              <c:idx val="1"/>
              <c:layout>
                <c:manualLayout>
                  <c:x val="-7.9878855478797053E-3"/>
                  <c:y val="-2.4603657718699049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481F-41D3-B6A5-25662556DF94}"/>
                </c:ext>
              </c:extLst>
            </c:dLbl>
            <c:dLbl>
              <c:idx val="2"/>
              <c:layout>
                <c:manualLayout>
                  <c:x val="-8.73897684805423E-3"/>
                  <c:y val="-2.737356621793422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BF8A-4748-83BA-FED14E472CC9}"/>
                </c:ext>
              </c:extLst>
            </c:dLbl>
            <c:dLbl>
              <c:idx val="3"/>
              <c:layout>
                <c:manualLayout>
                  <c:x val="-8.7389768480543393E-3"/>
                  <c:y val="-3.152842896678715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BF8A-4748-83BA-FED14E472CC9}"/>
                </c:ext>
              </c:extLst>
            </c:dLbl>
            <c:dLbl>
              <c:idx val="4"/>
              <c:layout>
                <c:manualLayout>
                  <c:x val="-6.4857029475306541E-3"/>
                  <c:y val="-2.73735662179342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3-BF8A-4748-83BA-FED14E472CC9}"/>
                </c:ext>
              </c:extLst>
            </c:dLbl>
            <c:dLbl>
              <c:idx val="5"/>
              <c:layout>
                <c:manualLayout>
                  <c:x val="-2.7343508353377219E-2"/>
                  <c:y val="2.5254695267534991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4-BF8A-4748-83BA-FED14E472CC9}"/>
                </c:ext>
              </c:extLst>
            </c:dLbl>
            <c:dLbl>
              <c:idx val="6"/>
              <c:layout>
                <c:manualLayout>
                  <c:x val="-2.8094599653551856E-2"/>
                  <c:y val="-3.152842896678705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5-BF8A-4748-83BA-FED14E472CC9}"/>
                </c:ext>
              </c:extLst>
            </c:dLbl>
            <c:dLbl>
              <c:idx val="7"/>
              <c:layout>
                <c:manualLayout>
                  <c:x val="-1.3583515734180028E-2"/>
                  <c:y val="2.109983251868195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6-BF8A-4748-83BA-FED14E472CC9}"/>
                </c:ext>
              </c:extLst>
            </c:dLbl>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numRef>
              <c:f>'9.Rentab.Real'!$A$15:$A$25</c:f>
              <c:numCache>
                <c:formatCode>mmm\-yy</c:formatCode>
                <c:ptCount val="11"/>
                <c:pt idx="0">
                  <c:v>42339</c:v>
                </c:pt>
                <c:pt idx="1">
                  <c:v>42705</c:v>
                </c:pt>
                <c:pt idx="2">
                  <c:v>43086</c:v>
                </c:pt>
                <c:pt idx="3">
                  <c:v>43451</c:v>
                </c:pt>
                <c:pt idx="4">
                  <c:v>43800</c:v>
                </c:pt>
                <c:pt idx="5">
                  <c:v>44166</c:v>
                </c:pt>
                <c:pt idx="6">
                  <c:v>44531</c:v>
                </c:pt>
                <c:pt idx="7">
                  <c:v>44896</c:v>
                </c:pt>
                <c:pt idx="8">
                  <c:v>45261</c:v>
                </c:pt>
                <c:pt idx="9">
                  <c:v>45627</c:v>
                </c:pt>
                <c:pt idx="10">
                  <c:v>45870</c:v>
                </c:pt>
              </c:numCache>
            </c:numRef>
          </c:cat>
          <c:val>
            <c:numRef>
              <c:f>'9.Rentab.Real'!$D$15:$D$25</c:f>
              <c:numCache>
                <c:formatCode>0.00%</c:formatCode>
                <c:ptCount val="11"/>
                <c:pt idx="0">
                  <c:v>8.7399999999999992E-2</c:v>
                </c:pt>
                <c:pt idx="1">
                  <c:v>8.5400000000000004E-2</c:v>
                </c:pt>
                <c:pt idx="2">
                  <c:v>6.6200000000000009E-2</c:v>
                </c:pt>
                <c:pt idx="3">
                  <c:v>6.4100000000000004E-2</c:v>
                </c:pt>
                <c:pt idx="4">
                  <c:v>7.1496462116245857E-2</c:v>
                </c:pt>
                <c:pt idx="5">
                  <c:v>4.7300000000000002E-2</c:v>
                </c:pt>
                <c:pt idx="6">
                  <c:v>3.6499999999999991E-2</c:v>
                </c:pt>
                <c:pt idx="7">
                  <c:v>-2.3099999999999996E-2</c:v>
                </c:pt>
                <c:pt idx="8">
                  <c:v>5.3299999999999993E-2</c:v>
                </c:pt>
                <c:pt idx="9">
                  <c:v>6.6500000000000004E-2</c:v>
                </c:pt>
                <c:pt idx="10">
                  <c:v>5.8799999999999998E-2</c:v>
                </c:pt>
              </c:numCache>
            </c:numRef>
          </c:val>
          <c:smooth val="0"/>
          <c:extLst>
            <c:ext xmlns:c16="http://schemas.microsoft.com/office/drawing/2014/chart" uri="{C3380CC4-5D6E-409C-BE32-E72D297353CC}">
              <c16:uniqueId val="{0000001D-BF8A-4748-83BA-FED14E472CC9}"/>
            </c:ext>
          </c:extLst>
        </c:ser>
        <c:dLbls>
          <c:showLegendKey val="0"/>
          <c:showVal val="0"/>
          <c:showCatName val="0"/>
          <c:showSerName val="0"/>
          <c:showPercent val="0"/>
          <c:showBubbleSize val="0"/>
        </c:dLbls>
        <c:marker val="1"/>
        <c:smooth val="0"/>
        <c:axId val="963201912"/>
        <c:axId val="963191744"/>
      </c:lineChart>
      <c:catAx>
        <c:axId val="433152504"/>
        <c:scaling>
          <c:orientation val="minMax"/>
        </c:scaling>
        <c:delete val="0"/>
        <c:axPos val="b"/>
        <c:numFmt formatCode="mmm\-yy"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2700000" spcFirstLastPara="1" vertOverflow="ellipsis"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433152896"/>
        <c:crosses val="autoZero"/>
        <c:auto val="0"/>
        <c:lblAlgn val="ctr"/>
        <c:lblOffset val="100"/>
        <c:noMultiLvlLbl val="0"/>
      </c:catAx>
      <c:valAx>
        <c:axId val="433152896"/>
        <c:scaling>
          <c:orientation val="minMax"/>
        </c:scaling>
        <c:delete val="1"/>
        <c:axPos val="l"/>
        <c:numFmt formatCode="0.00%" sourceLinked="1"/>
        <c:majorTickMark val="out"/>
        <c:minorTickMark val="none"/>
        <c:tickLblPos val="nextTo"/>
        <c:crossAx val="433152504"/>
        <c:crosses val="autoZero"/>
        <c:crossBetween val="between"/>
      </c:valAx>
      <c:valAx>
        <c:axId val="963191744"/>
        <c:scaling>
          <c:orientation val="minMax"/>
        </c:scaling>
        <c:delete val="0"/>
        <c:axPos val="r"/>
        <c:numFmt formatCode="0.00%" sourceLinked="1"/>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963201912"/>
        <c:crosses val="max"/>
        <c:crossBetween val="between"/>
      </c:valAx>
      <c:catAx>
        <c:axId val="963201912"/>
        <c:scaling>
          <c:orientation val="minMax"/>
        </c:scaling>
        <c:delete val="1"/>
        <c:axPos val="b"/>
        <c:numFmt formatCode="mmm\-yy" sourceLinked="1"/>
        <c:majorTickMark val="out"/>
        <c:minorTickMark val="none"/>
        <c:tickLblPos val="nextTo"/>
        <c:crossAx val="963191744"/>
        <c:crosses val="autoZero"/>
        <c:auto val="0"/>
        <c:lblAlgn val="ctr"/>
        <c:lblOffset val="100"/>
        <c:noMultiLvlLbl val="0"/>
      </c:catAx>
      <c:spPr>
        <a:solidFill>
          <a:schemeClr val="bg1"/>
        </a:solidFill>
        <a:ln>
          <a:noFill/>
        </a:ln>
        <a:effectLst/>
      </c:spPr>
    </c:plotArea>
    <c:legend>
      <c:legendPos val="b"/>
      <c:layout>
        <c:manualLayout>
          <c:xMode val="edge"/>
          <c:yMode val="edge"/>
          <c:x val="0.18084769473487436"/>
          <c:y val="9.6705209884984641E-2"/>
          <c:w val="0.59013933945441888"/>
          <c:h val="2.8209530151284988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000000000001565" l="0.70000000000000095" r="0.70000000000000095" t="0.75000000000001565" header="0.30000000000000032" footer="0.30000000000000032"/>
    <c:pageSetup orientation="landscape"/>
  </c:printSettings>
  <c:userShapes r:id="rId3"/>
</c:chartSpace>
</file>

<file path=xl/charts/chart7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1"/>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2.0208364366106693E-2"/>
          <c:y val="0.2016631536722383"/>
          <c:w val="0.94663237597279504"/>
          <c:h val="0.66552505082887459"/>
        </c:manualLayout>
      </c:layout>
      <c:bar3DChart>
        <c:barDir val="col"/>
        <c:grouping val="clustered"/>
        <c:varyColors val="0"/>
        <c:ser>
          <c:idx val="0"/>
          <c:order val="0"/>
          <c:tx>
            <c:strRef>
              <c:f>'1. Pagos ARL '!$B$5</c:f>
              <c:strCache>
                <c:ptCount val="1"/>
                <c:pt idx="0">
                  <c:v>  Prestaciones de Beneficios
 (ARL Salud Segura) </c:v>
                </c:pt>
              </c:strCache>
            </c:strRef>
          </c:tx>
          <c:spPr>
            <a:solidFill>
              <a:srgbClr val="00539B"/>
            </a:solidFill>
            <a:ln>
              <a:noFill/>
            </a:ln>
            <a:effectLst/>
            <a:sp3d/>
          </c:spPr>
          <c:invertIfNegative val="0"/>
          <c:dLbls>
            <c:dLbl>
              <c:idx val="0"/>
              <c:layout>
                <c:manualLayout>
                  <c:x val="5.5631127253969589E-3"/>
                  <c:y val="-2.29516509917733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F36-471F-A065-FBAD2ECB66EB}"/>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Pagos ARL '!$A$14:$A$24</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'1. Pagos ARL '!$B$14:$B$24</c:f>
              <c:numCache>
                <c:formatCode>_(* #,##0.00_);_(* \(#,##0.00\);_(* "-"??_);_(@_)</c:formatCode>
                <c:ptCount val="11"/>
                <c:pt idx="0">
                  <c:v>3382710516.6399999</c:v>
                </c:pt>
                <c:pt idx="1">
                  <c:v>3862688790.9599996</c:v>
                </c:pt>
                <c:pt idx="2">
                  <c:v>4365095869.0900002</c:v>
                </c:pt>
                <c:pt idx="3">
                  <c:v>4960308050.1199999</c:v>
                </c:pt>
                <c:pt idx="4">
                  <c:v>5454398175.96</c:v>
                </c:pt>
                <c:pt idx="5">
                  <c:v>5371768693.4499998</c:v>
                </c:pt>
                <c:pt idx="6">
                  <c:v>6220465761.29</c:v>
                </c:pt>
                <c:pt idx="7">
                  <c:v>7563778550.6599998</c:v>
                </c:pt>
                <c:pt idx="8">
                  <c:v>8660987464.0699997</c:v>
                </c:pt>
                <c:pt idx="9">
                  <c:v>9740712221.9899998</c:v>
                </c:pt>
                <c:pt idx="10">
                  <c:v>6990690735.0799999</c:v>
                </c:pt>
              </c:numCache>
            </c:numRef>
          </c:val>
          <c:extLst>
            <c:ext xmlns:c16="http://schemas.microsoft.com/office/drawing/2014/chart" uri="{C3380CC4-5D6E-409C-BE32-E72D297353CC}">
              <c16:uniqueId val="{0000000A-82C8-472C-986F-21D60EF40396}"/>
            </c:ext>
          </c:extLst>
        </c:ser>
        <c:ser>
          <c:idx val="1"/>
          <c:order val="1"/>
          <c:tx>
            <c:strRef>
              <c:f>'1. Pagos ARL '!$D$5</c:f>
              <c:strCache>
                <c:ptCount val="1"/>
                <c:pt idx="0">
                  <c:v> Comisión SISALRIL </c:v>
                </c:pt>
              </c:strCache>
            </c:strRef>
          </c:tx>
          <c:spPr>
            <a:solidFill>
              <a:schemeClr val="accent5"/>
            </a:solidFill>
            <a:ln>
              <a:noFill/>
            </a:ln>
            <a:effectLst/>
            <a:sp3d/>
          </c:spPr>
          <c:invertIfNegative val="0"/>
          <c:dLbls>
            <c:dLbl>
              <c:idx val="0"/>
              <c:layout>
                <c:manualLayout>
                  <c:x val="5.5631127253967958E-3"/>
                  <c:y val="-1.377099059506402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BC7D-41D2-9050-A6DB5DC570A3}"/>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Pagos ARL '!$A$14:$A$24</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'1. Pagos ARL '!$D$14:$D$24</c:f>
              <c:numCache>
                <c:formatCode>_(* #,##0.00_);_(* \(#,##0.00\);_(* "-"??_);_(@_)</c:formatCode>
                <c:ptCount val="11"/>
                <c:pt idx="0">
                  <c:v>147262666.77000001</c:v>
                </c:pt>
                <c:pt idx="1">
                  <c:v>168521814.59</c:v>
                </c:pt>
                <c:pt idx="2">
                  <c:v>189049670.72999999</c:v>
                </c:pt>
                <c:pt idx="3">
                  <c:v>216582431.09999999</c:v>
                </c:pt>
                <c:pt idx="4">
                  <c:v>236137407.19999999</c:v>
                </c:pt>
                <c:pt idx="5">
                  <c:v>233752220.31999999</c:v>
                </c:pt>
                <c:pt idx="6">
                  <c:v>270679156.31999999</c:v>
                </c:pt>
                <c:pt idx="7">
                  <c:v>329129862.10000002</c:v>
                </c:pt>
                <c:pt idx="8">
                  <c:v>376868065.86000001</c:v>
                </c:pt>
                <c:pt idx="9">
                  <c:v>423856200.49000001</c:v>
                </c:pt>
                <c:pt idx="10">
                  <c:v>304192487.57999998</c:v>
                </c:pt>
              </c:numCache>
            </c:numRef>
          </c:val>
          <c:extLst>
            <c:ext xmlns:c16="http://schemas.microsoft.com/office/drawing/2014/chart" uri="{C3380CC4-5D6E-409C-BE32-E72D297353CC}">
              <c16:uniqueId val="{0000000F-82C8-472C-986F-21D60EF40396}"/>
            </c:ext>
          </c:extLst>
        </c:ser>
        <c:ser>
          <c:idx val="2"/>
          <c:order val="2"/>
          <c:tx>
            <c:strRef>
              <c:f>'1. Pagos ARL '!$F$5</c:f>
              <c:strCache>
                <c:ptCount val="1"/>
                <c:pt idx="0">
                  <c:v> Fondos de Solidaridad FSS (SRL) </c:v>
                </c:pt>
              </c:strCache>
            </c:strRef>
          </c:tx>
          <c:spPr>
            <a:solidFill>
              <a:schemeClr val="accent5">
                <a:tint val="65000"/>
              </a:schemeClr>
            </a:solidFill>
            <a:ln>
              <a:noFill/>
            </a:ln>
            <a:effectLst/>
            <a:sp3d/>
          </c:spPr>
          <c:invertIfNegative val="0"/>
          <c:dLbls>
            <c:dLbl>
              <c:idx val="0"/>
              <c:layout>
                <c:manualLayout>
                  <c:x val="7.788357815555742E-3"/>
                  <c:y val="-6.8854952975320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BC7D-41D2-9050-A6DB5DC570A3}"/>
                </c:ext>
              </c:extLst>
            </c:dLbl>
            <c:dLbl>
              <c:idx val="2"/>
              <c:layout>
                <c:manualLayout>
                  <c:x val="4.6713571506339802E-3"/>
                  <c:y val="-1.4069577198126789E-2"/>
                </c:manualLayout>
              </c:layout>
              <c:showLegendKey val="0"/>
              <c:showVal val="1"/>
              <c:showCatName val="0"/>
              <c:showSerName val="0"/>
              <c:showPercent val="0"/>
              <c:showBubbleSize val="0"/>
              <c:extLst>
                <c:ext xmlns:c15="http://schemas.microsoft.com/office/drawing/2012/chart" uri="{CE6537A1-D6FC-4f65-9D91-7224C49458BB}">
                  <c15:layout>
                    <c:manualLayout>
                      <c:w val="5.4271827376065583E-2"/>
                      <c:h val="5.1623531349399857E-2"/>
                    </c:manualLayout>
                  </c15:layout>
                </c:ext>
                <c:ext xmlns:c16="http://schemas.microsoft.com/office/drawing/2014/chart" uri="{C3380CC4-5D6E-409C-BE32-E72D297353CC}">
                  <c16:uniqueId val="{00000002-BC7D-41D2-9050-A6DB5DC570A3}"/>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'1. Pagos ARL '!$A$14:$A$24</c:f>
              <c:strCache>
                <c:ptCount val="11"/>
                <c:pt idx="0">
                  <c:v>2015</c:v>
                </c:pt>
                <c:pt idx="1">
                  <c:v>2016</c:v>
                </c:pt>
                <c:pt idx="2">
                  <c:v>2017</c:v>
                </c:pt>
                <c:pt idx="3">
                  <c:v>2018</c:v>
                </c:pt>
                <c:pt idx="4">
                  <c:v>2019</c:v>
                </c:pt>
                <c:pt idx="5">
                  <c:v>2020</c:v>
                </c:pt>
                <c:pt idx="6">
                  <c:v>2021</c:v>
                </c:pt>
                <c:pt idx="7">
                  <c:v>2022</c:v>
                </c:pt>
                <c:pt idx="8">
                  <c:v>2023</c:v>
                </c:pt>
                <c:pt idx="9">
                  <c:v>2024</c:v>
                </c:pt>
                <c:pt idx="10">
                  <c:v>Ago. 2025</c:v>
                </c:pt>
              </c:strCache>
            </c:strRef>
          </c:cat>
          <c:val>
            <c:numRef>
              <c:f>'1. Pagos ARL '!$F$14:$F$24</c:f>
              <c:numCache>
                <c:formatCode>_(* #,##0.00_);_(* \(#,##0.00\);_(* "-"??_);_(@_)</c:formatCode>
                <c:ptCount val="11"/>
                <c:pt idx="0">
                  <c:v>18117196.77</c:v>
                </c:pt>
                <c:pt idx="1">
                  <c:v>17049514.629999999</c:v>
                </c:pt>
                <c:pt idx="2">
                  <c:v>18941966.82</c:v>
                </c:pt>
                <c:pt idx="3">
                  <c:v>20296486.460000001</c:v>
                </c:pt>
                <c:pt idx="4">
                  <c:v>20324305.609999999</c:v>
                </c:pt>
                <c:pt idx="5">
                  <c:v>5713466.4100000001</c:v>
                </c:pt>
                <c:pt idx="6">
                  <c:v>6284233.25</c:v>
                </c:pt>
                <c:pt idx="7">
                  <c:v>5879225.6900000004</c:v>
                </c:pt>
                <c:pt idx="8">
                  <c:v>6192147.6500000004</c:v>
                </c:pt>
                <c:pt idx="9">
                  <c:v>6966717.54</c:v>
                </c:pt>
                <c:pt idx="10">
                  <c:v>4522419.05</c:v>
                </c:pt>
              </c:numCache>
            </c:numRef>
          </c:val>
          <c:extLst>
            <c:ext xmlns:c16="http://schemas.microsoft.com/office/drawing/2014/chart" uri="{C3380CC4-5D6E-409C-BE32-E72D297353CC}">
              <c16:uniqueId val="{00000014-82C8-472C-986F-21D60EF40396}"/>
            </c:ext>
          </c:extLst>
        </c:ser>
        <c:dLbls>
          <c:showLegendKey val="0"/>
          <c:showVal val="0"/>
          <c:showCatName val="0"/>
          <c:showSerName val="0"/>
          <c:showPercent val="0"/>
          <c:showBubbleSize val="0"/>
        </c:dLbls>
        <c:gapWidth val="75"/>
        <c:shape val="cylinder"/>
        <c:axId val="433153680"/>
        <c:axId val="433154072"/>
        <c:axId val="0"/>
      </c:bar3DChart>
      <c:catAx>
        <c:axId val="43315368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54072"/>
        <c:crosses val="autoZero"/>
        <c:auto val="1"/>
        <c:lblAlgn val="ctr"/>
        <c:lblOffset val="100"/>
        <c:noMultiLvlLbl val="0"/>
      </c:catAx>
      <c:valAx>
        <c:axId val="433154072"/>
        <c:scaling>
          <c:orientation val="minMax"/>
        </c:scaling>
        <c:delete val="1"/>
        <c:axPos val="l"/>
        <c:numFmt formatCode="_(* #,##0.00_);_(* \(#,##0.00\);_(* &quot;-&quot;??_);_(@_)" sourceLinked="1"/>
        <c:majorTickMark val="none"/>
        <c:minorTickMark val="none"/>
        <c:tickLblPos val="nextTo"/>
        <c:crossAx val="433153680"/>
        <c:crosses val="autoZero"/>
        <c:crossBetween val="between"/>
        <c:dispUnits>
          <c:builtInUnit val="millions"/>
          <c:dispUnitsLbl>
            <c:layout>
              <c:manualLayout>
                <c:xMode val="edge"/>
                <c:yMode val="edge"/>
                <c:x val="8.1102250376415327E-3"/>
                <c:y val="0.50010753194331259"/>
              </c:manualLayout>
            </c:layout>
            <c:spPr>
              <a:noFill/>
              <a:ln>
                <a:noFill/>
              </a:ln>
              <a:effectLst/>
            </c:spPr>
            <c:txPr>
              <a:bodyPr rot="-540000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ispUnitsLbl>
        </c:dispUnits>
      </c:valAx>
      <c:spPr>
        <a:noFill/>
        <a:ln w="25400">
          <a:noFill/>
        </a:ln>
        <a:effectLst/>
      </c:spPr>
    </c:plotArea>
    <c:legend>
      <c:legendPos val="b"/>
      <c:layout>
        <c:manualLayout>
          <c:xMode val="edge"/>
          <c:yMode val="edge"/>
          <c:x val="0.13414154404375636"/>
          <c:y val="3.8929249405947997E-2"/>
          <c:w val="0.69274592024341175"/>
          <c:h val="5.9730200579794224E-2"/>
        </c:manualLayout>
      </c:layout>
      <c:overlay val="0"/>
      <c:spPr>
        <a:noFill/>
        <a:ln>
          <a:noFill/>
        </a:ln>
        <a:effectLst/>
      </c:spPr>
      <c:txPr>
        <a:bodyPr rot="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4803149606303365" l="0.70866141732286425" r="0.70866141732286425" t="0.74803149606303365" header="0.31496062992128193" footer="0.31496062992128193"/>
    <c:pageSetup orientation="landscape"/>
  </c:printSettings>
  <c:userShapes r:id="rId3"/>
</c:chartSpace>
</file>

<file path=xl/charts/chart8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1854636079504829E-3"/>
          <c:y val="0.26324738994995556"/>
          <c:w val="0.97431186086902344"/>
          <c:h val="0.65420744990399693"/>
        </c:manualLayout>
      </c:layout>
      <c:bar3DChart>
        <c:barDir val="col"/>
        <c:grouping val="clustered"/>
        <c:varyColors val="0"/>
        <c:ser>
          <c:idx val="0"/>
          <c:order val="0"/>
          <c:tx>
            <c:strRef>
              <c:f>'3. Benef. subsid '!$A$4</c:f>
              <c:strCache>
                <c:ptCount val="1"/>
                <c:pt idx="0">
                  <c:v>Enfermedad Común</c:v>
                </c:pt>
              </c:strCache>
            </c:strRef>
          </c:tx>
          <c:spPr>
            <a:solidFill>
              <a:srgbClr val="00539B"/>
            </a:solidFill>
            <a:ln>
              <a:noFill/>
            </a:ln>
            <a:effectLst/>
            <a:sp3d/>
          </c:spPr>
          <c:invertIfNegative val="0"/>
          <c:dLbls>
            <c:dLbl>
              <c:idx val="0"/>
              <c:layout>
                <c:manualLayout>
                  <c:x val="1.6342095353712477E-2"/>
                  <c:y val="-2.15503776313675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AEA-48AB-AB26-403F47605FA6}"/>
                </c:ext>
              </c:extLst>
            </c:dLbl>
            <c:dLbl>
              <c:idx val="1"/>
              <c:layout>
                <c:manualLayout>
                  <c:x val="6.3492047621035467E-3"/>
                  <c:y val="-1.305908567891312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AEA-48AB-AB26-403F47605FA6}"/>
                </c:ext>
              </c:extLst>
            </c:dLbl>
            <c:dLbl>
              <c:idx val="2"/>
              <c:layout>
                <c:manualLayout>
                  <c:x val="1.221916853541059E-2"/>
                  <c:y val="-1.61079865016872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AEA-48AB-AB26-403F47605FA6}"/>
                </c:ext>
              </c:extLst>
            </c:dLbl>
            <c:dLbl>
              <c:idx val="3"/>
              <c:layout>
                <c:manualLayout>
                  <c:x val="1.33272634282598E-2"/>
                  <c:y val="-1.338689806631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AEA-48AB-AB26-403F47605FA6}"/>
                </c:ext>
              </c:extLst>
            </c:dLbl>
            <c:spPr>
              <a:noFill/>
              <a:ln>
                <a:noFill/>
              </a:ln>
              <a:effectLst/>
            </c:spPr>
            <c:txPr>
              <a:bodyPr rot="-5400000" spcFirstLastPara="1" vertOverflow="ellipsis" wrap="square" anchor="ctr" anchorCtr="1"/>
              <a:lstStyle/>
              <a:p>
                <a:pPr>
                  <a:defRPr sz="12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Benef. subsid '!$B$3:$I$3</c:f>
              <c:strCache>
                <c:ptCount val="8"/>
                <c:pt idx="0">
                  <c:v>2015</c:v>
                </c:pt>
                <c:pt idx="1">
                  <c:v>2016</c:v>
                </c:pt>
                <c:pt idx="2">
                  <c:v>2017</c:v>
                </c:pt>
                <c:pt idx="3">
                  <c:v>2018</c:v>
                </c:pt>
                <c:pt idx="4">
                  <c:v>2019</c:v>
                </c:pt>
                <c:pt idx="5">
                  <c:v>2020</c:v>
                </c:pt>
                <c:pt idx="6">
                  <c:v>2021</c:v>
                </c:pt>
                <c:pt idx="7">
                  <c:v>2022</c:v>
                </c:pt>
              </c:strCache>
            </c:strRef>
          </c:cat>
          <c:val>
            <c:numRef>
              <c:f>'3. Benef. subsid '!$B$4:$I$4</c:f>
              <c:numCache>
                <c:formatCode>_(* #,##0_);_(* \(#,##0\);_(* "-"_);_(@_)</c:formatCode>
                <c:ptCount val="8"/>
                <c:pt idx="0">
                  <c:v>74609</c:v>
                </c:pt>
                <c:pt idx="1">
                  <c:v>89800</c:v>
                </c:pt>
                <c:pt idx="2">
                  <c:v>122783</c:v>
                </c:pt>
                <c:pt idx="3">
                  <c:v>185831</c:v>
                </c:pt>
                <c:pt idx="4">
                  <c:v>168619</c:v>
                </c:pt>
                <c:pt idx="5">
                  <c:v>120651</c:v>
                </c:pt>
                <c:pt idx="6">
                  <c:v>126126</c:v>
                </c:pt>
                <c:pt idx="7">
                  <c:v>120075</c:v>
                </c:pt>
              </c:numCache>
            </c:numRef>
          </c:val>
          <c:extLst>
            <c:ext xmlns:c16="http://schemas.microsoft.com/office/drawing/2014/chart" uri="{C3380CC4-5D6E-409C-BE32-E72D297353CC}">
              <c16:uniqueId val="{00000004-DAEA-48AB-AB26-403F47605FA6}"/>
            </c:ext>
          </c:extLst>
        </c:ser>
        <c:ser>
          <c:idx val="1"/>
          <c:order val="1"/>
          <c:tx>
            <c:strRef>
              <c:f>'3. Benef. subsid '!$A$5</c:f>
              <c:strCache>
                <c:ptCount val="1"/>
                <c:pt idx="0">
                  <c:v>Lactancia </c:v>
                </c:pt>
              </c:strCache>
            </c:strRef>
          </c:tx>
          <c:spPr>
            <a:solidFill>
              <a:schemeClr val="accent1"/>
            </a:solidFill>
            <a:ln>
              <a:noFill/>
            </a:ln>
            <a:effectLst/>
            <a:sp3d/>
          </c:spPr>
          <c:invertIfNegative val="0"/>
          <c:dLbls>
            <c:dLbl>
              <c:idx val="0"/>
              <c:layout>
                <c:manualLayout>
                  <c:x val="1.2059440107459801E-2"/>
                  <c:y val="-2.405292195618394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DAEA-48AB-AB26-403F47605FA6}"/>
                </c:ext>
              </c:extLst>
            </c:dLbl>
            <c:dLbl>
              <c:idx val="1"/>
              <c:layout>
                <c:manualLayout>
                  <c:x val="9.5238071431553196E-3"/>
                  <c:y val="-1.56709028146956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DAEA-48AB-AB26-403F47605FA6}"/>
                </c:ext>
              </c:extLst>
            </c:dLbl>
            <c:dLbl>
              <c:idx val="2"/>
              <c:layout>
                <c:manualLayout>
                  <c:x val="1.047215993075812E-2"/>
                  <c:y val="-2.155016337243568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DAEA-48AB-AB26-403F47605FA6}"/>
                </c:ext>
              </c:extLst>
            </c:dLbl>
            <c:dLbl>
              <c:idx val="3"/>
              <c:layout>
                <c:manualLayout>
                  <c:x val="9.5237934658595948E-3"/>
                  <c:y val="-1.61079865016872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DAEA-48AB-AB26-403F47605FA6}"/>
                </c:ext>
              </c:extLst>
            </c:dLbl>
            <c:dLbl>
              <c:idx val="4"/>
              <c:layout>
                <c:manualLayout>
                  <c:x val="5.3120844378826493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DAEA-48AB-AB26-403F47605FA6}"/>
                </c:ext>
              </c:extLst>
            </c:dLbl>
            <c:spPr>
              <a:noFill/>
              <a:ln>
                <a:noFill/>
              </a:ln>
              <a:effectLst/>
            </c:spPr>
            <c:txPr>
              <a:bodyPr rot="-5400000" spcFirstLastPara="1" vertOverflow="ellipsis"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Benef. subsid '!$B$3:$I$3</c:f>
              <c:strCache>
                <c:ptCount val="8"/>
                <c:pt idx="0">
                  <c:v>2015</c:v>
                </c:pt>
                <c:pt idx="1">
                  <c:v>2016</c:v>
                </c:pt>
                <c:pt idx="2">
                  <c:v>2017</c:v>
                </c:pt>
                <c:pt idx="3">
                  <c:v>2018</c:v>
                </c:pt>
                <c:pt idx="4">
                  <c:v>2019</c:v>
                </c:pt>
                <c:pt idx="5">
                  <c:v>2020</c:v>
                </c:pt>
                <c:pt idx="6">
                  <c:v>2021</c:v>
                </c:pt>
                <c:pt idx="7">
                  <c:v>2022</c:v>
                </c:pt>
              </c:strCache>
            </c:strRef>
          </c:cat>
          <c:val>
            <c:numRef>
              <c:f>'3. Benef. subsid '!$B$5:$I$5</c:f>
              <c:numCache>
                <c:formatCode>_(* #,##0_);_(* \(#,##0\);_(* "-"_);_(@_)</c:formatCode>
                <c:ptCount val="8"/>
                <c:pt idx="0">
                  <c:v>17654</c:v>
                </c:pt>
                <c:pt idx="1">
                  <c:v>14026</c:v>
                </c:pt>
                <c:pt idx="2">
                  <c:v>16886</c:v>
                </c:pt>
                <c:pt idx="3">
                  <c:v>34460</c:v>
                </c:pt>
                <c:pt idx="4">
                  <c:v>29056</c:v>
                </c:pt>
                <c:pt idx="5">
                  <c:v>17575</c:v>
                </c:pt>
                <c:pt idx="6">
                  <c:v>24007</c:v>
                </c:pt>
                <c:pt idx="7">
                  <c:v>27234</c:v>
                </c:pt>
              </c:numCache>
            </c:numRef>
          </c:val>
          <c:extLst>
            <c:ext xmlns:c16="http://schemas.microsoft.com/office/drawing/2014/chart" uri="{C3380CC4-5D6E-409C-BE32-E72D297353CC}">
              <c16:uniqueId val="{0000000A-DAEA-48AB-AB26-403F47605FA6}"/>
            </c:ext>
          </c:extLst>
        </c:ser>
        <c:ser>
          <c:idx val="2"/>
          <c:order val="2"/>
          <c:tx>
            <c:strRef>
              <c:f>'3. Benef. subsid '!$A$6</c:f>
              <c:strCache>
                <c:ptCount val="1"/>
                <c:pt idx="0">
                  <c:v>Maternidad</c:v>
                </c:pt>
              </c:strCache>
            </c:strRef>
          </c:tx>
          <c:spPr>
            <a:solidFill>
              <a:schemeClr val="accent1">
                <a:tint val="65000"/>
              </a:schemeClr>
            </a:solidFill>
            <a:ln>
              <a:noFill/>
            </a:ln>
            <a:effectLst/>
            <a:sp3d/>
          </c:spPr>
          <c:invertIfNegative val="0"/>
          <c:dLbls>
            <c:dLbl>
              <c:idx val="1"/>
              <c:layout>
                <c:manualLayout>
                  <c:x val="9.363952632259297E-3"/>
                  <c:y val="-1.88290749370614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DAEA-48AB-AB26-403F47605FA6}"/>
                </c:ext>
              </c:extLst>
            </c:dLbl>
            <c:dLbl>
              <c:idx val="2"/>
              <c:layout>
                <c:manualLayout>
                  <c:x val="1.221916853541059E-2"/>
                  <c:y val="-2.938561251272157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DAEA-48AB-AB26-403F47605FA6}"/>
                </c:ext>
              </c:extLst>
            </c:dLbl>
            <c:dLbl>
              <c:idx val="3"/>
              <c:layout>
                <c:manualLayout>
                  <c:x val="1.1111108333681206E-2"/>
                  <c:y val="-1.56709028146956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DAEA-48AB-AB26-403F47605FA6}"/>
                </c:ext>
              </c:extLst>
            </c:dLbl>
            <c:spPr>
              <a:noFill/>
              <a:ln>
                <a:noFill/>
              </a:ln>
              <a:effectLst/>
            </c:spPr>
            <c:txPr>
              <a:bodyPr rot="-5400000" spcFirstLastPara="1" vertOverflow="ellipsis"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'3. Benef. subsid '!$B$3:$I$3</c:f>
              <c:strCache>
                <c:ptCount val="8"/>
                <c:pt idx="0">
                  <c:v>2015</c:v>
                </c:pt>
                <c:pt idx="1">
                  <c:v>2016</c:v>
                </c:pt>
                <c:pt idx="2">
                  <c:v>2017</c:v>
                </c:pt>
                <c:pt idx="3">
                  <c:v>2018</c:v>
                </c:pt>
                <c:pt idx="4">
                  <c:v>2019</c:v>
                </c:pt>
                <c:pt idx="5">
                  <c:v>2020</c:v>
                </c:pt>
                <c:pt idx="6">
                  <c:v>2021</c:v>
                </c:pt>
                <c:pt idx="7">
                  <c:v>2022</c:v>
                </c:pt>
              </c:strCache>
            </c:strRef>
          </c:cat>
          <c:val>
            <c:numRef>
              <c:f>'3. Benef. subsid '!$B$6:$I$6</c:f>
              <c:numCache>
                <c:formatCode>_(* #,##0_);_(* \(#,##0\);_(* "-"_);_(@_)</c:formatCode>
                <c:ptCount val="8"/>
                <c:pt idx="0">
                  <c:v>20611</c:v>
                </c:pt>
                <c:pt idx="1">
                  <c:v>16739</c:v>
                </c:pt>
                <c:pt idx="2">
                  <c:v>25676</c:v>
                </c:pt>
                <c:pt idx="3">
                  <c:v>36972</c:v>
                </c:pt>
                <c:pt idx="4">
                  <c:v>40514</c:v>
                </c:pt>
                <c:pt idx="5">
                  <c:v>22993</c:v>
                </c:pt>
                <c:pt idx="6">
                  <c:v>27713</c:v>
                </c:pt>
                <c:pt idx="7">
                  <c:v>28669</c:v>
                </c:pt>
              </c:numCache>
            </c:numRef>
          </c:val>
          <c:extLst>
            <c:ext xmlns:c16="http://schemas.microsoft.com/office/drawing/2014/chart" uri="{C3380CC4-5D6E-409C-BE32-E72D297353CC}">
              <c16:uniqueId val="{0000000E-DAEA-48AB-AB26-403F47605FA6}"/>
            </c:ext>
          </c:extLst>
        </c:ser>
        <c:dLbls>
          <c:showLegendKey val="0"/>
          <c:showVal val="0"/>
          <c:showCatName val="0"/>
          <c:showSerName val="0"/>
          <c:showPercent val="0"/>
          <c:showBubbleSize val="0"/>
        </c:dLbls>
        <c:gapWidth val="67"/>
        <c:shape val="cylinder"/>
        <c:axId val="433158776"/>
        <c:axId val="433159560"/>
        <c:axId val="0"/>
      </c:bar3DChart>
      <c:catAx>
        <c:axId val="433158776"/>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59560"/>
        <c:crosses val="autoZero"/>
        <c:auto val="1"/>
        <c:lblAlgn val="ctr"/>
        <c:lblOffset val="100"/>
        <c:noMultiLvlLbl val="0"/>
      </c:catAx>
      <c:valAx>
        <c:axId val="433159560"/>
        <c:scaling>
          <c:orientation val="minMax"/>
        </c:scaling>
        <c:delete val="1"/>
        <c:axPos val="l"/>
        <c:numFmt formatCode="_(* #,##0_);_(* \(#,##0\);_(* &quot;-&quot;_);_(@_)" sourceLinked="1"/>
        <c:majorTickMark val="out"/>
        <c:minorTickMark val="none"/>
        <c:tickLblPos val="nextTo"/>
        <c:crossAx val="433158776"/>
        <c:crosses val="autoZero"/>
        <c:crossBetween val="between"/>
      </c:valAx>
      <c:spPr>
        <a:noFill/>
        <a:ln w="25400">
          <a:noFill/>
        </a:ln>
        <a:effectLst/>
      </c:spPr>
    </c:plotArea>
    <c:legend>
      <c:legendPos val="t"/>
      <c:layout>
        <c:manualLayout>
          <c:xMode val="edge"/>
          <c:yMode val="edge"/>
          <c:x val="0.12202528096450851"/>
          <c:y val="3.623478689342715E-2"/>
          <c:w val="0.65911207686576267"/>
          <c:h val="7.0919176077967189E-2"/>
        </c:manualLayout>
      </c:layout>
      <c:overlay val="0"/>
      <c:spPr>
        <a:noFill/>
        <a:ln>
          <a:noFill/>
        </a:ln>
        <a:effectLst/>
      </c:spPr>
      <c:txPr>
        <a:bodyPr rot="0" spcFirstLastPara="1" vertOverflow="ellipsis" vert="horz"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200">
          <a:latin typeface="Arial" panose="020B0604020202020204" pitchFamily="34" charset="0"/>
          <a:cs typeface="Arial" panose="020B0604020202020204" pitchFamily="34" charset="0"/>
        </a:defRPr>
      </a:pPr>
      <a:endParaRPr lang="es-DO"/>
    </a:p>
  </c:txPr>
  <c:printSettings>
    <c:headerFooter/>
    <c:pageMargins b="0.75" l="0.7" r="0.7" t="0.75" header="0.3" footer="0.3"/>
    <c:pageSetup orientation="portrait"/>
  </c:printSettings>
</c:chartSpace>
</file>

<file path=xl/charts/chart8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7"/>
    </mc:Choice>
    <mc:Fallback>
      <c:style val="7"/>
    </mc:Fallback>
  </mc:AlternateContent>
  <c:chart>
    <c:autoTitleDeleted val="0"/>
    <c:view3D>
      <c:rotX val="15"/>
      <c:rotY val="2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7.0644293400301322E-4"/>
          <c:y val="0.22770413386804086"/>
          <c:w val="0.99723066249527581"/>
          <c:h val="0.62237720662073703"/>
        </c:manualLayout>
      </c:layout>
      <c:bar3DChart>
        <c:barDir val="col"/>
        <c:grouping val="clustered"/>
        <c:varyColors val="0"/>
        <c:ser>
          <c:idx val="1"/>
          <c:order val="0"/>
          <c:tx>
            <c:strRef>
              <c:f>'4. Monto subsid.'!$A$5</c:f>
              <c:strCache>
                <c:ptCount val="1"/>
                <c:pt idx="0">
                  <c:v>Lactancia </c:v>
                </c:pt>
              </c:strCache>
            </c:strRef>
          </c:tx>
          <c:spPr>
            <a:gradFill rotWithShape="1">
              <a:gsLst>
                <a:gs pos="0">
                  <a:schemeClr val="accent5">
                    <a:shade val="51000"/>
                    <a:satMod val="130000"/>
                  </a:schemeClr>
                </a:gs>
                <a:gs pos="80000">
                  <a:schemeClr val="accent5">
                    <a:shade val="93000"/>
                    <a:satMod val="130000"/>
                  </a:schemeClr>
                </a:gs>
                <a:gs pos="100000">
                  <a:schemeClr val="accent5">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2.1276592180165688E-3"/>
                  <c:y val="-1.51910718362761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8B4-4D84-86B1-EC0F4277E739}"/>
                </c:ext>
              </c:extLst>
            </c:dLbl>
            <c:dLbl>
              <c:idx val="1"/>
              <c:layout>
                <c:manualLayout>
                  <c:x val="6.3829909024653211E-3"/>
                  <c:y val="-4.748497409413505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A8B4-4D84-86B1-EC0F4277E739}"/>
                </c:ext>
              </c:extLst>
            </c:dLbl>
            <c:dLbl>
              <c:idx val="2"/>
              <c:layout>
                <c:manualLayout>
                  <c:x val="8.316402441347473E-3"/>
                  <c:y val="-8.546286181380509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8B4-4D84-86B1-EC0F4277E739}"/>
                </c:ext>
              </c:extLst>
            </c:dLbl>
            <c:dLbl>
              <c:idx val="3"/>
              <c:layout>
                <c:manualLayout>
                  <c:x val="6.0360945751655589E-3"/>
                  <c:y val="-1.080174886659215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A8B4-4D84-86B1-EC0F4277E739}"/>
                </c:ext>
              </c:extLst>
            </c:dLbl>
            <c:dLbl>
              <c:idx val="5"/>
              <c:layout>
                <c:manualLayout>
                  <c:x val="6.2534890049939689E-3"/>
                  <c:y val="-1.168289137149488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A8B4-4D84-86B1-EC0F4277E739}"/>
                </c:ext>
              </c:extLst>
            </c:dLbl>
            <c:dLbl>
              <c:idx val="6"/>
              <c:layout>
                <c:manualLayout>
                  <c:x val="7.035175693818699E-3"/>
                  <c:y val="-7.120153144963364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A8B4-4D84-86B1-EC0F4277E739}"/>
                </c:ext>
              </c:extLst>
            </c:dLbl>
            <c:dLbl>
              <c:idx val="7"/>
              <c:layout>
                <c:manualLayout>
                  <c:x val="2.9396322786207699E-3"/>
                  <c:y val="-1.03847923302175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D9B7-4CE1-B0AE-A0193521F303}"/>
                </c:ext>
              </c:extLst>
            </c:dLbl>
            <c:spPr>
              <a:noFill/>
              <a:ln>
                <a:noFill/>
              </a:ln>
              <a:effectLst/>
            </c:spPr>
            <c:txPr>
              <a:bodyPr rot="-5400000" spcFirstLastPara="1" vertOverflow="ellipsis"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Monto subsid.'!$B$3:$I$3</c:f>
              <c:strCache>
                <c:ptCount val="8"/>
                <c:pt idx="0">
                  <c:v> 2015 </c:v>
                </c:pt>
                <c:pt idx="1">
                  <c:v> 2016 </c:v>
                </c:pt>
                <c:pt idx="2">
                  <c:v> 2017 </c:v>
                </c:pt>
                <c:pt idx="3">
                  <c:v> 2018 </c:v>
                </c:pt>
                <c:pt idx="4">
                  <c:v> 2019 </c:v>
                </c:pt>
                <c:pt idx="5">
                  <c:v> 2020 </c:v>
                </c:pt>
                <c:pt idx="6">
                  <c:v> 2021 </c:v>
                </c:pt>
                <c:pt idx="7">
                  <c:v> 2022 </c:v>
                </c:pt>
              </c:strCache>
            </c:strRef>
          </c:cat>
          <c:val>
            <c:numRef>
              <c:f>'4. Monto subsid.'!$B$5:$I$5</c:f>
              <c:numCache>
                <c:formatCode>_(* #,##0.00_);_(* \(#,##0.00\);_(* "-"??_);_(@_)</c:formatCode>
                <c:ptCount val="8"/>
                <c:pt idx="0">
                  <c:v>294082236</c:v>
                </c:pt>
                <c:pt idx="1">
                  <c:v>258654996</c:v>
                </c:pt>
                <c:pt idx="2">
                  <c:v>351221246.90999997</c:v>
                </c:pt>
                <c:pt idx="3">
                  <c:v>611823256.20000005</c:v>
                </c:pt>
                <c:pt idx="4">
                  <c:v>679361342.63999999</c:v>
                </c:pt>
                <c:pt idx="5">
                  <c:v>452031424.79999995</c:v>
                </c:pt>
                <c:pt idx="6">
                  <c:v>707257339.53559542</c:v>
                </c:pt>
                <c:pt idx="7">
                  <c:v>1035014930.0400001</c:v>
                </c:pt>
              </c:numCache>
            </c:numRef>
          </c:val>
          <c:extLst>
            <c:ext xmlns:c16="http://schemas.microsoft.com/office/drawing/2014/chart" uri="{C3380CC4-5D6E-409C-BE32-E72D297353CC}">
              <c16:uniqueId val="{0000000D-A8B4-4D84-86B1-EC0F4277E739}"/>
            </c:ext>
          </c:extLst>
        </c:ser>
        <c:ser>
          <c:idx val="2"/>
          <c:order val="1"/>
          <c:tx>
            <c:strRef>
              <c:f>'4. Monto subsid.'!$A$6</c:f>
              <c:strCache>
                <c:ptCount val="1"/>
                <c:pt idx="0">
                  <c:v>Maternidad</c:v>
                </c:pt>
              </c:strCache>
            </c:strRef>
          </c:tx>
          <c:spPr>
            <a:solidFill>
              <a:srgbClr val="00539B"/>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0"/>
              <c:delete val="1"/>
              <c:extLst>
                <c:ext xmlns:c15="http://schemas.microsoft.com/office/drawing/2012/chart" uri="{CE6537A1-D6FC-4f65-9D91-7224C49458BB}"/>
                <c:ext xmlns:c16="http://schemas.microsoft.com/office/drawing/2014/chart" uri="{C3380CC4-5D6E-409C-BE32-E72D297353CC}">
                  <c16:uniqueId val="{0000000E-A8B4-4D84-86B1-EC0F4277E739}"/>
                </c:ext>
              </c:extLst>
            </c:dLbl>
            <c:dLbl>
              <c:idx val="1"/>
              <c:layout>
                <c:manualLayout>
                  <c:x val="6.8177807633676493E-3"/>
                  <c:y val="-6.290823496168993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8B4-4D84-86B1-EC0F4277E739}"/>
                </c:ext>
              </c:extLst>
            </c:dLbl>
            <c:dLbl>
              <c:idx val="2"/>
              <c:layout>
                <c:manualLayout>
                  <c:x val="7.3173213226942766E-3"/>
                  <c:y val="-9.850900068650610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A8B4-4D84-86B1-EC0F4277E739}"/>
                </c:ext>
              </c:extLst>
            </c:dLbl>
            <c:dLbl>
              <c:idx val="3"/>
              <c:layout>
                <c:manualLayout>
                  <c:x val="5.8507672434587486E-3"/>
                  <c:y val="-1.07661481008674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1-A8B4-4D84-86B1-EC0F4277E739}"/>
                </c:ext>
              </c:extLst>
            </c:dLbl>
            <c:dLbl>
              <c:idx val="5"/>
              <c:layout>
                <c:manualLayout>
                  <c:x val="4.4094484179308851E-3"/>
                  <c:y val="-1.03847923302175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D9B7-4CE1-B0AE-A0193521F303}"/>
                </c:ext>
              </c:extLst>
            </c:dLbl>
            <c:dLbl>
              <c:idx val="6"/>
              <c:layout>
                <c:manualLayout>
                  <c:x val="5.4718033174146327E-3"/>
                  <c:y val="-8.90019143120404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2-A8B4-4D84-86B1-EC0F4277E739}"/>
                </c:ext>
              </c:extLst>
            </c:dLbl>
            <c:dLbl>
              <c:idx val="7"/>
              <c:layout>
                <c:manualLayout>
                  <c:x val="4.4094484179309935E-3"/>
                  <c:y val="-1.0384792330217683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D9B7-4CE1-B0AE-A0193521F303}"/>
                </c:ext>
              </c:extLst>
            </c:dLbl>
            <c:spPr>
              <a:noFill/>
              <a:ln>
                <a:noFill/>
              </a:ln>
              <a:effectLst/>
            </c:spPr>
            <c:txPr>
              <a:bodyPr rot="-5400000" spcFirstLastPara="1" vertOverflow="ellipsis"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Monto subsid.'!$B$3:$I$3</c:f>
              <c:strCache>
                <c:ptCount val="8"/>
                <c:pt idx="0">
                  <c:v> 2015 </c:v>
                </c:pt>
                <c:pt idx="1">
                  <c:v> 2016 </c:v>
                </c:pt>
                <c:pt idx="2">
                  <c:v> 2017 </c:v>
                </c:pt>
                <c:pt idx="3">
                  <c:v> 2018 </c:v>
                </c:pt>
                <c:pt idx="4">
                  <c:v> 2019 </c:v>
                </c:pt>
                <c:pt idx="5">
                  <c:v> 2020 </c:v>
                </c:pt>
                <c:pt idx="6">
                  <c:v> 2021 </c:v>
                </c:pt>
                <c:pt idx="7">
                  <c:v> 2022 </c:v>
                </c:pt>
              </c:strCache>
            </c:strRef>
          </c:cat>
          <c:val>
            <c:numRef>
              <c:f>'4. Monto subsid.'!$B$6:$I$6</c:f>
              <c:numCache>
                <c:formatCode>_(* #,##0.00_);_(* \(#,##0.00\);_(* "-"??_);_(@_)</c:formatCode>
                <c:ptCount val="8"/>
                <c:pt idx="0">
                  <c:v>954395629.62</c:v>
                </c:pt>
                <c:pt idx="1">
                  <c:v>824091314.12999988</c:v>
                </c:pt>
                <c:pt idx="2">
                  <c:v>1367644020.5673332</c:v>
                </c:pt>
                <c:pt idx="3">
                  <c:v>2249742046.6733332</c:v>
                </c:pt>
                <c:pt idx="4">
                  <c:v>2529316943.402667</c:v>
                </c:pt>
                <c:pt idx="5">
                  <c:v>1527235545.0519998</c:v>
                </c:pt>
                <c:pt idx="6">
                  <c:v>3167610230.9966679</c:v>
                </c:pt>
                <c:pt idx="7">
                  <c:v>2145732856.9300001</c:v>
                </c:pt>
              </c:numCache>
            </c:numRef>
          </c:val>
          <c:extLst>
            <c:ext xmlns:c16="http://schemas.microsoft.com/office/drawing/2014/chart" uri="{C3380CC4-5D6E-409C-BE32-E72D297353CC}">
              <c16:uniqueId val="{00000013-A8B4-4D84-86B1-EC0F4277E739}"/>
            </c:ext>
          </c:extLst>
        </c:ser>
        <c:ser>
          <c:idx val="0"/>
          <c:order val="2"/>
          <c:tx>
            <c:strRef>
              <c:f>'4. Monto subsid.'!$A$4</c:f>
              <c:strCache>
                <c:ptCount val="1"/>
                <c:pt idx="0">
                  <c:v>Enfermedad Común</c:v>
                </c:pt>
              </c:strCache>
            </c:strRef>
          </c:tx>
          <c:spPr>
            <a:solidFill>
              <a:schemeClr val="bg1">
                <a:lumMod val="65000"/>
              </a:schemeClr>
            </a:soli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0"/>
              <c:layout>
                <c:manualLayout>
                  <c:x val="0"/>
                  <c:y val="-1.32921878567416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A8B4-4D84-86B1-EC0F4277E739}"/>
                </c:ext>
              </c:extLst>
            </c:dLbl>
            <c:dLbl>
              <c:idx val="1"/>
              <c:layout>
                <c:manualLayout>
                  <c:x val="4.8195569759675811E-3"/>
                  <c:y val="-2.730746923687375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8B4-4D84-86B1-EC0F4277E739}"/>
                </c:ext>
              </c:extLst>
            </c:dLbl>
            <c:dLbl>
              <c:idx val="2"/>
              <c:layout>
                <c:manualLayout>
                  <c:x val="9.4449849568493845E-3"/>
                  <c:y val="-1.163093835489141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A8B4-4D84-86B1-EC0F4277E739}"/>
                </c:ext>
              </c:extLst>
            </c:dLbl>
            <c:dLbl>
              <c:idx val="3"/>
              <c:layout>
                <c:manualLayout>
                  <c:x val="6.7530300649432931E-3"/>
                  <c:y val="-1.186865055437680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8B4-4D84-86B1-EC0F4277E739}"/>
                </c:ext>
              </c:extLst>
            </c:dLbl>
            <c:dLbl>
              <c:idx val="4"/>
              <c:layout>
                <c:manualLayout>
                  <c:x val="7.4428491742363958E-3"/>
                  <c:y val="-9.346686583835467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4A3-42AC-97D0-8603D246859C}"/>
                </c:ext>
              </c:extLst>
            </c:dLbl>
            <c:dLbl>
              <c:idx val="5"/>
              <c:layout>
                <c:manualLayout>
                  <c:x val="6.2534895056167231E-3"/>
                  <c:y val="-8.90019143120404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A8B4-4D84-86B1-EC0F4277E739}"/>
                </c:ext>
              </c:extLst>
            </c:dLbl>
            <c:dLbl>
              <c:idx val="6"/>
              <c:layout>
                <c:manualLayout>
                  <c:x val="5.4718033174146327E-3"/>
                  <c:y val="-7.120153144963234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8B4-4D84-86B1-EC0F4277E739}"/>
                </c:ext>
              </c:extLst>
            </c:dLbl>
            <c:dLbl>
              <c:idx val="7"/>
              <c:layout>
                <c:manualLayout>
                  <c:x val="5.1443564875861582E-3"/>
                  <c:y val="-6.490495206385993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D9B7-4CE1-B0AE-A0193521F303}"/>
                </c:ext>
              </c:extLst>
            </c:dLbl>
            <c:spPr>
              <a:noFill/>
              <a:ln>
                <a:noFill/>
              </a:ln>
              <a:effectLst/>
            </c:spPr>
            <c:txPr>
              <a:bodyPr rot="-5400000" spcFirstLastPara="1" vertOverflow="ellipsis"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Monto subsid.'!$B$3:$I$3</c:f>
              <c:strCache>
                <c:ptCount val="8"/>
                <c:pt idx="0">
                  <c:v> 2015 </c:v>
                </c:pt>
                <c:pt idx="1">
                  <c:v> 2016 </c:v>
                </c:pt>
                <c:pt idx="2">
                  <c:v> 2017 </c:v>
                </c:pt>
                <c:pt idx="3">
                  <c:v> 2018 </c:v>
                </c:pt>
                <c:pt idx="4">
                  <c:v> 2019 </c:v>
                </c:pt>
                <c:pt idx="5">
                  <c:v> 2020 </c:v>
                </c:pt>
                <c:pt idx="6">
                  <c:v> 2021 </c:v>
                </c:pt>
                <c:pt idx="7">
                  <c:v> 2022 </c:v>
                </c:pt>
              </c:strCache>
            </c:strRef>
          </c:cat>
          <c:val>
            <c:numRef>
              <c:f>'4. Monto subsid.'!$B$4:$I$4</c:f>
              <c:numCache>
                <c:formatCode>_(* #,##0.00_);_(* \(#,##0.00\);_(* "-"??_);_(@_)</c:formatCode>
                <c:ptCount val="8"/>
                <c:pt idx="0">
                  <c:v>363517045.23000002</c:v>
                </c:pt>
                <c:pt idx="1">
                  <c:v>468151582.34000003</c:v>
                </c:pt>
                <c:pt idx="2">
                  <c:v>595825240.70000005</c:v>
                </c:pt>
                <c:pt idx="3">
                  <c:v>699302422.17999995</c:v>
                </c:pt>
                <c:pt idx="4">
                  <c:v>997894234.25</c:v>
                </c:pt>
                <c:pt idx="5">
                  <c:v>726046954.76999998</c:v>
                </c:pt>
                <c:pt idx="6">
                  <c:v>845589689.4240526</c:v>
                </c:pt>
                <c:pt idx="7">
                  <c:v>1013490035.92</c:v>
                </c:pt>
              </c:numCache>
            </c:numRef>
          </c:val>
          <c:extLst>
            <c:ext xmlns:c16="http://schemas.microsoft.com/office/drawing/2014/chart" uri="{C3380CC4-5D6E-409C-BE32-E72D297353CC}">
              <c16:uniqueId val="{00000006-A8B4-4D84-86B1-EC0F4277E739}"/>
            </c:ext>
          </c:extLst>
        </c:ser>
        <c:dLbls>
          <c:showLegendKey val="0"/>
          <c:showVal val="0"/>
          <c:showCatName val="0"/>
          <c:showSerName val="0"/>
          <c:showPercent val="0"/>
          <c:showBubbleSize val="0"/>
        </c:dLbls>
        <c:gapWidth val="89"/>
        <c:shape val="cylinder"/>
        <c:axId val="433160344"/>
        <c:axId val="433160736"/>
        <c:axId val="0"/>
      </c:bar3DChart>
      <c:catAx>
        <c:axId val="433160344"/>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60736"/>
        <c:crosses val="autoZero"/>
        <c:auto val="1"/>
        <c:lblAlgn val="ctr"/>
        <c:lblOffset val="100"/>
        <c:noMultiLvlLbl val="0"/>
      </c:catAx>
      <c:valAx>
        <c:axId val="433160736"/>
        <c:scaling>
          <c:orientation val="minMax"/>
        </c:scaling>
        <c:delete val="1"/>
        <c:axPos val="l"/>
        <c:numFmt formatCode="_(* #,##0.00_);_(* \(#,##0.00\);_(* &quot;-&quot;??_);_(@_)" sourceLinked="1"/>
        <c:majorTickMark val="out"/>
        <c:minorTickMark val="none"/>
        <c:tickLblPos val="nextTo"/>
        <c:crossAx val="433160344"/>
        <c:crosses val="autoZero"/>
        <c:crossBetween val="between"/>
      </c:valAx>
      <c:spPr>
        <a:noFill/>
        <a:ln>
          <a:noFill/>
        </a:ln>
        <a:effectLst/>
      </c:spPr>
    </c:plotArea>
    <c:legend>
      <c:legendPos val="t"/>
      <c:layout>
        <c:manualLayout>
          <c:xMode val="edge"/>
          <c:yMode val="edge"/>
          <c:x val="0.17383926626962157"/>
          <c:y val="5.7862757368769113E-2"/>
          <c:w val="0.61458018387821134"/>
          <c:h val="4.0321651516718765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6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8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2.0999709065196756E-2"/>
          <c:y val="0.18184588294002907"/>
          <c:w val="0.95380613803843106"/>
          <c:h val="0.66473579766083479"/>
        </c:manualLayout>
      </c:layout>
      <c:barChart>
        <c:barDir val="col"/>
        <c:grouping val="clustered"/>
        <c:varyColors val="0"/>
        <c:ser>
          <c:idx val="0"/>
          <c:order val="0"/>
          <c:tx>
            <c:strRef>
              <c:f>'2 Pensiones por año'!$C$7</c:f>
              <c:strCache>
                <c:ptCount val="1"/>
                <c:pt idx="0">
                  <c:v>Sobrevivencia</c:v>
                </c:pt>
              </c:strCache>
            </c:strRef>
          </c:tx>
          <c:spPr>
            <a:solidFill>
              <a:schemeClr val="accent1">
                <a:shade val="58000"/>
              </a:schemeClr>
            </a:solidFill>
            <a:ln>
              <a:noFill/>
            </a:ln>
            <a:effectLst/>
          </c:spPr>
          <c:invertIfNegative val="0"/>
          <c:dLbls>
            <c:dLbl>
              <c:idx val="8"/>
              <c:layout>
                <c:manualLayout>
                  <c:x val="6.22727902707923E-3"/>
                  <c:y val="-2.093089443527558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8672-495B-84F0-9C0A086E131A}"/>
                </c:ext>
              </c:extLst>
            </c:dLbl>
            <c:dLbl>
              <c:idx val="9"/>
              <c:layout>
                <c:manualLayout>
                  <c:x val="2.8709346638535324E-3"/>
                  <c:y val="-1.201804706084690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672-495B-84F0-9C0A086E131A}"/>
                </c:ext>
              </c:extLst>
            </c:dLbl>
            <c:dLbl>
              <c:idx val="10"/>
              <c:layout>
                <c:manualLayout>
                  <c:x val="-1.9247763974987731E-3"/>
                  <c:y val="-1.305651430294117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8672-495B-84F0-9C0A086E131A}"/>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Pensiones por año'!$A$8:$A$26</c:f>
              <c:strCache>
                <c:ptCount val="19"/>
                <c:pt idx="0">
                  <c:v>2003-2007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Ago.25</c:v>
                </c:pt>
              </c:strCache>
            </c:strRef>
          </c:cat>
          <c:val>
            <c:numRef>
              <c:f>'2 Pensiones por año'!$C$8:$C$26</c:f>
              <c:numCache>
                <c:formatCode>#,##0</c:formatCode>
                <c:ptCount val="19"/>
                <c:pt idx="0">
                  <c:v>799</c:v>
                </c:pt>
                <c:pt idx="1">
                  <c:v>480</c:v>
                </c:pt>
                <c:pt idx="2">
                  <c:v>472</c:v>
                </c:pt>
                <c:pt idx="3">
                  <c:v>410</c:v>
                </c:pt>
                <c:pt idx="4">
                  <c:v>534</c:v>
                </c:pt>
                <c:pt idx="5">
                  <c:v>588</c:v>
                </c:pt>
                <c:pt idx="6">
                  <c:v>657</c:v>
                </c:pt>
                <c:pt idx="7">
                  <c:v>706</c:v>
                </c:pt>
                <c:pt idx="8">
                  <c:v>836</c:v>
                </c:pt>
                <c:pt idx="9">
                  <c:v>937</c:v>
                </c:pt>
                <c:pt idx="10">
                  <c:v>933</c:v>
                </c:pt>
                <c:pt idx="11">
                  <c:v>1073</c:v>
                </c:pt>
                <c:pt idx="12">
                  <c:v>1000</c:v>
                </c:pt>
                <c:pt idx="13">
                  <c:v>897</c:v>
                </c:pt>
                <c:pt idx="14">
                  <c:v>1377</c:v>
                </c:pt>
                <c:pt idx="15">
                  <c:v>1226</c:v>
                </c:pt>
                <c:pt idx="16">
                  <c:v>1339</c:v>
                </c:pt>
                <c:pt idx="17">
                  <c:v>1517</c:v>
                </c:pt>
                <c:pt idx="18">
                  <c:v>1106</c:v>
                </c:pt>
              </c:numCache>
            </c:numRef>
          </c:val>
          <c:extLst>
            <c:ext xmlns:c16="http://schemas.microsoft.com/office/drawing/2014/chart" uri="{C3380CC4-5D6E-409C-BE32-E72D297353CC}">
              <c16:uniqueId val="{0000000B-DF00-487E-8D25-2969731E95F8}"/>
            </c:ext>
          </c:extLst>
        </c:ser>
        <c:ser>
          <c:idx val="2"/>
          <c:order val="2"/>
          <c:tx>
            <c:strRef>
              <c:f>'2 Pensiones por año'!$B$7</c:f>
              <c:strCache>
                <c:ptCount val="1"/>
                <c:pt idx="0">
                  <c:v>Discapacidad</c:v>
                </c:pt>
              </c:strCache>
            </c:strRef>
          </c:tx>
          <c:spPr>
            <a:solidFill>
              <a:schemeClr val="accent1">
                <a:tint val="86000"/>
              </a:schemeClr>
            </a:solidFill>
            <a:ln>
              <a:noFill/>
            </a:ln>
            <a:effectLst/>
          </c:spPr>
          <c:invertIfNegative val="0"/>
          <c:dLbls>
            <c:dLbl>
              <c:idx val="8"/>
              <c:layout>
                <c:manualLayout>
                  <c:x val="4.1176200625647717E-3"/>
                  <c:y val="-1.4559783044282586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672-495B-84F0-9C0A086E131A}"/>
                </c:ext>
              </c:extLst>
            </c:dLbl>
            <c:dLbl>
              <c:idx val="9"/>
              <c:layout>
                <c:manualLayout>
                  <c:x val="1.2302805820011959E-2"/>
                  <c:y val="-1.189249045993499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8672-495B-84F0-9C0A086E131A}"/>
                </c:ext>
              </c:extLst>
            </c:dLbl>
            <c:dLbl>
              <c:idx val="10"/>
              <c:layout>
                <c:manualLayout>
                  <c:x val="3.2319671375615443E-3"/>
                  <c:y val="-1.421538535011884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672-495B-84F0-9C0A086E131A}"/>
                </c:ext>
              </c:extLst>
            </c:dLbl>
            <c:dLbl>
              <c:idx val="11"/>
              <c:layout>
                <c:manualLayout>
                  <c:x val="2.1100226741595624E-3"/>
                  <c:y val="-1.334296018766531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8672-495B-84F0-9C0A086E131A}"/>
                </c:ext>
              </c:extLst>
            </c:dLbl>
            <c:dLbl>
              <c:idx val="13"/>
              <c:layout>
                <c:manualLayout>
                  <c:x val="2.7839921329204987E-3"/>
                  <c:y val="-1.037785671226697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672-495B-84F0-9C0A086E131A}"/>
                </c:ext>
              </c:extLst>
            </c:dLbl>
            <c:dLbl>
              <c:idx val="15"/>
              <c:layout>
                <c:manualLayout>
                  <c:x val="3.252032686871722E-3"/>
                  <c:y val="-1.759999981522312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8672-495B-84F0-9C0A086E131A}"/>
                </c:ext>
              </c:extLst>
            </c:dLbl>
            <c:spPr>
              <a:noFill/>
              <a:ln>
                <a:noFill/>
              </a:ln>
              <a:effectLst/>
            </c:spPr>
            <c:txPr>
              <a:bodyPr rot="-5400000" spcFirstLastPara="1" vertOverflow="ellipsis"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 Pensiones por año'!$A$8:$A$26</c:f>
              <c:strCache>
                <c:ptCount val="19"/>
                <c:pt idx="0">
                  <c:v>2003-2007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Ago.25</c:v>
                </c:pt>
              </c:strCache>
            </c:strRef>
          </c:cat>
          <c:val>
            <c:numRef>
              <c:f>'2 Pensiones por año'!$B$8:$B$26</c:f>
              <c:numCache>
                <c:formatCode>#,##0</c:formatCode>
                <c:ptCount val="19"/>
                <c:pt idx="0">
                  <c:v>293</c:v>
                </c:pt>
                <c:pt idx="1">
                  <c:v>247</c:v>
                </c:pt>
                <c:pt idx="2">
                  <c:v>254</c:v>
                </c:pt>
                <c:pt idx="3">
                  <c:v>255</c:v>
                </c:pt>
                <c:pt idx="4">
                  <c:v>373</c:v>
                </c:pt>
                <c:pt idx="5">
                  <c:v>625</c:v>
                </c:pt>
                <c:pt idx="6">
                  <c:v>1207</c:v>
                </c:pt>
                <c:pt idx="7">
                  <c:v>1003</c:v>
                </c:pt>
                <c:pt idx="8">
                  <c:v>704</c:v>
                </c:pt>
                <c:pt idx="9">
                  <c:v>580</c:v>
                </c:pt>
                <c:pt idx="10">
                  <c:v>660</c:v>
                </c:pt>
                <c:pt idx="11">
                  <c:v>5389</c:v>
                </c:pt>
                <c:pt idx="12">
                  <c:v>764</c:v>
                </c:pt>
                <c:pt idx="13">
                  <c:v>616</c:v>
                </c:pt>
                <c:pt idx="14">
                  <c:v>1030</c:v>
                </c:pt>
                <c:pt idx="15">
                  <c:v>1237</c:v>
                </c:pt>
                <c:pt idx="16">
                  <c:v>1264</c:v>
                </c:pt>
                <c:pt idx="17">
                  <c:v>1360</c:v>
                </c:pt>
                <c:pt idx="18">
                  <c:v>967</c:v>
                </c:pt>
              </c:numCache>
            </c:numRef>
          </c:val>
          <c:extLst>
            <c:ext xmlns:c16="http://schemas.microsoft.com/office/drawing/2014/chart" uri="{C3380CC4-5D6E-409C-BE32-E72D297353CC}">
              <c16:uniqueId val="{00000015-DF00-487E-8D25-2969731E95F8}"/>
            </c:ext>
          </c:extLst>
        </c:ser>
        <c:ser>
          <c:idx val="3"/>
          <c:order val="3"/>
          <c:tx>
            <c:strRef>
              <c:f>'2 Pensiones por año'!$D$7</c:f>
              <c:strCache>
                <c:ptCount val="1"/>
                <c:pt idx="0">
                  <c:v> Retiro Programado </c:v>
                </c:pt>
              </c:strCache>
            </c:strRef>
          </c:tx>
          <c:spPr>
            <a:solidFill>
              <a:schemeClr val="accent1">
                <a:tint val="58000"/>
              </a:schemeClr>
            </a:solidFill>
            <a:ln>
              <a:noFill/>
            </a:ln>
            <a:effectLst/>
          </c:spPr>
          <c:invertIfNegative val="0"/>
          <c:dLbls>
            <c:spPr>
              <a:noFill/>
              <a:ln>
                <a:noFill/>
              </a:ln>
              <a:effectLst/>
            </c:spPr>
            <c:txPr>
              <a:bodyPr rot="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'2 Pensiones por año'!$A$8:$A$26</c:f>
              <c:strCache>
                <c:ptCount val="19"/>
                <c:pt idx="0">
                  <c:v>2003-2007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Ago.25</c:v>
                </c:pt>
              </c:strCache>
            </c:strRef>
          </c:cat>
          <c:val>
            <c:numRef>
              <c:f>'2 Pensiones por año'!$D$16:$D$26</c:f>
              <c:numCache>
                <c:formatCode>_(* #,##0_);_(* \(#,##0\);_(* "-"_);_(@_)</c:formatCode>
                <c:ptCount val="11"/>
                <c:pt idx="0">
                  <c:v>0</c:v>
                </c:pt>
                <c:pt idx="1">
                  <c:v>0</c:v>
                </c:pt>
                <c:pt idx="2">
                  <c:v>0</c:v>
                </c:pt>
                <c:pt idx="3">
                  <c:v>0</c:v>
                </c:pt>
                <c:pt idx="4">
                  <c:v>1</c:v>
                </c:pt>
                <c:pt idx="5">
                  <c:v>3</c:v>
                </c:pt>
                <c:pt idx="6">
                  <c:v>11</c:v>
                </c:pt>
                <c:pt idx="7" formatCode="#,##0">
                  <c:v>12</c:v>
                </c:pt>
                <c:pt idx="8" formatCode="#,##0">
                  <c:v>14</c:v>
                </c:pt>
                <c:pt idx="9" formatCode="#,##0">
                  <c:v>12</c:v>
                </c:pt>
                <c:pt idx="10" formatCode="#,##0">
                  <c:v>14</c:v>
                </c:pt>
              </c:numCache>
              <c:extLst/>
            </c:numRef>
          </c:val>
          <c:extLst>
            <c:ext xmlns:c16="http://schemas.microsoft.com/office/drawing/2014/chart" uri="{C3380CC4-5D6E-409C-BE32-E72D297353CC}">
              <c16:uniqueId val="{00000016-DF00-487E-8D25-2969731E95F8}"/>
            </c:ext>
          </c:extLst>
        </c:ser>
        <c:dLbls>
          <c:showLegendKey val="0"/>
          <c:showVal val="0"/>
          <c:showCatName val="0"/>
          <c:showSerName val="0"/>
          <c:showPercent val="0"/>
          <c:showBubbleSize val="0"/>
        </c:dLbls>
        <c:gapWidth val="49"/>
        <c:axId val="433161912"/>
        <c:axId val="433162304"/>
        <c:extLst>
          <c:ext xmlns:c15="http://schemas.microsoft.com/office/drawing/2012/chart" uri="{02D57815-91ED-43cb-92C2-25804820EDAC}">
            <c15:filteredBarSeries>
              <c15:ser>
                <c:idx val="1"/>
                <c:order val="1"/>
                <c:tx>
                  <c:strRef>
                    <c:extLst>
                      <c:ext uri="{02D57815-91ED-43cb-92C2-25804820EDAC}">
                        <c15:formulaRef>
                          <c15:sqref>[12]V.3!#REF!</c15:sqref>
                        </c15:formulaRef>
                      </c:ext>
                    </c:extLst>
                    <c:strCache>
                      <c:ptCount val="1"/>
                      <c:pt idx="0">
                        <c:v>#¡REF!</c:v>
                      </c:pt>
                    </c:strCache>
                  </c:strRef>
                </c:tx>
                <c:spPr>
                  <a:solidFill>
                    <a:schemeClr val="accent1">
                      <a:shade val="86000"/>
                    </a:schemeClr>
                  </a:solidFill>
                  <a:ln>
                    <a:noFill/>
                  </a:ln>
                  <a:effectLst/>
                </c:spPr>
                <c:invertIfNegative val="0"/>
                <c:dLbls>
                  <c:dLbl>
                    <c:idx val="1"/>
                    <c:layout>
                      <c:manualLayout>
                        <c:x val="7.7029524219190493E-4"/>
                        <c:y val="-1.6592529599239271E-2"/>
                      </c:manualLayout>
                    </c:layout>
                    <c:showLegendKey val="0"/>
                    <c:showVal val="1"/>
                    <c:showCatName val="0"/>
                    <c:showSerName val="0"/>
                    <c:showPercent val="0"/>
                    <c:showBubbleSize val="0"/>
                    <c:extLst>
                      <c:ext uri="{CE6537A1-D6FC-4f65-9D91-7224C49458BB}"/>
                      <c:ext xmlns:c16="http://schemas.microsoft.com/office/drawing/2014/chart" uri="{C3380CC4-5D6E-409C-BE32-E72D297353CC}">
                        <c16:uniqueId val="{0000001E-DF00-487E-8D25-2969731E95F8}"/>
                      </c:ext>
                    </c:extLst>
                  </c:dLbl>
                  <c:spPr>
                    <a:noFill/>
                    <a:ln>
                      <a:noFill/>
                    </a:ln>
                    <a:effectLst/>
                  </c:spPr>
                  <c:txPr>
                    <a:bodyPr rot="0" spcFirstLastPara="1" vertOverflow="ellipsis" vert="horz" wrap="square" anchor="ctr" anchorCtr="1"/>
                    <a:lstStyle/>
                    <a:p>
                      <a:pPr>
                        <a:defRPr sz="1400" b="0" i="0" u="none" strike="noStrike" kern="1200" baseline="0">
                          <a:solidFill>
                            <a:srgbClr val="FF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uri="{CE6537A1-D6FC-4f65-9D91-7224C49458BB}">
                      <c15:showLeaderLines val="0"/>
                    </c:ext>
                  </c:extLst>
                </c:dLbls>
                <c:cat>
                  <c:strRef>
                    <c:extLst>
                      <c:ext uri="{02D57815-91ED-43cb-92C2-25804820EDAC}">
                        <c15:formulaRef>
                          <c15:sqref>'2 Pensiones por año'!$A$8:$A$26</c15:sqref>
                        </c15:formulaRef>
                      </c:ext>
                    </c:extLst>
                    <c:strCache>
                      <c:ptCount val="19"/>
                      <c:pt idx="0">
                        <c:v>2003-2007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Ago.25</c:v>
                      </c:pt>
                    </c:strCache>
                  </c:strRef>
                </c:cat>
                <c:val>
                  <c:numRef>
                    <c:extLst>
                      <c:ext uri="{02D57815-91ED-43cb-92C2-25804820EDAC}">
                        <c15:formulaRef>
                          <c15:sqref>[12]V.3!#REF!</c15:sqref>
                        </c15:formulaRef>
                      </c:ext>
                    </c:extLst>
                    <c:numCache>
                      <c:formatCode>General</c:formatCode>
                      <c:ptCount val="1"/>
                      <c:pt idx="0">
                        <c:v>1</c:v>
                      </c:pt>
                    </c:numCache>
                  </c:numRef>
                </c:val>
                <c:extLst>
                  <c:ext xmlns:c16="http://schemas.microsoft.com/office/drawing/2014/chart" uri="{C3380CC4-5D6E-409C-BE32-E72D297353CC}">
                    <c16:uniqueId val="{0000001F-DF00-487E-8D25-2969731E95F8}"/>
                  </c:ext>
                </c:extLst>
              </c15:ser>
            </c15:filteredBarSeries>
          </c:ext>
        </c:extLst>
      </c:barChart>
      <c:catAx>
        <c:axId val="433161912"/>
        <c:scaling>
          <c:orientation val="minMax"/>
        </c:scaling>
        <c:delete val="0"/>
        <c:axPos val="b"/>
        <c:numFmt formatCode="General" sourceLinked="0"/>
        <c:majorTickMark val="out"/>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62304"/>
        <c:crosses val="autoZero"/>
        <c:auto val="1"/>
        <c:lblAlgn val="ctr"/>
        <c:lblOffset val="100"/>
        <c:noMultiLvlLbl val="0"/>
      </c:catAx>
      <c:valAx>
        <c:axId val="433162304"/>
        <c:scaling>
          <c:orientation val="minMax"/>
        </c:scaling>
        <c:delete val="1"/>
        <c:axPos val="l"/>
        <c:numFmt formatCode="#,##0" sourceLinked="1"/>
        <c:majorTickMark val="out"/>
        <c:minorTickMark val="none"/>
        <c:tickLblPos val="nextTo"/>
        <c:crossAx val="433161912"/>
        <c:crosses val="autoZero"/>
        <c:crossBetween val="between"/>
      </c:valAx>
      <c:spPr>
        <a:solidFill>
          <a:schemeClr val="bg1"/>
        </a:solidFill>
        <a:ln>
          <a:noFill/>
        </a:ln>
        <a:effectLst/>
      </c:spPr>
    </c:plotArea>
    <c:legend>
      <c:legendPos val="r"/>
      <c:layout>
        <c:manualLayout>
          <c:xMode val="edge"/>
          <c:yMode val="edge"/>
          <c:x val="0.19840562813542265"/>
          <c:y val="3.658574063835867E-2"/>
          <c:w val="0.57615935534480123"/>
          <c:h val="8.4224597935318085E-2"/>
        </c:manualLayout>
      </c:layout>
      <c:overlay val="0"/>
      <c:spPr>
        <a:noFill/>
        <a:ln>
          <a:noFill/>
        </a:ln>
        <a:effectLst/>
      </c:spPr>
      <c:txPr>
        <a:bodyPr rot="0" spcFirstLastPara="1" vertOverflow="ellipsis" vert="horz" wrap="square" anchor="ctr" anchorCtr="1"/>
        <a:lstStyle/>
        <a:p>
          <a:pPr rtl="0">
            <a:defRPr sz="20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8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24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r>
              <a:rPr lang="en-US" cap="none" baseline="0">
                <a:solidFill>
                  <a:sysClr val="windowText" lastClr="000000"/>
                </a:solidFill>
              </a:rPr>
              <a:t>Monto de Pensión Promedio  del Sistema SVDS por Tipo de Beneficio </a:t>
            </a:r>
          </a:p>
        </c:rich>
      </c:tx>
      <c:layout>
        <c:manualLayout>
          <c:xMode val="edge"/>
          <c:yMode val="edge"/>
          <c:x val="0.13908217514646576"/>
          <c:y val="5.7640548319951204E-2"/>
        </c:manualLayout>
      </c:layout>
      <c:overlay val="0"/>
      <c:spPr>
        <a:noFill/>
        <a:ln>
          <a:noFill/>
        </a:ln>
        <a:effectLst/>
      </c:spPr>
      <c:txPr>
        <a:bodyPr rot="0" spcFirstLastPara="1" vertOverflow="ellipsis" vert="horz" wrap="square" anchor="ctr" anchorCtr="1"/>
        <a:lstStyle/>
        <a:p>
          <a:pPr>
            <a:defRPr sz="2400" b="1" i="0" u="none" strike="noStrike" kern="1200" cap="none" spc="5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4.1081480765636148E-2"/>
          <c:y val="0.25292972661019436"/>
          <c:w val="0.88173562146916096"/>
          <c:h val="0.39339375119628245"/>
        </c:manualLayout>
      </c:layout>
      <c:barChart>
        <c:barDir val="col"/>
        <c:grouping val="clustered"/>
        <c:varyColors val="0"/>
        <c:ser>
          <c:idx val="0"/>
          <c:order val="0"/>
          <c:tx>
            <c:strRef>
              <c:f>'3.Pens.Disc. AFP'!$B$6</c:f>
              <c:strCache>
                <c:ptCount val="1"/>
                <c:pt idx="0">
                  <c:v>RD$</c:v>
                </c:pt>
              </c:strCache>
            </c:strRef>
          </c:tx>
          <c:spPr>
            <a:solidFill>
              <a:srgbClr val="00539B"/>
            </a:solidFill>
            <a:ln>
              <a:solidFill>
                <a:srgbClr val="00539B">
                  <a:alpha val="20000"/>
                </a:srgbClr>
              </a:solidFill>
            </a:ln>
            <a:effectLst/>
          </c:spPr>
          <c:invertIfNegative val="0"/>
          <c:dLbls>
            <c:spPr>
              <a:noFill/>
              <a:ln>
                <a:noFill/>
              </a:ln>
              <a:effectLst/>
            </c:spPr>
            <c:txPr>
              <a:bodyPr rot="0" spcFirstLastPara="1" vertOverflow="ellipsis" vert="horz" wrap="square" anchor="ctr" anchorCtr="1"/>
              <a:lstStyle/>
              <a:p>
                <a:pPr>
                  <a:defRPr sz="20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a:solidFill>
                        <a:schemeClr val="tx1">
                          <a:lumMod val="35000"/>
                          <a:lumOff val="65000"/>
                        </a:schemeClr>
                      </a:solidFill>
                    </a:ln>
                    <a:effectLst/>
                  </c:spPr>
                </c15:leaderLines>
              </c:ext>
            </c:extLst>
          </c:dLbls>
          <c:cat>
            <c:strRef>
              <c:f>'3.Pens.Disc. AFP'!$A$7:$A$10</c:f>
              <c:strCache>
                <c:ptCount val="4"/>
                <c:pt idx="0">
                  <c:v>Sobreviviencia</c:v>
                </c:pt>
                <c:pt idx="1">
                  <c:v>Discapacidad Parcial</c:v>
                </c:pt>
                <c:pt idx="2">
                  <c:v>Discapacidad  Total</c:v>
                </c:pt>
                <c:pt idx="3">
                  <c:v>Retiro programado**</c:v>
                </c:pt>
              </c:strCache>
            </c:strRef>
          </c:cat>
          <c:val>
            <c:numRef>
              <c:f>'3.Pens.Disc. AFP'!$B$7:$B$10</c:f>
              <c:numCache>
                <c:formatCode>_(* #,##0.00_);_(* \(#,##0.00\);_(* "-"??_);_(@_)</c:formatCode>
                <c:ptCount val="4"/>
                <c:pt idx="0">
                  <c:v>13478</c:v>
                </c:pt>
                <c:pt idx="1">
                  <c:v>4864</c:v>
                </c:pt>
                <c:pt idx="2">
                  <c:v>16136</c:v>
                </c:pt>
                <c:pt idx="3">
                  <c:v>39362.04</c:v>
                </c:pt>
              </c:numCache>
            </c:numRef>
          </c:val>
          <c:extLst>
            <c:ext xmlns:c16="http://schemas.microsoft.com/office/drawing/2014/chart" uri="{C3380CC4-5D6E-409C-BE32-E72D297353CC}">
              <c16:uniqueId val="{00000000-329A-4267-A9AC-FCC2753F8374}"/>
            </c:ext>
          </c:extLst>
        </c:ser>
        <c:dLbls>
          <c:showLegendKey val="0"/>
          <c:showVal val="0"/>
          <c:showCatName val="0"/>
          <c:showSerName val="0"/>
          <c:showPercent val="0"/>
          <c:showBubbleSize val="0"/>
        </c:dLbls>
        <c:gapWidth val="42"/>
        <c:axId val="1576025104"/>
        <c:axId val="1576022192"/>
      </c:barChart>
      <c:catAx>
        <c:axId val="1576025104"/>
        <c:scaling>
          <c:orientation val="minMax"/>
        </c:scaling>
        <c:delete val="0"/>
        <c:axPos val="b"/>
        <c:numFmt formatCode="General" sourceLinked="1"/>
        <c:majorTickMark val="none"/>
        <c:minorTickMark val="none"/>
        <c:tickLblPos val="nextTo"/>
        <c:spPr>
          <a:noFill/>
          <a:ln w="19050" cap="flat" cmpd="sng" algn="ctr">
            <a:solidFill>
              <a:schemeClr val="tx1">
                <a:lumMod val="15000"/>
                <a:lumOff val="85000"/>
              </a:schemeClr>
            </a:solidFill>
            <a:round/>
            <a:headEnd type="none" w="sm" len="sm"/>
            <a:tailEnd type="none" w="sm" len="sm"/>
          </a:ln>
          <a:effectLst/>
        </c:spPr>
        <c:txPr>
          <a:bodyPr rot="-2700000" spcFirstLastPara="1" vertOverflow="ellipsis"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76022192"/>
        <c:crosses val="autoZero"/>
        <c:auto val="1"/>
        <c:lblAlgn val="ctr"/>
        <c:lblOffset val="100"/>
        <c:noMultiLvlLbl val="0"/>
      </c:catAx>
      <c:valAx>
        <c:axId val="1576022192"/>
        <c:scaling>
          <c:orientation val="minMax"/>
        </c:scaling>
        <c:delete val="1"/>
        <c:axPos val="l"/>
        <c:numFmt formatCode="_(* #,##0.00_);_(* \(#,##0.00\);_(* &quot;-&quot;??_);_(@_)" sourceLinked="1"/>
        <c:majorTickMark val="none"/>
        <c:minorTickMark val="none"/>
        <c:tickLblPos val="nextTo"/>
        <c:crossAx val="157602510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8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3200" b="1" i="0" u="none" strike="noStrike" kern="1200" spc="0" baseline="0">
                <a:solidFill>
                  <a:sysClr val="windowText" lastClr="000000"/>
                </a:solidFill>
                <a:latin typeface="+mn-lt"/>
                <a:ea typeface="+mn-ea"/>
                <a:cs typeface="+mn-cs"/>
              </a:defRPr>
            </a:pPr>
            <a:r>
              <a:rPr lang="es-DO" sz="3200" b="1"/>
              <a:t>Cantidad de Pensiones Solidarias por Año</a:t>
            </a:r>
          </a:p>
        </c:rich>
      </c:tx>
      <c:layout>
        <c:manualLayout>
          <c:xMode val="edge"/>
          <c:yMode val="edge"/>
          <c:x val="0.31803361239765043"/>
          <c:y val="5.464905936423714E-2"/>
        </c:manualLayout>
      </c:layout>
      <c:overlay val="0"/>
      <c:spPr>
        <a:noFill/>
        <a:ln>
          <a:noFill/>
        </a:ln>
        <a:effectLst/>
      </c:spPr>
      <c:txPr>
        <a:bodyPr rot="0" spcFirstLastPara="1" vertOverflow="ellipsis" vert="horz" wrap="square" anchor="ctr" anchorCtr="1"/>
        <a:lstStyle/>
        <a:p>
          <a:pPr>
            <a:defRPr sz="3200" b="1" i="0" u="none" strike="noStrike" kern="1200" spc="0" baseline="0">
              <a:solidFill>
                <a:sysClr val="windowText" lastClr="000000"/>
              </a:solidFill>
              <a:latin typeface="+mn-lt"/>
              <a:ea typeface="+mn-ea"/>
              <a:cs typeface="+mn-cs"/>
            </a:defRPr>
          </a:pPr>
          <a:endParaRPr lang="es-DO"/>
        </a:p>
      </c:txPr>
    </c:title>
    <c:autoTitleDeleted val="0"/>
    <c:plotArea>
      <c:layout>
        <c:manualLayout>
          <c:layoutTarget val="inner"/>
          <c:xMode val="edge"/>
          <c:yMode val="edge"/>
          <c:x val="3.1083281763151779E-2"/>
          <c:y val="0.10795870371504369"/>
          <c:w val="0.94460729395843568"/>
          <c:h val="0.64064969166630936"/>
        </c:manualLayout>
      </c:layout>
      <c:barChart>
        <c:barDir val="col"/>
        <c:grouping val="clustered"/>
        <c:varyColors val="0"/>
        <c:ser>
          <c:idx val="2"/>
          <c:order val="0"/>
          <c:tx>
            <c:strRef>
              <c:f>'4. Pens. Solida'!$B$5</c:f>
              <c:strCache>
                <c:ptCount val="1"/>
                <c:pt idx="0">
                  <c:v>Cantidad Pensiones Otorgadas</c:v>
                </c:pt>
              </c:strCache>
            </c:strRef>
          </c:tx>
          <c:spPr>
            <a:solidFill>
              <a:schemeClr val="accent1">
                <a:shade val="65000"/>
              </a:schemeClr>
            </a:solidFill>
            <a:ln>
              <a:noFill/>
            </a:ln>
            <a:effectLst/>
          </c:spPr>
          <c:invertIfNegative val="0"/>
          <c:dLbls>
            <c:spPr>
              <a:noFill/>
              <a:ln>
                <a:noFill/>
              </a:ln>
              <a:effectLst/>
            </c:spPr>
            <c:txPr>
              <a:bodyPr rot="0" spcFirstLastPara="1" vertOverflow="ellipsis" vert="horz" wrap="square" anchor="ctr" anchorCtr="1"/>
              <a:lstStyle/>
              <a:p>
                <a:pPr>
                  <a:defRPr sz="2400" b="0"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numRef>
              <c:f>'4. Pens. Solida'!$A$6:$A$12</c:f>
              <c:numCache>
                <c:formatCode>#\ ?/?</c:formatCode>
                <c:ptCount val="7"/>
                <c:pt idx="0">
                  <c:v>2019</c:v>
                </c:pt>
                <c:pt idx="1">
                  <c:v>2020</c:v>
                </c:pt>
                <c:pt idx="2">
                  <c:v>2021</c:v>
                </c:pt>
                <c:pt idx="3">
                  <c:v>2022</c:v>
                </c:pt>
                <c:pt idx="4">
                  <c:v>2023</c:v>
                </c:pt>
                <c:pt idx="5">
                  <c:v>2024</c:v>
                </c:pt>
                <c:pt idx="6">
                  <c:v>2025</c:v>
                </c:pt>
              </c:numCache>
            </c:numRef>
          </c:cat>
          <c:val>
            <c:numRef>
              <c:f>'4. Pens. Solida'!$B$6:$B$12</c:f>
              <c:numCache>
                <c:formatCode>_(* #,##0_);_(* \(#,##0\);_(* "-"??_);_(@_)</c:formatCode>
                <c:ptCount val="7"/>
                <c:pt idx="0">
                  <c:v>1122</c:v>
                </c:pt>
                <c:pt idx="1">
                  <c:v>10086</c:v>
                </c:pt>
                <c:pt idx="2">
                  <c:v>10512</c:v>
                </c:pt>
                <c:pt idx="3">
                  <c:v>19999</c:v>
                </c:pt>
                <c:pt idx="4">
                  <c:v>20007</c:v>
                </c:pt>
                <c:pt idx="5">
                  <c:v>4648</c:v>
                </c:pt>
                <c:pt idx="6">
                  <c:v>7925</c:v>
                </c:pt>
              </c:numCache>
            </c:numRef>
          </c:val>
          <c:extLst>
            <c:ext xmlns:c16="http://schemas.microsoft.com/office/drawing/2014/chart" uri="{C3380CC4-5D6E-409C-BE32-E72D297353CC}">
              <c16:uniqueId val="{00000002-C217-41E2-BF8A-937013B5438C}"/>
            </c:ext>
          </c:extLst>
        </c:ser>
        <c:dLbls>
          <c:showLegendKey val="0"/>
          <c:showVal val="0"/>
          <c:showCatName val="0"/>
          <c:showSerName val="0"/>
          <c:showPercent val="0"/>
          <c:showBubbleSize val="0"/>
        </c:dLbls>
        <c:gapWidth val="51"/>
        <c:overlap val="-27"/>
        <c:axId val="1576025104"/>
        <c:axId val="1576022192"/>
      </c:barChart>
      <c:catAx>
        <c:axId val="1576025104"/>
        <c:scaling>
          <c:orientation val="minMax"/>
        </c:scaling>
        <c:delete val="0"/>
        <c:axPos val="b"/>
        <c:numFmt formatCode="#\ ?/?" sourceLinked="1"/>
        <c:majorTickMark val="none"/>
        <c:minorTickMark val="none"/>
        <c:tickLblPos val="nextTo"/>
        <c:spPr>
          <a:noFill/>
          <a:ln w="9525" cap="flat" cmpd="sng" algn="ctr">
            <a:solidFill>
              <a:schemeClr val="tx1">
                <a:lumMod val="15000"/>
                <a:lumOff val="85000"/>
              </a:schemeClr>
            </a:solidFill>
            <a:round/>
          </a:ln>
          <a:effectLst/>
        </c:spPr>
        <c:txPr>
          <a:bodyPr rot="-2700000" spcFirstLastPara="1" vertOverflow="ellipsis" wrap="square" anchor="ctr" anchorCtr="1"/>
          <a:lstStyle/>
          <a:p>
            <a:pPr>
              <a:defRPr sz="2000" b="0" i="0" u="none" strike="noStrike" kern="1200" baseline="0">
                <a:solidFill>
                  <a:sysClr val="windowText" lastClr="000000"/>
                </a:solidFill>
                <a:latin typeface="+mn-lt"/>
                <a:ea typeface="+mn-ea"/>
                <a:cs typeface="+mn-cs"/>
              </a:defRPr>
            </a:pPr>
            <a:endParaRPr lang="es-DO"/>
          </a:p>
        </c:txPr>
        <c:crossAx val="1576022192"/>
        <c:crosses val="autoZero"/>
        <c:auto val="1"/>
        <c:lblAlgn val="ctr"/>
        <c:lblOffset val="100"/>
        <c:noMultiLvlLbl val="0"/>
      </c:catAx>
      <c:valAx>
        <c:axId val="1576022192"/>
        <c:scaling>
          <c:orientation val="minMax"/>
        </c:scaling>
        <c:delete val="1"/>
        <c:axPos val="l"/>
        <c:numFmt formatCode="_(* #,##0_);_(* \(#,##0\);_(* &quot;-&quot;??_);_(@_)" sourceLinked="1"/>
        <c:majorTickMark val="none"/>
        <c:minorTickMark val="none"/>
        <c:tickLblPos val="nextTo"/>
        <c:crossAx val="1576025104"/>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2000">
          <a:solidFill>
            <a:sysClr val="windowText" lastClr="000000"/>
          </a:solidFill>
        </a:defRPr>
      </a:pPr>
      <a:endParaRPr lang="es-DO"/>
    </a:p>
  </c:txPr>
  <c:printSettings>
    <c:headerFooter/>
    <c:pageMargins b="0.75" l="0.7" r="0.7" t="0.75" header="0.3" footer="0.3"/>
    <c:pageSetup/>
  </c:printSettings>
  <c:userShapes r:id="rId3"/>
</c:chartSpace>
</file>

<file path=xl/charts/chart85.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16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r>
              <a:rPr lang="en-US" b="1"/>
              <a:t> Pensiones Solidarias por Decreto</a:t>
            </a:r>
          </a:p>
        </c:rich>
      </c:tx>
      <c:layout>
        <c:manualLayout>
          <c:xMode val="edge"/>
          <c:yMode val="edge"/>
          <c:x val="0.27496816299102644"/>
          <c:y val="0"/>
        </c:manualLayout>
      </c:layout>
      <c:overlay val="0"/>
      <c:spPr>
        <a:noFill/>
        <a:ln>
          <a:noFill/>
        </a:ln>
        <a:effectLst/>
      </c:spPr>
      <c:txPr>
        <a:bodyPr rot="0" spcFirstLastPara="1" vertOverflow="ellipsis" vert="horz" wrap="square" anchor="ctr" anchorCtr="1"/>
        <a:lstStyle/>
        <a:p>
          <a:pPr>
            <a:defRPr sz="2160" b="1" i="0" u="none" strike="noStrike" kern="1200" spc="0" baseline="0">
              <a:solidFill>
                <a:sysClr val="windowText" lastClr="000000"/>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0.14314219502563311"/>
          <c:y val="5.5686218438379669E-2"/>
          <c:w val="0.7931124132019054"/>
          <c:h val="0.88555038274119502"/>
        </c:manualLayout>
      </c:layout>
      <c:barChart>
        <c:barDir val="bar"/>
        <c:grouping val="clustered"/>
        <c:varyColors val="0"/>
        <c:ser>
          <c:idx val="0"/>
          <c:order val="0"/>
          <c:tx>
            <c:strRef>
              <c:f>'5. Pens. Solid.dec'!$C$4</c:f>
              <c:strCache>
                <c:ptCount val="1"/>
                <c:pt idx="0">
                  <c:v>Cantidad Pensión</c:v>
                </c:pt>
              </c:strCache>
            </c:strRef>
          </c:tx>
          <c:spPr>
            <a:solidFill>
              <a:schemeClr val="accent1"/>
            </a:solidFill>
            <a:ln>
              <a:noFill/>
            </a:ln>
            <a:effectLst/>
          </c:spPr>
          <c:invertIfNegative val="0"/>
          <c:dLbls>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'5. Pens. Solid.dec'!$B$5:$B$35</c:f>
              <c:strCache>
                <c:ptCount val="31"/>
                <c:pt idx="0">
                  <c:v>435-19</c:v>
                </c:pt>
                <c:pt idx="1">
                  <c:v>54-20</c:v>
                </c:pt>
                <c:pt idx="2">
                  <c:v>88-20</c:v>
                </c:pt>
                <c:pt idx="3">
                  <c:v>194-20</c:v>
                </c:pt>
                <c:pt idx="4">
                  <c:v>704-20</c:v>
                </c:pt>
                <c:pt idx="5">
                  <c:v>729-20</c:v>
                </c:pt>
                <c:pt idx="6">
                  <c:v>629-21</c:v>
                </c:pt>
                <c:pt idx="7">
                  <c:v>693-21</c:v>
                </c:pt>
                <c:pt idx="8">
                  <c:v>762-21</c:v>
                </c:pt>
                <c:pt idx="9">
                  <c:v>859-21</c:v>
                </c:pt>
                <c:pt idx="10">
                  <c:v>342-22</c:v>
                </c:pt>
                <c:pt idx="11">
                  <c:v>593-22</c:v>
                </c:pt>
                <c:pt idx="12">
                  <c:v>605-22</c:v>
                </c:pt>
                <c:pt idx="13">
                  <c:v>733-22</c:v>
                </c:pt>
                <c:pt idx="14">
                  <c:v>745-22</c:v>
                </c:pt>
                <c:pt idx="15">
                  <c:v>757-22</c:v>
                </c:pt>
                <c:pt idx="16">
                  <c:v>766-22</c:v>
                </c:pt>
                <c:pt idx="17">
                  <c:v>759-22</c:v>
                </c:pt>
                <c:pt idx="18">
                  <c:v>139-23</c:v>
                </c:pt>
                <c:pt idx="19">
                  <c:v>153-23</c:v>
                </c:pt>
                <c:pt idx="20">
                  <c:v>250-23</c:v>
                </c:pt>
                <c:pt idx="21">
                  <c:v>368-23</c:v>
                </c:pt>
                <c:pt idx="22">
                  <c:v>445-23</c:v>
                </c:pt>
                <c:pt idx="23">
                  <c:v>468-23</c:v>
                </c:pt>
                <c:pt idx="24">
                  <c:v>484-23</c:v>
                </c:pt>
                <c:pt idx="25">
                  <c:v>505-23</c:v>
                </c:pt>
                <c:pt idx="26">
                  <c:v>689-23</c:v>
                </c:pt>
                <c:pt idx="27">
                  <c:v>427-24</c:v>
                </c:pt>
                <c:pt idx="28">
                  <c:v>132-25</c:v>
                </c:pt>
                <c:pt idx="29">
                  <c:v>148-25</c:v>
                </c:pt>
                <c:pt idx="30">
                  <c:v>164-25</c:v>
                </c:pt>
              </c:strCache>
            </c:strRef>
          </c:cat>
          <c:val>
            <c:numRef>
              <c:f>'5. Pens. Solid.dec'!$C$5:$C$35</c:f>
              <c:numCache>
                <c:formatCode>_(* #,##0_);_(* \(#,##0\);_(* "-"??_);_(@_)</c:formatCode>
                <c:ptCount val="31"/>
                <c:pt idx="0">
                  <c:v>1122</c:v>
                </c:pt>
                <c:pt idx="1">
                  <c:v>4267</c:v>
                </c:pt>
                <c:pt idx="2">
                  <c:v>916</c:v>
                </c:pt>
                <c:pt idx="3">
                  <c:v>1951</c:v>
                </c:pt>
                <c:pt idx="4">
                  <c:v>1032</c:v>
                </c:pt>
                <c:pt idx="5">
                  <c:v>1920</c:v>
                </c:pt>
                <c:pt idx="6">
                  <c:v>2973</c:v>
                </c:pt>
                <c:pt idx="7">
                  <c:v>2939</c:v>
                </c:pt>
                <c:pt idx="8">
                  <c:v>2411</c:v>
                </c:pt>
                <c:pt idx="9">
                  <c:v>2189</c:v>
                </c:pt>
                <c:pt idx="10">
                  <c:v>4074</c:v>
                </c:pt>
                <c:pt idx="11">
                  <c:v>3000</c:v>
                </c:pt>
                <c:pt idx="12">
                  <c:v>2632</c:v>
                </c:pt>
                <c:pt idx="13">
                  <c:v>1191</c:v>
                </c:pt>
                <c:pt idx="14">
                  <c:v>2500</c:v>
                </c:pt>
                <c:pt idx="15">
                  <c:v>2500</c:v>
                </c:pt>
                <c:pt idx="16">
                  <c:v>2096</c:v>
                </c:pt>
                <c:pt idx="17">
                  <c:v>2006</c:v>
                </c:pt>
                <c:pt idx="18">
                  <c:v>2501</c:v>
                </c:pt>
                <c:pt idx="19">
                  <c:v>2481</c:v>
                </c:pt>
                <c:pt idx="20">
                  <c:v>1725</c:v>
                </c:pt>
                <c:pt idx="21">
                  <c:v>1799</c:v>
                </c:pt>
                <c:pt idx="22">
                  <c:v>2169</c:v>
                </c:pt>
                <c:pt idx="23">
                  <c:v>2500</c:v>
                </c:pt>
                <c:pt idx="24">
                  <c:v>2102</c:v>
                </c:pt>
                <c:pt idx="25">
                  <c:v>2500</c:v>
                </c:pt>
                <c:pt idx="26">
                  <c:v>2230</c:v>
                </c:pt>
                <c:pt idx="27">
                  <c:v>4648</c:v>
                </c:pt>
                <c:pt idx="28">
                  <c:v>2500</c:v>
                </c:pt>
                <c:pt idx="29">
                  <c:v>2500</c:v>
                </c:pt>
                <c:pt idx="30">
                  <c:v>2925</c:v>
                </c:pt>
              </c:numCache>
            </c:numRef>
          </c:val>
          <c:extLst>
            <c:ext xmlns:c16="http://schemas.microsoft.com/office/drawing/2014/chart" uri="{C3380CC4-5D6E-409C-BE32-E72D297353CC}">
              <c16:uniqueId val="{00000000-7489-4CAD-B1E5-2703C26EFE2C}"/>
            </c:ext>
          </c:extLst>
        </c:ser>
        <c:dLbls>
          <c:showLegendKey val="0"/>
          <c:showVal val="0"/>
          <c:showCatName val="0"/>
          <c:showSerName val="0"/>
          <c:showPercent val="0"/>
          <c:showBubbleSize val="0"/>
        </c:dLbls>
        <c:gapWidth val="36"/>
        <c:axId val="1595243391"/>
        <c:axId val="1595244223"/>
      </c:barChart>
      <c:catAx>
        <c:axId val="1595243391"/>
        <c:scaling>
          <c:orientation val="minMax"/>
        </c:scaling>
        <c:delete val="0"/>
        <c:axPos val="l"/>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crossAx val="1595244223"/>
        <c:crosses val="autoZero"/>
        <c:auto val="1"/>
        <c:lblAlgn val="ctr"/>
        <c:lblOffset val="100"/>
        <c:noMultiLvlLbl val="0"/>
      </c:catAx>
      <c:valAx>
        <c:axId val="1595244223"/>
        <c:scaling>
          <c:orientation val="minMax"/>
        </c:scaling>
        <c:delete val="1"/>
        <c:axPos val="b"/>
        <c:numFmt formatCode="_(* #,##0_);_(* \(#,##0\);_(* &quot;-&quot;??_);_(@_)" sourceLinked="1"/>
        <c:majorTickMark val="none"/>
        <c:minorTickMark val="none"/>
        <c:tickLblPos val="nextTo"/>
        <c:crossAx val="1595243391"/>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sz="18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86.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r>
              <a:rPr lang="es-DO" sz="2000"/>
              <a:t>Reporte de Accidentes Laborales y Enfermedades Profesionales</a:t>
            </a:r>
          </a:p>
        </c:rich>
      </c:tx>
      <c:overlay val="0"/>
      <c:spPr>
        <a:noFill/>
        <a:ln>
          <a:noFill/>
        </a:ln>
        <a:effectLst/>
      </c:spPr>
      <c:txPr>
        <a:bodyPr rot="0" spcFirstLastPara="1" vertOverflow="ellipsis" vert="horz" wrap="square" anchor="ctr" anchorCtr="1"/>
        <a:lstStyle/>
        <a:p>
          <a:pPr>
            <a:defRPr sz="20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2.5454549098718554E-2"/>
          <c:y val="0.17217714541276707"/>
          <c:w val="0.94995278346241396"/>
          <c:h val="0.65134370278465603"/>
        </c:manualLayout>
      </c:layout>
      <c:lineChart>
        <c:grouping val="standard"/>
        <c:varyColors val="0"/>
        <c:ser>
          <c:idx val="0"/>
          <c:order val="0"/>
          <c:tx>
            <c:strRef>
              <c:f>'2.Reportes ARL'!$B$6</c:f>
              <c:strCache>
                <c:ptCount val="1"/>
                <c:pt idx="0">
                  <c:v>Accidentes de Trabajo</c:v>
                </c:pt>
              </c:strCache>
            </c:strRef>
          </c:tx>
          <c:spPr>
            <a:ln w="28575" cap="rnd" cmpd="sng" algn="ctr">
              <a:solidFill>
                <a:schemeClr val="accent1">
                  <a:shade val="95000"/>
                  <a:satMod val="105000"/>
                </a:schemeClr>
              </a:solidFill>
              <a:prstDash val="solid"/>
              <a:round/>
            </a:ln>
            <a:effectLst/>
          </c:spPr>
          <c:marker>
            <c:symbol val="circle"/>
            <c:size val="17"/>
            <c:spPr>
              <a:solidFill>
                <a:schemeClr val="bg1"/>
              </a:solidFill>
              <a:ln w="38100" cap="flat" cmpd="sng" algn="ctr">
                <a:solidFill>
                  <a:schemeClr val="accent1">
                    <a:shade val="95000"/>
                    <a:satMod val="105000"/>
                  </a:schemeClr>
                </a:solidFill>
                <a:prstDash val="solid"/>
                <a:round/>
              </a:ln>
              <a:effectLst/>
            </c:spPr>
          </c:marker>
          <c:dLbls>
            <c:dLbl>
              <c:idx val="13"/>
              <c:layout>
                <c:manualLayout>
                  <c:x val="-3.7152868533934388E-2"/>
                  <c:y val="3.3822631598287058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045F-4D14-BEED-52DE44D9C085}"/>
                </c:ext>
              </c:extLst>
            </c:dLbl>
            <c:dLbl>
              <c:idx val="18"/>
              <c:layout>
                <c:manualLayout>
                  <c:x val="-1.4744061283024938E-2"/>
                  <c:y val="-4.1100919410576836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045F-4D14-BEED-52DE44D9C085}"/>
                </c:ext>
              </c:extLst>
            </c:dLbl>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'2.Reportes ARL'!$A$7:$A$25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'2.Reportes ARL'!$B$7:$B$25</c:f>
              <c:numCache>
                <c:formatCode>_(* #,##0_);_(* \(#,##0\);_(* "-"??_);_(@_)</c:formatCode>
                <c:ptCount val="19"/>
                <c:pt idx="0">
                  <c:v>8459</c:v>
                </c:pt>
                <c:pt idx="1">
                  <c:v>10873</c:v>
                </c:pt>
                <c:pt idx="2">
                  <c:v>14386</c:v>
                </c:pt>
                <c:pt idx="3">
                  <c:v>17051</c:v>
                </c:pt>
                <c:pt idx="4">
                  <c:v>22120</c:v>
                </c:pt>
                <c:pt idx="5">
                  <c:v>26233</c:v>
                </c:pt>
                <c:pt idx="6">
                  <c:v>28246</c:v>
                </c:pt>
                <c:pt idx="7">
                  <c:v>30630</c:v>
                </c:pt>
                <c:pt idx="8">
                  <c:v>34087</c:v>
                </c:pt>
                <c:pt idx="9">
                  <c:v>38382</c:v>
                </c:pt>
                <c:pt idx="10">
                  <c:v>41026</c:v>
                </c:pt>
                <c:pt idx="11">
                  <c:v>44827</c:v>
                </c:pt>
                <c:pt idx="12">
                  <c:v>48395</c:v>
                </c:pt>
                <c:pt idx="13">
                  <c:v>31890</c:v>
                </c:pt>
                <c:pt idx="14">
                  <c:v>38603</c:v>
                </c:pt>
                <c:pt idx="15">
                  <c:v>44773</c:v>
                </c:pt>
                <c:pt idx="16">
                  <c:v>46191</c:v>
                </c:pt>
                <c:pt idx="17">
                  <c:v>49692</c:v>
                </c:pt>
                <c:pt idx="18">
                  <c:v>34214</c:v>
                </c:pt>
              </c:numCache>
            </c:numRef>
          </c:val>
          <c:smooth val="0"/>
          <c:extLst>
            <c:ext xmlns:c16="http://schemas.microsoft.com/office/drawing/2014/chart" uri="{C3380CC4-5D6E-409C-BE32-E72D297353CC}">
              <c16:uniqueId val="{0000000D-2A01-4EF4-925D-734CD074FE33}"/>
            </c:ext>
          </c:extLst>
        </c:ser>
        <c:ser>
          <c:idx val="1"/>
          <c:order val="1"/>
          <c:tx>
            <c:strRef>
              <c:f>'2.Reportes ARL'!$C$6</c:f>
              <c:strCache>
                <c:ptCount val="1"/>
                <c:pt idx="0">
                  <c:v>Enfermedades Profesionales</c:v>
                </c:pt>
              </c:strCache>
            </c:strRef>
          </c:tx>
          <c:spPr>
            <a:ln w="28575" cap="rnd" cmpd="sng" algn="ctr">
              <a:solidFill>
                <a:schemeClr val="accent3">
                  <a:shade val="95000"/>
                  <a:satMod val="105000"/>
                </a:schemeClr>
              </a:solidFill>
              <a:prstDash val="solid"/>
              <a:round/>
            </a:ln>
            <a:effectLst/>
          </c:spPr>
          <c:marker>
            <c:symbol val="circle"/>
            <c:size val="17"/>
            <c:spPr>
              <a:solidFill>
                <a:schemeClr val="bg1"/>
              </a:solidFill>
              <a:ln w="38100" cap="flat" cmpd="sng" algn="ctr">
                <a:solidFill>
                  <a:srgbClr val="00A94F"/>
                </a:solidFill>
                <a:prstDash val="solid"/>
                <a:round/>
              </a:ln>
              <a:effectLst/>
            </c:spPr>
          </c:marker>
          <c:dLbls>
            <c:dLbl>
              <c:idx val="18"/>
              <c:layout>
                <c:manualLayout>
                  <c:x val="-2.6503147279071685E-3"/>
                  <c:y val="-3.285932879960167E-2"/>
                </c:manualLayout>
              </c:layout>
              <c:dLblPos val="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045F-4D14-BEED-52DE44D9C085}"/>
                </c:ext>
              </c:extLst>
            </c:dLbl>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'2.Reportes ARL'!$A$7:$A$25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'2.Reportes ARL'!$C$7:$C$25</c:f>
              <c:numCache>
                <c:formatCode>_(* #,##0_);_(* \(#,##0\);_(* "-"??_);_(@_)</c:formatCode>
                <c:ptCount val="19"/>
                <c:pt idx="0">
                  <c:v>85</c:v>
                </c:pt>
                <c:pt idx="1">
                  <c:v>104</c:v>
                </c:pt>
                <c:pt idx="2">
                  <c:v>297</c:v>
                </c:pt>
                <c:pt idx="3">
                  <c:v>405</c:v>
                </c:pt>
                <c:pt idx="4">
                  <c:v>477</c:v>
                </c:pt>
                <c:pt idx="5">
                  <c:v>455</c:v>
                </c:pt>
                <c:pt idx="6">
                  <c:v>389</c:v>
                </c:pt>
                <c:pt idx="7">
                  <c:v>402</c:v>
                </c:pt>
                <c:pt idx="8">
                  <c:v>462</c:v>
                </c:pt>
                <c:pt idx="9">
                  <c:v>474</c:v>
                </c:pt>
                <c:pt idx="10">
                  <c:v>463</c:v>
                </c:pt>
                <c:pt idx="11">
                  <c:v>643</c:v>
                </c:pt>
                <c:pt idx="12">
                  <c:v>753</c:v>
                </c:pt>
                <c:pt idx="13">
                  <c:v>8255</c:v>
                </c:pt>
                <c:pt idx="14">
                  <c:v>8847</c:v>
                </c:pt>
                <c:pt idx="15">
                  <c:v>4822</c:v>
                </c:pt>
                <c:pt idx="16">
                  <c:v>606</c:v>
                </c:pt>
                <c:pt idx="17">
                  <c:v>540</c:v>
                </c:pt>
                <c:pt idx="18">
                  <c:v>275</c:v>
                </c:pt>
              </c:numCache>
            </c:numRef>
          </c:val>
          <c:smooth val="0"/>
          <c:extLst>
            <c:ext xmlns:c16="http://schemas.microsoft.com/office/drawing/2014/chart" uri="{C3380CC4-5D6E-409C-BE32-E72D297353CC}">
              <c16:uniqueId val="{0000001B-2A01-4EF4-925D-734CD074FE33}"/>
            </c:ext>
          </c:extLst>
        </c:ser>
        <c:dLbls>
          <c:showLegendKey val="0"/>
          <c:showVal val="0"/>
          <c:showCatName val="0"/>
          <c:showSerName val="0"/>
          <c:showPercent val="0"/>
          <c:showBubbleSize val="0"/>
        </c:dLbls>
        <c:marker val="1"/>
        <c:smooth val="0"/>
        <c:axId val="433165440"/>
        <c:axId val="433165832"/>
      </c:lineChart>
      <c:catAx>
        <c:axId val="43316544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65832"/>
        <c:crosses val="autoZero"/>
        <c:auto val="1"/>
        <c:lblAlgn val="ctr"/>
        <c:lblOffset val="100"/>
        <c:noMultiLvlLbl val="0"/>
      </c:catAx>
      <c:valAx>
        <c:axId val="433165832"/>
        <c:scaling>
          <c:orientation val="minMax"/>
        </c:scaling>
        <c:delete val="1"/>
        <c:axPos val="l"/>
        <c:numFmt formatCode="_(* #,##0_);_(* \(#,##0\);_(* &quot;-&quot;??_);_(@_)" sourceLinked="1"/>
        <c:majorTickMark val="out"/>
        <c:minorTickMark val="none"/>
        <c:tickLblPos val="nextTo"/>
        <c:crossAx val="433165440"/>
        <c:crosses val="autoZero"/>
        <c:crossBetween val="between"/>
      </c:valAx>
      <c:spPr>
        <a:solidFill>
          <a:schemeClr val="bg1"/>
        </a:solidFill>
        <a:ln>
          <a:noFill/>
        </a:ln>
        <a:effectLst/>
      </c:spPr>
    </c:plotArea>
    <c:legend>
      <c:legendPos val="t"/>
      <c:layout>
        <c:manualLayout>
          <c:xMode val="edge"/>
          <c:yMode val="edge"/>
          <c:x val="0.1826183855906785"/>
          <c:y val="7.9849999475385069E-2"/>
          <c:w val="0.58991040359633573"/>
          <c:h val="4.0434951019044575E-2"/>
        </c:manualLayout>
      </c:layout>
      <c:overlay val="0"/>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20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87.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26"/>
    </mc:Choice>
    <mc:Fallback>
      <c:style val="26"/>
    </mc:Fallback>
  </mc:AlternateContent>
  <c:chart>
    <c:autoTitleDeleted val="1"/>
    <c:view3D>
      <c:rotX val="10"/>
      <c:rotY val="0"/>
      <c:depthPercent val="100"/>
      <c:rAngAx val="1"/>
    </c:view3D>
    <c:floor>
      <c:thickness val="0"/>
    </c:floor>
    <c:sideWall>
      <c:thickness val="0"/>
    </c:sideWall>
    <c:backWall>
      <c:thickness val="0"/>
    </c:backWall>
    <c:plotArea>
      <c:layout>
        <c:manualLayout>
          <c:layoutTarget val="inner"/>
          <c:xMode val="edge"/>
          <c:yMode val="edge"/>
          <c:x val="0.14390908734550867"/>
          <c:y val="0.11570054210513403"/>
          <c:w val="0.78388270298171858"/>
          <c:h val="0.80742129663698581"/>
        </c:manualLayout>
      </c:layout>
      <c:bar3DChart>
        <c:barDir val="bar"/>
        <c:grouping val="stacked"/>
        <c:varyColors val="0"/>
        <c:ser>
          <c:idx val="0"/>
          <c:order val="0"/>
          <c:tx>
            <c:strRef>
              <c:f>'3. Reporte región'!$B$6</c:f>
              <c:strCache>
                <c:ptCount val="1"/>
                <c:pt idx="0">
                  <c:v>Región 0</c:v>
                </c:pt>
              </c:strCache>
            </c:strRef>
          </c:tx>
          <c:spPr>
            <a:solidFill>
              <a:srgbClr val="00539B"/>
            </a:solidFill>
          </c:spPr>
          <c:invertIfNegative val="0"/>
          <c:dLbls>
            <c:spPr>
              <a:noFill/>
              <a:ln>
                <a:noFill/>
              </a:ln>
              <a:effectLst/>
            </c:spPr>
            <c:txPr>
              <a:bodyPr wrap="square" lIns="38100" tIns="19050" rIns="38100" bIns="19050" anchor="ctr">
                <a:spAutoFit/>
              </a:bodyPr>
              <a:lstStyle/>
              <a:p>
                <a:pPr>
                  <a:defRPr>
                    <a:solidFill>
                      <a:schemeClr val="bg1"/>
                    </a:solidFill>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'3. Reporte región'!$A$15:$A$24</c:f>
              <c:strCache>
                <c:ptCount val="10"/>
                <c:pt idx="0">
                  <c:v>2015</c:v>
                </c:pt>
                <c:pt idx="1">
                  <c:v>2016</c:v>
                </c:pt>
                <c:pt idx="2">
                  <c:v>2017</c:v>
                </c:pt>
                <c:pt idx="3">
                  <c:v>2018</c:v>
                </c:pt>
                <c:pt idx="4">
                  <c:v>2019</c:v>
                </c:pt>
                <c:pt idx="5">
                  <c:v>2020</c:v>
                </c:pt>
                <c:pt idx="6">
                  <c:v>2021</c:v>
                </c:pt>
                <c:pt idx="7">
                  <c:v>2022</c:v>
                </c:pt>
                <c:pt idx="8">
                  <c:v>2023</c:v>
                </c:pt>
                <c:pt idx="9">
                  <c:v>Ago. 2025</c:v>
                </c:pt>
              </c:strCache>
              <c:extLst/>
            </c:strRef>
          </c:cat>
          <c:val>
            <c:numRef>
              <c:f>'3. Reporte región'!$B$15:$B$24</c:f>
              <c:numCache>
                <c:formatCode>_(* #,##0_);_(* \(#,##0\);_(* "-"??_);_(@_)</c:formatCode>
                <c:ptCount val="10"/>
                <c:pt idx="0">
                  <c:v>11104</c:v>
                </c:pt>
                <c:pt idx="1">
                  <c:v>13004</c:v>
                </c:pt>
                <c:pt idx="2">
                  <c:v>14295</c:v>
                </c:pt>
                <c:pt idx="3">
                  <c:v>16903</c:v>
                </c:pt>
                <c:pt idx="4">
                  <c:v>18434</c:v>
                </c:pt>
                <c:pt idx="5">
                  <c:v>16908</c:v>
                </c:pt>
                <c:pt idx="6">
                  <c:v>21434</c:v>
                </c:pt>
                <c:pt idx="7">
                  <c:v>22115</c:v>
                </c:pt>
                <c:pt idx="8">
                  <c:v>21670</c:v>
                </c:pt>
                <c:pt idx="9">
                  <c:v>16014</c:v>
                </c:pt>
              </c:numCache>
              <c:extLst/>
            </c:numRef>
          </c:val>
          <c:extLst>
            <c:ext xmlns:c16="http://schemas.microsoft.com/office/drawing/2014/chart" uri="{C3380CC4-5D6E-409C-BE32-E72D297353CC}">
              <c16:uniqueId val="{00000000-61BE-4658-B961-B7B9DDC2C457}"/>
            </c:ext>
          </c:extLst>
        </c:ser>
        <c:ser>
          <c:idx val="1"/>
          <c:order val="1"/>
          <c:tx>
            <c:strRef>
              <c:f>'3. Reporte región'!$C$6</c:f>
              <c:strCache>
                <c:ptCount val="1"/>
                <c:pt idx="0">
                  <c:v>Región I</c:v>
                </c:pt>
              </c:strCache>
            </c:strRef>
          </c:tx>
          <c:spPr>
            <a:solidFill>
              <a:schemeClr val="accent5">
                <a:lumMod val="75000"/>
              </a:schemeClr>
            </a:solidFill>
          </c:spPr>
          <c:invertIfNegative val="0"/>
          <c:cat>
            <c:strRef>
              <c:f>'3. Reporte región'!$A$15:$A$24</c:f>
              <c:strCache>
                <c:ptCount val="10"/>
                <c:pt idx="0">
                  <c:v>2015</c:v>
                </c:pt>
                <c:pt idx="1">
                  <c:v>2016</c:v>
                </c:pt>
                <c:pt idx="2">
                  <c:v>2017</c:v>
                </c:pt>
                <c:pt idx="3">
                  <c:v>2018</c:v>
                </c:pt>
                <c:pt idx="4">
                  <c:v>2019</c:v>
                </c:pt>
                <c:pt idx="5">
                  <c:v>2020</c:v>
                </c:pt>
                <c:pt idx="6">
                  <c:v>2021</c:v>
                </c:pt>
                <c:pt idx="7">
                  <c:v>2022</c:v>
                </c:pt>
                <c:pt idx="8">
                  <c:v>2023</c:v>
                </c:pt>
                <c:pt idx="9">
                  <c:v>Ago. 2025</c:v>
                </c:pt>
              </c:strCache>
              <c:extLst/>
            </c:strRef>
          </c:cat>
          <c:val>
            <c:numRef>
              <c:f>'3. Reporte región'!$C$15:$C$24</c:f>
              <c:numCache>
                <c:formatCode>_(* #,##0_);_(* \(#,##0\);_(* "-"??_);_(@_)</c:formatCode>
                <c:ptCount val="10"/>
                <c:pt idx="0">
                  <c:v>1417</c:v>
                </c:pt>
                <c:pt idx="1">
                  <c:v>1848</c:v>
                </c:pt>
                <c:pt idx="2">
                  <c:v>2006</c:v>
                </c:pt>
                <c:pt idx="3">
                  <c:v>2403</c:v>
                </c:pt>
                <c:pt idx="4">
                  <c:v>1949</c:v>
                </c:pt>
                <c:pt idx="5">
                  <c:v>1624</c:v>
                </c:pt>
                <c:pt idx="6">
                  <c:v>1874</c:v>
                </c:pt>
                <c:pt idx="7">
                  <c:v>1642</c:v>
                </c:pt>
                <c:pt idx="8">
                  <c:v>1339</c:v>
                </c:pt>
                <c:pt idx="9">
                  <c:v>1381</c:v>
                </c:pt>
              </c:numCache>
              <c:extLst/>
            </c:numRef>
          </c:val>
          <c:extLst>
            <c:ext xmlns:c16="http://schemas.microsoft.com/office/drawing/2014/chart" uri="{C3380CC4-5D6E-409C-BE32-E72D297353CC}">
              <c16:uniqueId val="{00000001-61BE-4658-B961-B7B9DDC2C457}"/>
            </c:ext>
          </c:extLst>
        </c:ser>
        <c:ser>
          <c:idx val="2"/>
          <c:order val="2"/>
          <c:tx>
            <c:strRef>
              <c:f>'3. Reporte región'!$D$6</c:f>
              <c:strCache>
                <c:ptCount val="1"/>
                <c:pt idx="0">
                  <c:v>Región II</c:v>
                </c:pt>
              </c:strCache>
            </c:strRef>
          </c:tx>
          <c:spPr>
            <a:solidFill>
              <a:schemeClr val="accent1">
                <a:lumMod val="40000"/>
                <a:lumOff val="60000"/>
              </a:schemeClr>
            </a:solidFill>
            <a:ln>
              <a:solidFill>
                <a:schemeClr val="accent3">
                  <a:lumMod val="75000"/>
                </a:schemeClr>
              </a:solidFill>
            </a:ln>
          </c:spPr>
          <c:invertIfNegative val="0"/>
          <c:dLbls>
            <c:dLbl>
              <c:idx val="9"/>
              <c:layout>
                <c:manualLayout>
                  <c:x val="5.2914512608676651E-3"/>
                  <c:y val="-4.553457611555731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79E-406B-AB8E-7BB54770A423}"/>
                </c:ext>
              </c:extLst>
            </c:dLbl>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'3. Reporte región'!$A$15:$A$24</c:f>
              <c:strCache>
                <c:ptCount val="10"/>
                <c:pt idx="0">
                  <c:v>2015</c:v>
                </c:pt>
                <c:pt idx="1">
                  <c:v>2016</c:v>
                </c:pt>
                <c:pt idx="2">
                  <c:v>2017</c:v>
                </c:pt>
                <c:pt idx="3">
                  <c:v>2018</c:v>
                </c:pt>
                <c:pt idx="4">
                  <c:v>2019</c:v>
                </c:pt>
                <c:pt idx="5">
                  <c:v>2020</c:v>
                </c:pt>
                <c:pt idx="6">
                  <c:v>2021</c:v>
                </c:pt>
                <c:pt idx="7">
                  <c:v>2022</c:v>
                </c:pt>
                <c:pt idx="8">
                  <c:v>2023</c:v>
                </c:pt>
                <c:pt idx="9">
                  <c:v>Ago. 2025</c:v>
                </c:pt>
              </c:strCache>
              <c:extLst/>
            </c:strRef>
          </c:cat>
          <c:val>
            <c:numRef>
              <c:f>'3. Reporte región'!$D$15:$D$24</c:f>
              <c:numCache>
                <c:formatCode>_(* #,##0_);_(* \(#,##0\);_(* "-"??_);_(@_)</c:formatCode>
                <c:ptCount val="10"/>
                <c:pt idx="0">
                  <c:v>9714</c:v>
                </c:pt>
                <c:pt idx="1">
                  <c:v>10279</c:v>
                </c:pt>
                <c:pt idx="2">
                  <c:v>10762</c:v>
                </c:pt>
                <c:pt idx="3">
                  <c:v>10960</c:v>
                </c:pt>
                <c:pt idx="4">
                  <c:v>11829</c:v>
                </c:pt>
                <c:pt idx="5">
                  <c:v>9095</c:v>
                </c:pt>
                <c:pt idx="6">
                  <c:v>10126</c:v>
                </c:pt>
                <c:pt idx="7">
                  <c:v>10022</c:v>
                </c:pt>
                <c:pt idx="8">
                  <c:v>9826</c:v>
                </c:pt>
                <c:pt idx="9">
                  <c:v>6928</c:v>
                </c:pt>
              </c:numCache>
              <c:extLst/>
            </c:numRef>
          </c:val>
          <c:extLst>
            <c:ext xmlns:c16="http://schemas.microsoft.com/office/drawing/2014/chart" uri="{C3380CC4-5D6E-409C-BE32-E72D297353CC}">
              <c16:uniqueId val="{00000002-61BE-4658-B961-B7B9DDC2C457}"/>
            </c:ext>
          </c:extLst>
        </c:ser>
        <c:ser>
          <c:idx val="3"/>
          <c:order val="3"/>
          <c:tx>
            <c:strRef>
              <c:f>'3. Reporte región'!$E$6</c:f>
              <c:strCache>
                <c:ptCount val="1"/>
                <c:pt idx="0">
                  <c:v>Región III</c:v>
                </c:pt>
              </c:strCache>
            </c:strRef>
          </c:tx>
          <c:spPr>
            <a:solidFill>
              <a:schemeClr val="bg1">
                <a:lumMod val="65000"/>
              </a:schemeClr>
            </a:solidFill>
          </c:spPr>
          <c:invertIfNegative val="0"/>
          <c:cat>
            <c:strRef>
              <c:f>'3. Reporte región'!$A$15:$A$24</c:f>
              <c:strCache>
                <c:ptCount val="10"/>
                <c:pt idx="0">
                  <c:v>2015</c:v>
                </c:pt>
                <c:pt idx="1">
                  <c:v>2016</c:v>
                </c:pt>
                <c:pt idx="2">
                  <c:v>2017</c:v>
                </c:pt>
                <c:pt idx="3">
                  <c:v>2018</c:v>
                </c:pt>
                <c:pt idx="4">
                  <c:v>2019</c:v>
                </c:pt>
                <c:pt idx="5">
                  <c:v>2020</c:v>
                </c:pt>
                <c:pt idx="6">
                  <c:v>2021</c:v>
                </c:pt>
                <c:pt idx="7">
                  <c:v>2022</c:v>
                </c:pt>
                <c:pt idx="8">
                  <c:v>2023</c:v>
                </c:pt>
                <c:pt idx="9">
                  <c:v>Ago. 2025</c:v>
                </c:pt>
              </c:strCache>
              <c:extLst/>
            </c:strRef>
          </c:cat>
          <c:val>
            <c:numRef>
              <c:f>'3. Reporte región'!$E$15:$E$24</c:f>
              <c:numCache>
                <c:formatCode>_(* #,##0_);_(* \(#,##0\);_(* "-"??_);_(@_)</c:formatCode>
                <c:ptCount val="10"/>
                <c:pt idx="0">
                  <c:v>1229</c:v>
                </c:pt>
                <c:pt idx="1">
                  <c:v>1386</c:v>
                </c:pt>
                <c:pt idx="2">
                  <c:v>1529</c:v>
                </c:pt>
                <c:pt idx="3">
                  <c:v>1808</c:v>
                </c:pt>
                <c:pt idx="4">
                  <c:v>2244</c:v>
                </c:pt>
                <c:pt idx="5">
                  <c:v>1711</c:v>
                </c:pt>
                <c:pt idx="6">
                  <c:v>1855</c:v>
                </c:pt>
                <c:pt idx="7">
                  <c:v>1884</c:v>
                </c:pt>
                <c:pt idx="8">
                  <c:v>1739</c:v>
                </c:pt>
                <c:pt idx="9">
                  <c:v>1154</c:v>
                </c:pt>
              </c:numCache>
              <c:extLst/>
            </c:numRef>
          </c:val>
          <c:extLst>
            <c:ext xmlns:c16="http://schemas.microsoft.com/office/drawing/2014/chart" uri="{C3380CC4-5D6E-409C-BE32-E72D297353CC}">
              <c16:uniqueId val="{00000003-61BE-4658-B961-B7B9DDC2C457}"/>
            </c:ext>
          </c:extLst>
        </c:ser>
        <c:ser>
          <c:idx val="4"/>
          <c:order val="4"/>
          <c:tx>
            <c:strRef>
              <c:f>'3. Reporte región'!$F$6</c:f>
              <c:strCache>
                <c:ptCount val="1"/>
                <c:pt idx="0">
                  <c:v>Región IV</c:v>
                </c:pt>
              </c:strCache>
            </c:strRef>
          </c:tx>
          <c:spPr>
            <a:solidFill>
              <a:schemeClr val="tx2">
                <a:lumMod val="40000"/>
                <a:lumOff val="60000"/>
              </a:schemeClr>
            </a:solidFill>
          </c:spPr>
          <c:invertIfNegative val="0"/>
          <c:cat>
            <c:strRef>
              <c:f>'3. Reporte región'!$A$15:$A$24</c:f>
              <c:strCache>
                <c:ptCount val="10"/>
                <c:pt idx="0">
                  <c:v>2015</c:v>
                </c:pt>
                <c:pt idx="1">
                  <c:v>2016</c:v>
                </c:pt>
                <c:pt idx="2">
                  <c:v>2017</c:v>
                </c:pt>
                <c:pt idx="3">
                  <c:v>2018</c:v>
                </c:pt>
                <c:pt idx="4">
                  <c:v>2019</c:v>
                </c:pt>
                <c:pt idx="5">
                  <c:v>2020</c:v>
                </c:pt>
                <c:pt idx="6">
                  <c:v>2021</c:v>
                </c:pt>
                <c:pt idx="7">
                  <c:v>2022</c:v>
                </c:pt>
                <c:pt idx="8">
                  <c:v>2023</c:v>
                </c:pt>
                <c:pt idx="9">
                  <c:v>Ago. 2025</c:v>
                </c:pt>
              </c:strCache>
              <c:extLst/>
            </c:strRef>
          </c:cat>
          <c:val>
            <c:numRef>
              <c:f>'3. Reporte región'!$F$15:$F$24</c:f>
              <c:numCache>
                <c:formatCode>_(* #,##0_);_(* \(#,##0\);_(* "-"??_);_(@_)</c:formatCode>
                <c:ptCount val="10"/>
                <c:pt idx="0">
                  <c:v>451</c:v>
                </c:pt>
                <c:pt idx="1">
                  <c:v>557</c:v>
                </c:pt>
                <c:pt idx="2">
                  <c:v>713</c:v>
                </c:pt>
                <c:pt idx="3">
                  <c:v>722</c:v>
                </c:pt>
                <c:pt idx="4">
                  <c:v>854</c:v>
                </c:pt>
                <c:pt idx="5">
                  <c:v>1369</c:v>
                </c:pt>
                <c:pt idx="6">
                  <c:v>907</c:v>
                </c:pt>
                <c:pt idx="7">
                  <c:v>641</c:v>
                </c:pt>
                <c:pt idx="8">
                  <c:v>404</c:v>
                </c:pt>
                <c:pt idx="9">
                  <c:v>383</c:v>
                </c:pt>
              </c:numCache>
              <c:extLst/>
            </c:numRef>
          </c:val>
          <c:extLst>
            <c:ext xmlns:c16="http://schemas.microsoft.com/office/drawing/2014/chart" uri="{C3380CC4-5D6E-409C-BE32-E72D297353CC}">
              <c16:uniqueId val="{00000004-61BE-4658-B961-B7B9DDC2C457}"/>
            </c:ext>
          </c:extLst>
        </c:ser>
        <c:ser>
          <c:idx val="5"/>
          <c:order val="5"/>
          <c:tx>
            <c:strRef>
              <c:f>'3. Reporte región'!$G$6</c:f>
              <c:strCache>
                <c:ptCount val="1"/>
                <c:pt idx="0">
                  <c:v>Región V</c:v>
                </c:pt>
              </c:strCache>
            </c:strRef>
          </c:tx>
          <c:spPr>
            <a:solidFill>
              <a:schemeClr val="accent5"/>
            </a:solidFill>
          </c:spPr>
          <c:invertIfNegative val="0"/>
          <c:dLbls>
            <c:dLbl>
              <c:idx val="9"/>
              <c:layout>
                <c:manualLayout>
                  <c:x val="2.2932020763048845E-3"/>
                  <c:y val="-4.79246955862015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BDB-4519-8F94-57A512205211}"/>
                </c:ext>
              </c:extLst>
            </c:dLbl>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'3. Reporte región'!$A$15:$A$24</c:f>
              <c:strCache>
                <c:ptCount val="10"/>
                <c:pt idx="0">
                  <c:v>2015</c:v>
                </c:pt>
                <c:pt idx="1">
                  <c:v>2016</c:v>
                </c:pt>
                <c:pt idx="2">
                  <c:v>2017</c:v>
                </c:pt>
                <c:pt idx="3">
                  <c:v>2018</c:v>
                </c:pt>
                <c:pt idx="4">
                  <c:v>2019</c:v>
                </c:pt>
                <c:pt idx="5">
                  <c:v>2020</c:v>
                </c:pt>
                <c:pt idx="6">
                  <c:v>2021</c:v>
                </c:pt>
                <c:pt idx="7">
                  <c:v>2022</c:v>
                </c:pt>
                <c:pt idx="8">
                  <c:v>2023</c:v>
                </c:pt>
                <c:pt idx="9">
                  <c:v>Ago. 2025</c:v>
                </c:pt>
              </c:strCache>
              <c:extLst/>
            </c:strRef>
          </c:cat>
          <c:val>
            <c:numRef>
              <c:f>'3. Reporte región'!$G$15:$G$24</c:f>
              <c:numCache>
                <c:formatCode>_(* #,##0_);_(* \(#,##0\);_(* "-"??_);_(@_)</c:formatCode>
                <c:ptCount val="10"/>
                <c:pt idx="0">
                  <c:v>7190</c:v>
                </c:pt>
                <c:pt idx="1">
                  <c:v>7820</c:v>
                </c:pt>
                <c:pt idx="2">
                  <c:v>7971</c:v>
                </c:pt>
                <c:pt idx="3">
                  <c:v>8122</c:v>
                </c:pt>
                <c:pt idx="4">
                  <c:v>8942</c:v>
                </c:pt>
                <c:pt idx="5">
                  <c:v>5073</c:v>
                </c:pt>
                <c:pt idx="6">
                  <c:v>6664</c:v>
                </c:pt>
                <c:pt idx="7">
                  <c:v>8386</c:v>
                </c:pt>
                <c:pt idx="8">
                  <c:v>7949</c:v>
                </c:pt>
                <c:pt idx="9">
                  <c:v>5898</c:v>
                </c:pt>
              </c:numCache>
              <c:extLst/>
            </c:numRef>
          </c:val>
          <c:extLst>
            <c:ext xmlns:c16="http://schemas.microsoft.com/office/drawing/2014/chart" uri="{C3380CC4-5D6E-409C-BE32-E72D297353CC}">
              <c16:uniqueId val="{00000012-61BE-4658-B961-B7B9DDC2C457}"/>
            </c:ext>
          </c:extLst>
        </c:ser>
        <c:ser>
          <c:idx val="6"/>
          <c:order val="6"/>
          <c:tx>
            <c:strRef>
              <c:f>'3. Reporte región'!$H$6</c:f>
              <c:strCache>
                <c:ptCount val="1"/>
                <c:pt idx="0">
                  <c:v>Región VI</c:v>
                </c:pt>
              </c:strCache>
            </c:strRef>
          </c:tx>
          <c:spPr>
            <a:solidFill>
              <a:schemeClr val="bg1">
                <a:lumMod val="50000"/>
              </a:schemeClr>
            </a:solidFill>
          </c:spPr>
          <c:invertIfNegative val="0"/>
          <c:cat>
            <c:strRef>
              <c:f>'3. Reporte región'!$A$15:$A$24</c:f>
              <c:strCache>
                <c:ptCount val="10"/>
                <c:pt idx="0">
                  <c:v>2015</c:v>
                </c:pt>
                <c:pt idx="1">
                  <c:v>2016</c:v>
                </c:pt>
                <c:pt idx="2">
                  <c:v>2017</c:v>
                </c:pt>
                <c:pt idx="3">
                  <c:v>2018</c:v>
                </c:pt>
                <c:pt idx="4">
                  <c:v>2019</c:v>
                </c:pt>
                <c:pt idx="5">
                  <c:v>2020</c:v>
                </c:pt>
                <c:pt idx="6">
                  <c:v>2021</c:v>
                </c:pt>
                <c:pt idx="7">
                  <c:v>2022</c:v>
                </c:pt>
                <c:pt idx="8">
                  <c:v>2023</c:v>
                </c:pt>
                <c:pt idx="9">
                  <c:v>Ago. 2025</c:v>
                </c:pt>
              </c:strCache>
              <c:extLst/>
            </c:strRef>
          </c:cat>
          <c:val>
            <c:numRef>
              <c:f>'3. Reporte región'!$H$15:$H$24</c:f>
              <c:numCache>
                <c:formatCode>_(* #,##0_);_(* \(#,##0\);_(* "-"??_);_(@_)</c:formatCode>
                <c:ptCount val="10"/>
                <c:pt idx="0">
                  <c:v>574</c:v>
                </c:pt>
                <c:pt idx="1">
                  <c:v>635</c:v>
                </c:pt>
                <c:pt idx="2">
                  <c:v>693</c:v>
                </c:pt>
                <c:pt idx="3">
                  <c:v>830</c:v>
                </c:pt>
                <c:pt idx="4">
                  <c:v>824</c:v>
                </c:pt>
                <c:pt idx="5">
                  <c:v>833</c:v>
                </c:pt>
                <c:pt idx="6">
                  <c:v>795</c:v>
                </c:pt>
                <c:pt idx="7">
                  <c:v>866</c:v>
                </c:pt>
                <c:pt idx="8">
                  <c:v>655</c:v>
                </c:pt>
                <c:pt idx="9">
                  <c:v>445</c:v>
                </c:pt>
              </c:numCache>
              <c:extLst/>
            </c:numRef>
          </c:val>
          <c:extLst>
            <c:ext xmlns:c16="http://schemas.microsoft.com/office/drawing/2014/chart" uri="{C3380CC4-5D6E-409C-BE32-E72D297353CC}">
              <c16:uniqueId val="{00000013-61BE-4658-B961-B7B9DDC2C457}"/>
            </c:ext>
          </c:extLst>
        </c:ser>
        <c:ser>
          <c:idx val="7"/>
          <c:order val="7"/>
          <c:tx>
            <c:strRef>
              <c:f>'3. Reporte región'!$I$6</c:f>
              <c:strCache>
                <c:ptCount val="1"/>
                <c:pt idx="0">
                  <c:v>Región VII</c:v>
                </c:pt>
              </c:strCache>
            </c:strRef>
          </c:tx>
          <c:spPr>
            <a:solidFill>
              <a:schemeClr val="tx2">
                <a:lumMod val="60000"/>
                <a:lumOff val="40000"/>
              </a:schemeClr>
            </a:solidFill>
            <a:ln>
              <a:noFill/>
            </a:ln>
          </c:spPr>
          <c:invertIfNegative val="0"/>
          <c:dLbls>
            <c:dLbl>
              <c:idx val="9"/>
              <c:layout>
                <c:manualLayout>
                  <c:x val="2.4591211618648055E-2"/>
                  <c:y val="-3.94641963712470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179E-406B-AB8E-7BB54770A423}"/>
                </c:ext>
              </c:extLst>
            </c:dLbl>
            <c:spPr>
              <a:noFill/>
              <a:ln>
                <a:noFill/>
              </a:ln>
              <a:effectLst/>
            </c:spPr>
            <c:showLegendKey val="0"/>
            <c:showVal val="1"/>
            <c:showCatName val="0"/>
            <c:showSerName val="0"/>
            <c:showPercent val="0"/>
            <c:showBubbleSize val="0"/>
            <c:showLeaderLines val="0"/>
            <c:extLst>
              <c:ext xmlns:c15="http://schemas.microsoft.com/office/drawing/2012/chart" uri="{CE6537A1-D6FC-4f65-9D91-7224C49458BB}">
                <c15:showLeaderLines val="1"/>
              </c:ext>
            </c:extLst>
          </c:dLbls>
          <c:cat>
            <c:strRef>
              <c:f>'3. Reporte región'!$A$15:$A$24</c:f>
              <c:strCache>
                <c:ptCount val="10"/>
                <c:pt idx="0">
                  <c:v>2015</c:v>
                </c:pt>
                <c:pt idx="1">
                  <c:v>2016</c:v>
                </c:pt>
                <c:pt idx="2">
                  <c:v>2017</c:v>
                </c:pt>
                <c:pt idx="3">
                  <c:v>2018</c:v>
                </c:pt>
                <c:pt idx="4">
                  <c:v>2019</c:v>
                </c:pt>
                <c:pt idx="5">
                  <c:v>2020</c:v>
                </c:pt>
                <c:pt idx="6">
                  <c:v>2021</c:v>
                </c:pt>
                <c:pt idx="7">
                  <c:v>2022</c:v>
                </c:pt>
                <c:pt idx="8">
                  <c:v>2023</c:v>
                </c:pt>
                <c:pt idx="9">
                  <c:v>Ago. 2025</c:v>
                </c:pt>
              </c:strCache>
              <c:extLst/>
            </c:strRef>
          </c:cat>
          <c:val>
            <c:numRef>
              <c:f>'3. Reporte región'!$I$15:$I$24</c:f>
              <c:numCache>
                <c:formatCode>_(* #,##0_);_(* \(#,##0\);_(* "-"??_);_(@_)</c:formatCode>
                <c:ptCount val="10"/>
                <c:pt idx="0">
                  <c:v>2870</c:v>
                </c:pt>
                <c:pt idx="1">
                  <c:v>3327</c:v>
                </c:pt>
                <c:pt idx="2">
                  <c:v>3520</c:v>
                </c:pt>
                <c:pt idx="3">
                  <c:v>3722</c:v>
                </c:pt>
                <c:pt idx="4">
                  <c:v>4072</c:v>
                </c:pt>
                <c:pt idx="5">
                  <c:v>3532</c:v>
                </c:pt>
                <c:pt idx="6">
                  <c:v>3795</c:v>
                </c:pt>
                <c:pt idx="7">
                  <c:v>4039</c:v>
                </c:pt>
                <c:pt idx="8">
                  <c:v>3215</c:v>
                </c:pt>
                <c:pt idx="9">
                  <c:v>2286</c:v>
                </c:pt>
              </c:numCache>
              <c:extLst/>
            </c:numRef>
          </c:val>
          <c:extLst>
            <c:ext xmlns:c16="http://schemas.microsoft.com/office/drawing/2014/chart" uri="{C3380CC4-5D6E-409C-BE32-E72D297353CC}">
              <c16:uniqueId val="{00000015-61BE-4658-B961-B7B9DDC2C457}"/>
            </c:ext>
          </c:extLst>
        </c:ser>
        <c:dLbls>
          <c:showLegendKey val="0"/>
          <c:showVal val="0"/>
          <c:showCatName val="0"/>
          <c:showSerName val="0"/>
          <c:showPercent val="0"/>
          <c:showBubbleSize val="0"/>
        </c:dLbls>
        <c:gapWidth val="58"/>
        <c:gapDepth val="289"/>
        <c:shape val="cylinder"/>
        <c:axId val="433166224"/>
        <c:axId val="433167008"/>
        <c:axId val="0"/>
        <c:extLst>
          <c:ext xmlns:c15="http://schemas.microsoft.com/office/drawing/2012/chart" uri="{02D57815-91ED-43cb-92C2-25804820EDAC}">
            <c15:filteredBarSeries>
              <c15:ser>
                <c:idx val="8"/>
                <c:order val="8"/>
                <c:tx>
                  <c:strRef>
                    <c:extLst>
                      <c:ext uri="{02D57815-91ED-43cb-92C2-25804820EDAC}">
                        <c15:formulaRef>
                          <c15:sqref>'[13]V.4.3. NA.Cant'!#REF!</c15:sqref>
                        </c15:formulaRef>
                      </c:ext>
                    </c:extLst>
                    <c:strCache>
                      <c:ptCount val="1"/>
                      <c:pt idx="0">
                        <c:v>#¡REF!</c:v>
                      </c:pt>
                    </c:strCache>
                  </c:strRef>
                </c:tx>
                <c:invertIfNegative val="0"/>
                <c:cat>
                  <c:strRef>
                    <c:extLst>
                      <c:ext uri="{02D57815-91ED-43cb-92C2-25804820EDAC}">
                        <c15:formulaRef>
                          <c15:sqref>'3. Reporte región'!$A$15:$A$24</c15:sqref>
                        </c15:formulaRef>
                      </c:ext>
                    </c:extLst>
                    <c:strCache>
                      <c:ptCount val="10"/>
                      <c:pt idx="0">
                        <c:v>2015</c:v>
                      </c:pt>
                      <c:pt idx="1">
                        <c:v>2016</c:v>
                      </c:pt>
                      <c:pt idx="2">
                        <c:v>2017</c:v>
                      </c:pt>
                      <c:pt idx="3">
                        <c:v>2018</c:v>
                      </c:pt>
                      <c:pt idx="4">
                        <c:v>2019</c:v>
                      </c:pt>
                      <c:pt idx="5">
                        <c:v>2020</c:v>
                      </c:pt>
                      <c:pt idx="6">
                        <c:v>2021</c:v>
                      </c:pt>
                      <c:pt idx="7">
                        <c:v>2022</c:v>
                      </c:pt>
                      <c:pt idx="8">
                        <c:v>2023</c:v>
                      </c:pt>
                      <c:pt idx="9">
                        <c:v>Ago. 2025</c:v>
                      </c:pt>
                    </c:strCache>
                  </c:strRef>
                </c:cat>
                <c:val>
                  <c:numRef>
                    <c:extLst>
                      <c:ext uri="{02D57815-91ED-43cb-92C2-25804820EDAC}">
                        <c15:formulaRef>
                          <c15:sqref>'[13]V.4.3. NA.Cant'!#REF!</c15:sqref>
                        </c15:formulaRef>
                      </c:ext>
                    </c:extLst>
                    <c:numCache>
                      <c:formatCode>General</c:formatCode>
                      <c:ptCount val="1"/>
                      <c:pt idx="0">
                        <c:v>1</c:v>
                      </c:pt>
                    </c:numCache>
                  </c:numRef>
                </c:val>
                <c:extLst>
                  <c:ext xmlns:c16="http://schemas.microsoft.com/office/drawing/2014/chart" uri="{C3380CC4-5D6E-409C-BE32-E72D297353CC}">
                    <c16:uniqueId val="{00000023-61BE-4658-B961-B7B9DDC2C457}"/>
                  </c:ext>
                </c:extLst>
              </c15:ser>
            </c15:filteredBarSeries>
          </c:ext>
        </c:extLst>
      </c:bar3DChart>
      <c:catAx>
        <c:axId val="433166224"/>
        <c:scaling>
          <c:orientation val="minMax"/>
        </c:scaling>
        <c:delete val="0"/>
        <c:axPos val="l"/>
        <c:numFmt formatCode="General" sourceLinked="1"/>
        <c:majorTickMark val="none"/>
        <c:minorTickMark val="none"/>
        <c:tickLblPos val="nextTo"/>
        <c:crossAx val="433167008"/>
        <c:crosses val="autoZero"/>
        <c:auto val="1"/>
        <c:lblAlgn val="ctr"/>
        <c:lblOffset val="100"/>
        <c:noMultiLvlLbl val="0"/>
      </c:catAx>
      <c:valAx>
        <c:axId val="433167008"/>
        <c:scaling>
          <c:orientation val="minMax"/>
        </c:scaling>
        <c:delete val="1"/>
        <c:axPos val="b"/>
        <c:numFmt formatCode="_(* #,##0_);_(* \(#,##0\);_(* &quot;-&quot;??_);_(@_)" sourceLinked="1"/>
        <c:majorTickMark val="out"/>
        <c:minorTickMark val="none"/>
        <c:tickLblPos val="nextTo"/>
        <c:crossAx val="433166224"/>
        <c:crosses val="autoZero"/>
        <c:crossBetween val="between"/>
      </c:valAx>
      <c:spPr>
        <a:noFill/>
        <a:ln w="25400">
          <a:noFill/>
        </a:ln>
      </c:spPr>
    </c:plotArea>
    <c:legend>
      <c:legendPos val="t"/>
      <c:layout>
        <c:manualLayout>
          <c:xMode val="edge"/>
          <c:yMode val="edge"/>
          <c:x val="0.11624400398226085"/>
          <c:y val="4.2336876344355137E-2"/>
          <c:w val="0.85162389844848618"/>
          <c:h val="3.8809169467284604E-2"/>
        </c:manualLayout>
      </c:layout>
      <c:overlay val="0"/>
      <c:txPr>
        <a:bodyPr/>
        <a:lstStyle/>
        <a:p>
          <a:pPr rtl="0">
            <a:defRPr/>
          </a:pPr>
          <a:endParaRPr lang="es-DO"/>
        </a:p>
      </c:txPr>
    </c:legend>
    <c:plotVisOnly val="1"/>
    <c:dispBlanksAs val="gap"/>
    <c:showDLblsOverMax val="0"/>
  </c:chart>
  <c:spPr>
    <a:ln>
      <a:noFill/>
    </a:ln>
  </c:spPr>
  <c:txPr>
    <a:bodyPr/>
    <a:lstStyle/>
    <a:p>
      <a:pPr>
        <a:defRPr sz="18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1"/>
</c:chartSpace>
</file>

<file path=xl/charts/chart88.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920" b="1" i="0" u="none" strike="noStrike" kern="1200" baseline="0">
                <a:solidFill>
                  <a:schemeClr val="tx1"/>
                </a:solidFill>
                <a:latin typeface="Arial" panose="020B0604020202020204" pitchFamily="34" charset="0"/>
                <a:ea typeface="+mn-ea"/>
                <a:cs typeface="Arial" panose="020B0604020202020204" pitchFamily="34" charset="0"/>
              </a:defRPr>
            </a:pPr>
            <a:r>
              <a:rPr lang="es-DO"/>
              <a:t>Reporte de Accidentes Laborales y Enfermedades Profesionales por Rango de Edad</a:t>
            </a:r>
          </a:p>
        </c:rich>
      </c:tx>
      <c:layout>
        <c:manualLayout>
          <c:xMode val="edge"/>
          <c:yMode val="edge"/>
          <c:x val="0.18390473637937629"/>
          <c:y val="1.806451735260468E-2"/>
        </c:manualLayout>
      </c:layout>
      <c:overlay val="0"/>
      <c:spPr>
        <a:noFill/>
        <a:ln>
          <a:noFill/>
        </a:ln>
        <a:effectLst/>
      </c:spPr>
      <c:txPr>
        <a:bodyPr rot="0" spcFirstLastPara="1" vertOverflow="ellipsis" vert="horz" wrap="square" anchor="ctr" anchorCtr="1"/>
        <a:lstStyle/>
        <a:p>
          <a:pPr>
            <a:defRPr sz="192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plotArea>
      <c:layout>
        <c:manualLayout>
          <c:layoutTarget val="inner"/>
          <c:xMode val="edge"/>
          <c:yMode val="edge"/>
          <c:x val="9.4668836735928893E-2"/>
          <c:y val="0.1286104667972402"/>
          <c:w val="0.89076350111832558"/>
          <c:h val="0.78061236505838949"/>
        </c:manualLayout>
      </c:layout>
      <c:barChart>
        <c:barDir val="bar"/>
        <c:grouping val="stacked"/>
        <c:varyColors val="0"/>
        <c:ser>
          <c:idx val="0"/>
          <c:order val="0"/>
          <c:tx>
            <c:strRef>
              <c:f>'4. Reporte edad'!$B$6</c:f>
              <c:strCache>
                <c:ptCount val="1"/>
                <c:pt idx="0">
                  <c:v>Menor de 20 años</c:v>
                </c:pt>
              </c:strCache>
            </c:strRef>
          </c:tx>
          <c:spPr>
            <a:gradFill rotWithShape="1">
              <a:gsLst>
                <a:gs pos="0">
                  <a:schemeClr val="accent1">
                    <a:shade val="50000"/>
                    <a:shade val="51000"/>
                    <a:satMod val="130000"/>
                  </a:schemeClr>
                </a:gs>
                <a:gs pos="80000">
                  <a:schemeClr val="accent1">
                    <a:shade val="50000"/>
                    <a:shade val="93000"/>
                    <a:satMod val="130000"/>
                  </a:schemeClr>
                </a:gs>
                <a:gs pos="100000">
                  <a:schemeClr val="accent1">
                    <a:shade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3"/>
              <c:layout>
                <c:manualLayout>
                  <c:x val="8.1236472847956275E-3"/>
                  <c:y val="-4.5002921646370977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F770-4389-945C-A9C29062D7C3}"/>
                </c:ext>
              </c:extLst>
            </c:dLbl>
            <c:dLbl>
              <c:idx val="14"/>
              <c:layout>
                <c:manualLayout>
                  <c:x val="5.686553099356925E-3"/>
                  <c:y val="1.500097388212329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F770-4389-945C-A9C29062D7C3}"/>
                </c:ext>
              </c:extLst>
            </c:dLbl>
            <c:dLbl>
              <c:idx val="15"/>
              <c:layout>
                <c:manualLayout>
                  <c:x val="7.3112825563160658E-3"/>
                  <c:y val="-3.000194776424658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F770-4389-945C-A9C29062D7C3}"/>
                </c:ext>
              </c:extLst>
            </c:dLbl>
            <c:dLbl>
              <c:idx val="16"/>
              <c:layout>
                <c:manualLayout>
                  <c:x val="7.3112825563160658E-3"/>
                  <c:y val="-5.5002935502514228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F770-4389-945C-A9C29062D7C3}"/>
                </c:ext>
              </c:extLst>
            </c:dLbl>
            <c:dLbl>
              <c:idx val="17"/>
              <c:layout>
                <c:manualLayout>
                  <c:x val="5.6865530993569398E-3"/>
                  <c:y val="-1.500097388212329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24EE-4EE1-80DA-72770E2C693D}"/>
                </c:ext>
              </c:extLst>
            </c:dLbl>
            <c:dLbl>
              <c:idx val="18"/>
              <c:layout>
                <c:manualLayout>
                  <c:x val="6.2146887471621779E-3"/>
                  <c:y val="1.5536724718965729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6EB7-4852-8F78-01DE5006C38A}"/>
                </c:ext>
              </c:extLst>
            </c:dLbl>
            <c:spPr>
              <a:noFill/>
              <a:ln>
                <a:noFill/>
              </a:ln>
              <a:effectLst/>
            </c:spPr>
            <c:txPr>
              <a:bodyPr rot="-5400000" spcFirstLastPara="1" vertOverflow="ellipsis"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'4. Reporte edad'!$B$7:$B$25</c:f>
              <c:numCache>
                <c:formatCode>_(* #,##0_);_(* \(#,##0\);_(* "-"??_);_(@_)</c:formatCode>
                <c:ptCount val="19"/>
                <c:pt idx="0">
                  <c:v>9</c:v>
                </c:pt>
                <c:pt idx="1">
                  <c:v>7</c:v>
                </c:pt>
                <c:pt idx="2">
                  <c:v>2</c:v>
                </c:pt>
                <c:pt idx="3">
                  <c:v>0</c:v>
                </c:pt>
                <c:pt idx="4">
                  <c:v>6</c:v>
                </c:pt>
                <c:pt idx="5">
                  <c:v>18</c:v>
                </c:pt>
                <c:pt idx="6">
                  <c:v>34</c:v>
                </c:pt>
                <c:pt idx="7">
                  <c:v>80</c:v>
                </c:pt>
                <c:pt idx="8">
                  <c:v>165</c:v>
                </c:pt>
                <c:pt idx="9">
                  <c:v>153</c:v>
                </c:pt>
                <c:pt idx="10">
                  <c:v>189</c:v>
                </c:pt>
                <c:pt idx="11">
                  <c:v>160</c:v>
                </c:pt>
                <c:pt idx="12">
                  <c:v>147</c:v>
                </c:pt>
                <c:pt idx="13">
                  <c:v>84</c:v>
                </c:pt>
                <c:pt idx="14">
                  <c:v>135</c:v>
                </c:pt>
                <c:pt idx="15">
                  <c:v>163</c:v>
                </c:pt>
                <c:pt idx="16">
                  <c:v>157</c:v>
                </c:pt>
                <c:pt idx="17">
                  <c:v>180</c:v>
                </c:pt>
                <c:pt idx="18">
                  <c:v>615</c:v>
                </c:pt>
              </c:numCache>
            </c:numRef>
          </c:val>
          <c:extLst>
            <c:ext xmlns:c16="http://schemas.microsoft.com/office/drawing/2014/chart" uri="{C3380CC4-5D6E-409C-BE32-E72D297353CC}">
              <c16:uniqueId val="{00000000-84C1-4003-950A-51039B32AD67}"/>
            </c:ext>
          </c:extLst>
        </c:ser>
        <c:ser>
          <c:idx val="1"/>
          <c:order val="1"/>
          <c:tx>
            <c:strRef>
              <c:f>'4. Reporte edad'!$C$6</c:f>
              <c:strCache>
                <c:ptCount val="1"/>
                <c:pt idx="0">
                  <c:v>20 - 29</c:v>
                </c:pt>
              </c:strCache>
            </c:strRef>
          </c:tx>
          <c:spPr>
            <a:gradFill rotWithShape="1">
              <a:gsLst>
                <a:gs pos="0">
                  <a:schemeClr val="accent1">
                    <a:shade val="70000"/>
                    <a:shade val="51000"/>
                    <a:satMod val="130000"/>
                  </a:schemeClr>
                </a:gs>
                <a:gs pos="80000">
                  <a:schemeClr val="accent1">
                    <a:shade val="70000"/>
                    <a:shade val="93000"/>
                    <a:satMod val="130000"/>
                  </a:schemeClr>
                </a:gs>
                <a:gs pos="100000">
                  <a:schemeClr val="accent1">
                    <a:shade val="7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8"/>
              <c:layout>
                <c:manualLayout>
                  <c:x val="2.4083351319158577E-2"/>
                  <c:y val="-6.4726707406584036E-4"/>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6EB7-4852-8F78-01DE5006C38A}"/>
                </c:ext>
              </c:extLst>
            </c:dLbl>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'4. Reporte edad'!$C$7:$C$25</c:f>
              <c:numCache>
                <c:formatCode>_(* #,##0_);_(* \(#,##0\);_(* "-"??_);_(@_)</c:formatCode>
                <c:ptCount val="19"/>
                <c:pt idx="0">
                  <c:v>1413</c:v>
                </c:pt>
                <c:pt idx="1">
                  <c:v>1031</c:v>
                </c:pt>
                <c:pt idx="2">
                  <c:v>2024</c:v>
                </c:pt>
                <c:pt idx="3">
                  <c:v>3154</c:v>
                </c:pt>
                <c:pt idx="4">
                  <c:v>4931</c:v>
                </c:pt>
                <c:pt idx="5">
                  <c:v>6875</c:v>
                </c:pt>
                <c:pt idx="6">
                  <c:v>8429</c:v>
                </c:pt>
                <c:pt idx="7">
                  <c:v>9624</c:v>
                </c:pt>
                <c:pt idx="8">
                  <c:v>12019</c:v>
                </c:pt>
                <c:pt idx="9">
                  <c:v>13830</c:v>
                </c:pt>
                <c:pt idx="10">
                  <c:v>15003</c:v>
                </c:pt>
                <c:pt idx="11">
                  <c:v>16268</c:v>
                </c:pt>
                <c:pt idx="12">
                  <c:v>17232</c:v>
                </c:pt>
                <c:pt idx="13">
                  <c:v>12952</c:v>
                </c:pt>
                <c:pt idx="14">
                  <c:v>15071</c:v>
                </c:pt>
                <c:pt idx="15">
                  <c:v>16256</c:v>
                </c:pt>
                <c:pt idx="16">
                  <c:v>16181</c:v>
                </c:pt>
                <c:pt idx="17">
                  <c:v>17101</c:v>
                </c:pt>
                <c:pt idx="18">
                  <c:v>12470</c:v>
                </c:pt>
              </c:numCache>
            </c:numRef>
          </c:val>
          <c:extLst>
            <c:ext xmlns:c16="http://schemas.microsoft.com/office/drawing/2014/chart" uri="{C3380CC4-5D6E-409C-BE32-E72D297353CC}">
              <c16:uniqueId val="{00000001-84C1-4003-950A-51039B32AD67}"/>
            </c:ext>
          </c:extLst>
        </c:ser>
        <c:ser>
          <c:idx val="2"/>
          <c:order val="2"/>
          <c:tx>
            <c:strRef>
              <c:f>'4. Reporte edad'!$D$6</c:f>
              <c:strCache>
                <c:ptCount val="1"/>
                <c:pt idx="0">
                  <c:v>30 - 39</c:v>
                </c:pt>
              </c:strCache>
            </c:strRef>
          </c:tx>
          <c:spPr>
            <a:gradFill rotWithShape="1">
              <a:gsLst>
                <a:gs pos="0">
                  <a:schemeClr val="accent1">
                    <a:shade val="90000"/>
                    <a:shade val="51000"/>
                    <a:satMod val="130000"/>
                  </a:schemeClr>
                </a:gs>
                <a:gs pos="80000">
                  <a:schemeClr val="accent1">
                    <a:shade val="90000"/>
                    <a:shade val="93000"/>
                    <a:satMod val="130000"/>
                  </a:schemeClr>
                </a:gs>
                <a:gs pos="100000">
                  <a:schemeClr val="accent1">
                    <a:shade val="9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spPr>
              <a:noFill/>
              <a:ln>
                <a:noFill/>
              </a:ln>
              <a:effectLst/>
            </c:spPr>
            <c:txPr>
              <a:bodyPr rot="0" spcFirstLastPara="1" vertOverflow="ellipsis" vert="horz" wrap="square" lIns="38100" tIns="19050" rIns="38100" bIns="19050" anchor="ctr" anchorCtr="1">
                <a:spAutoFit/>
              </a:bodyPr>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shade val="95000"/>
                          <a:satMod val="105000"/>
                        </a:schemeClr>
                      </a:solidFill>
                      <a:prstDash val="solid"/>
                      <a:round/>
                    </a:ln>
                    <a:effectLst/>
                  </c:spPr>
                </c15:leaderLines>
              </c:ext>
            </c:extLst>
          </c:dLbls>
          <c:cat>
            <c:strRef>
              <c:f>'4. Reporte edad'!$A$7:$A$25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'4. Reporte edad'!$D$7:$D$25</c:f>
              <c:numCache>
                <c:formatCode>_(* #,##0_);_(* \(#,##0\);_(* "-"??_);_(@_)</c:formatCode>
                <c:ptCount val="19"/>
                <c:pt idx="0">
                  <c:v>3274</c:v>
                </c:pt>
                <c:pt idx="1">
                  <c:v>4066</c:v>
                </c:pt>
                <c:pt idx="2">
                  <c:v>5530</c:v>
                </c:pt>
                <c:pt idx="3">
                  <c:v>6350</c:v>
                </c:pt>
                <c:pt idx="4">
                  <c:v>7715</c:v>
                </c:pt>
                <c:pt idx="5">
                  <c:v>8611</c:v>
                </c:pt>
                <c:pt idx="6">
                  <c:v>8946</c:v>
                </c:pt>
                <c:pt idx="7">
                  <c:v>8806</c:v>
                </c:pt>
                <c:pt idx="8">
                  <c:v>10377</c:v>
                </c:pt>
                <c:pt idx="9">
                  <c:v>11563</c:v>
                </c:pt>
                <c:pt idx="10">
                  <c:v>12102</c:v>
                </c:pt>
                <c:pt idx="11">
                  <c:v>13433</c:v>
                </c:pt>
                <c:pt idx="12">
                  <c:v>14644</c:v>
                </c:pt>
                <c:pt idx="13">
                  <c:v>12784</c:v>
                </c:pt>
                <c:pt idx="14">
                  <c:v>15016</c:v>
                </c:pt>
                <c:pt idx="15">
                  <c:v>15489</c:v>
                </c:pt>
                <c:pt idx="16">
                  <c:v>14600</c:v>
                </c:pt>
                <c:pt idx="17">
                  <c:v>15917</c:v>
                </c:pt>
                <c:pt idx="18">
                  <c:v>10380</c:v>
                </c:pt>
              </c:numCache>
            </c:numRef>
          </c:val>
          <c:extLst>
            <c:ext xmlns:c16="http://schemas.microsoft.com/office/drawing/2014/chart" uri="{C3380CC4-5D6E-409C-BE32-E72D297353CC}">
              <c16:uniqueId val="{00000002-84C1-4003-950A-51039B32AD67}"/>
            </c:ext>
          </c:extLst>
        </c:ser>
        <c:ser>
          <c:idx val="3"/>
          <c:order val="3"/>
          <c:tx>
            <c:strRef>
              <c:f>'4. Reporte edad'!$E$6</c:f>
              <c:strCache>
                <c:ptCount val="1"/>
                <c:pt idx="0">
                  <c:v>40 - 49</c:v>
                </c:pt>
              </c:strCache>
            </c:strRef>
          </c:tx>
          <c:spPr>
            <a:gradFill rotWithShape="1">
              <a:gsLst>
                <a:gs pos="0">
                  <a:schemeClr val="accent1">
                    <a:tint val="90000"/>
                    <a:shade val="51000"/>
                    <a:satMod val="130000"/>
                  </a:schemeClr>
                </a:gs>
                <a:gs pos="80000">
                  <a:schemeClr val="accent1">
                    <a:tint val="90000"/>
                    <a:shade val="93000"/>
                    <a:satMod val="130000"/>
                  </a:schemeClr>
                </a:gs>
                <a:gs pos="100000">
                  <a:schemeClr val="accent1">
                    <a:tint val="9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8"/>
              <c:layout>
                <c:manualLayout>
                  <c:x val="-6.9857577338997712E-3"/>
                  <c:y val="-3.6429167485922983E-3"/>
                </c:manualLayout>
              </c:layout>
              <c:spPr>
                <a:noFill/>
                <a:ln>
                  <a:noFill/>
                </a:ln>
                <a:effectLst/>
              </c:spPr>
              <c:txPr>
                <a:bodyPr rot="0" spcFirstLastPara="1" vertOverflow="ellipsis" vert="horz" wrap="square" anchor="ctr" anchorCtr="1"/>
                <a:lstStyle/>
                <a:p>
                  <a:pPr>
                    <a:defRPr sz="16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6EB7-4852-8F78-01DE5006C38A}"/>
                </c:ext>
              </c:extLst>
            </c:dLbl>
            <c:spPr>
              <a:noFill/>
              <a:ln>
                <a:noFill/>
              </a:ln>
              <a:effectLst/>
            </c:spPr>
            <c:txPr>
              <a:bodyPr rot="0" spcFirstLastPara="1" vertOverflow="ellipsis" vert="horz" wrap="square" anchor="ctr" anchorCtr="1"/>
              <a:lstStyle/>
              <a:p>
                <a:pPr>
                  <a:defRPr sz="1600" b="0" i="0" u="none" strike="noStrike" kern="1200" baseline="0">
                    <a:solidFill>
                      <a:schemeClr val="bg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'4. Reporte edad'!$E$7:$E$25</c:f>
              <c:numCache>
                <c:formatCode>_(* #,##0_);_(* \(#,##0\);_(* "-"??_);_(@_)</c:formatCode>
                <c:ptCount val="19"/>
                <c:pt idx="0">
                  <c:v>2149</c:v>
                </c:pt>
                <c:pt idx="1">
                  <c:v>3112</c:v>
                </c:pt>
                <c:pt idx="2">
                  <c:v>3839</c:v>
                </c:pt>
                <c:pt idx="3">
                  <c:v>4256</c:v>
                </c:pt>
                <c:pt idx="4">
                  <c:v>5319</c:v>
                </c:pt>
                <c:pt idx="5">
                  <c:v>5883</c:v>
                </c:pt>
                <c:pt idx="6">
                  <c:v>5876</c:v>
                </c:pt>
                <c:pt idx="7">
                  <c:v>6269</c:v>
                </c:pt>
                <c:pt idx="8">
                  <c:v>6571</c:v>
                </c:pt>
                <c:pt idx="9">
                  <c:v>7417</c:v>
                </c:pt>
                <c:pt idx="10">
                  <c:v>7868</c:v>
                </c:pt>
                <c:pt idx="11">
                  <c:v>8648</c:v>
                </c:pt>
                <c:pt idx="12">
                  <c:v>9524</c:v>
                </c:pt>
                <c:pt idx="13">
                  <c:v>8100</c:v>
                </c:pt>
                <c:pt idx="14">
                  <c:v>9465</c:v>
                </c:pt>
                <c:pt idx="15">
                  <c:v>9689</c:v>
                </c:pt>
                <c:pt idx="16">
                  <c:v>8845</c:v>
                </c:pt>
                <c:pt idx="17">
                  <c:v>9352</c:v>
                </c:pt>
                <c:pt idx="18">
                  <c:v>6086</c:v>
                </c:pt>
              </c:numCache>
            </c:numRef>
          </c:val>
          <c:extLst>
            <c:ext xmlns:c16="http://schemas.microsoft.com/office/drawing/2014/chart" uri="{C3380CC4-5D6E-409C-BE32-E72D297353CC}">
              <c16:uniqueId val="{00000003-84C1-4003-950A-51039B32AD67}"/>
            </c:ext>
          </c:extLst>
        </c:ser>
        <c:ser>
          <c:idx val="4"/>
          <c:order val="4"/>
          <c:tx>
            <c:strRef>
              <c:f>'4. Reporte edad'!$F$6</c:f>
              <c:strCache>
                <c:ptCount val="1"/>
                <c:pt idx="0">
                  <c:v>50 - 59</c:v>
                </c:pt>
              </c:strCache>
            </c:strRef>
          </c:tx>
          <c:spPr>
            <a:gradFill rotWithShape="1">
              <a:gsLst>
                <a:gs pos="0">
                  <a:schemeClr val="accent1">
                    <a:tint val="70000"/>
                    <a:shade val="51000"/>
                    <a:satMod val="130000"/>
                  </a:schemeClr>
                </a:gs>
                <a:gs pos="80000">
                  <a:schemeClr val="accent1">
                    <a:tint val="70000"/>
                    <a:shade val="93000"/>
                    <a:satMod val="130000"/>
                  </a:schemeClr>
                </a:gs>
                <a:gs pos="100000">
                  <a:schemeClr val="accent1">
                    <a:tint val="7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8"/>
              <c:layout>
                <c:manualLayout>
                  <c:x val="-7.7096961201813142E-4"/>
                  <c:y val="1.636091088043446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6EB7-4852-8F78-01DE5006C38A}"/>
                </c:ext>
              </c:extLst>
            </c:dLbl>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'4. Reporte edad'!$F$7:$F$25</c:f>
              <c:numCache>
                <c:formatCode>_(* #,##0_);_(* \(#,##0\);_(* "-"??_);_(@_)</c:formatCode>
                <c:ptCount val="19"/>
                <c:pt idx="0">
                  <c:v>1123</c:v>
                </c:pt>
                <c:pt idx="1">
                  <c:v>1708</c:v>
                </c:pt>
                <c:pt idx="2">
                  <c:v>2108</c:v>
                </c:pt>
                <c:pt idx="3">
                  <c:v>2407</c:v>
                </c:pt>
                <c:pt idx="4">
                  <c:v>3017</c:v>
                </c:pt>
                <c:pt idx="5">
                  <c:v>3457</c:v>
                </c:pt>
                <c:pt idx="6">
                  <c:v>3510</c:v>
                </c:pt>
                <c:pt idx="7">
                  <c:v>3876</c:v>
                </c:pt>
                <c:pt idx="8">
                  <c:v>3782</c:v>
                </c:pt>
                <c:pt idx="9">
                  <c:v>4270</c:v>
                </c:pt>
                <c:pt idx="10">
                  <c:v>4631</c:v>
                </c:pt>
                <c:pt idx="11">
                  <c:v>5102</c:v>
                </c:pt>
                <c:pt idx="12">
                  <c:v>5494</c:v>
                </c:pt>
                <c:pt idx="13">
                  <c:v>4681</c:v>
                </c:pt>
                <c:pt idx="14">
                  <c:v>5623</c:v>
                </c:pt>
                <c:pt idx="15">
                  <c:v>5679</c:v>
                </c:pt>
                <c:pt idx="16">
                  <c:v>4967</c:v>
                </c:pt>
                <c:pt idx="17">
                  <c:v>5509</c:v>
                </c:pt>
                <c:pt idx="18">
                  <c:v>3542</c:v>
                </c:pt>
              </c:numCache>
            </c:numRef>
          </c:val>
          <c:extLst>
            <c:ext xmlns:c16="http://schemas.microsoft.com/office/drawing/2014/chart" uri="{C3380CC4-5D6E-409C-BE32-E72D297353CC}">
              <c16:uniqueId val="{00000004-84C1-4003-950A-51039B32AD67}"/>
            </c:ext>
          </c:extLst>
        </c:ser>
        <c:ser>
          <c:idx val="5"/>
          <c:order val="5"/>
          <c:tx>
            <c:strRef>
              <c:f>'4. Reporte edad'!$G$6</c:f>
              <c:strCache>
                <c:ptCount val="1"/>
                <c:pt idx="0">
                  <c:v>Mayor o igual a 60 años</c:v>
                </c:pt>
              </c:strCache>
            </c:strRef>
          </c:tx>
          <c:spPr>
            <a:gradFill rotWithShape="1">
              <a:gsLst>
                <a:gs pos="0">
                  <a:schemeClr val="accent1">
                    <a:tint val="50000"/>
                    <a:shade val="51000"/>
                    <a:satMod val="130000"/>
                  </a:schemeClr>
                </a:gs>
                <a:gs pos="80000">
                  <a:schemeClr val="accent1">
                    <a:tint val="50000"/>
                    <a:shade val="93000"/>
                    <a:satMod val="130000"/>
                  </a:schemeClr>
                </a:gs>
                <a:gs pos="100000">
                  <a:schemeClr val="accent1">
                    <a:tint val="5000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c:spPr>
          <c:invertIfNegative val="0"/>
          <c:dLbls>
            <c:dLbl>
              <c:idx val="17"/>
              <c:layout>
                <c:manualLayout>
                  <c:x val="9.7483767417547544E-3"/>
                  <c:y val="1.500097388212329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24EE-4EE1-80DA-72770E2C693D}"/>
                </c:ext>
              </c:extLst>
            </c:dLbl>
            <c:dLbl>
              <c:idx val="18"/>
              <c:layout>
                <c:manualLayout>
                  <c:x val="9.211384466511768E-3"/>
                  <c:y val="-3.729927190942463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6EB7-4852-8F78-01DE5006C38A}"/>
                </c:ext>
              </c:extLst>
            </c:dLbl>
            <c:spPr>
              <a:noFill/>
              <a:ln>
                <a:noFill/>
              </a:ln>
              <a:effectLst/>
            </c:spPr>
            <c:txPr>
              <a:bodyPr rot="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'4. Reporte edad'!$A$7:$A$25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'4. Reporte edad'!$G$7:$G$25</c:f>
              <c:numCache>
                <c:formatCode>_(* #,##0_);_(* \(#,##0\);_(* "-"??_);_(@_)</c:formatCode>
                <c:ptCount val="19"/>
                <c:pt idx="0">
                  <c:v>576</c:v>
                </c:pt>
                <c:pt idx="1">
                  <c:v>1053</c:v>
                </c:pt>
                <c:pt idx="2">
                  <c:v>1180</c:v>
                </c:pt>
                <c:pt idx="3">
                  <c:v>1289</c:v>
                </c:pt>
                <c:pt idx="4">
                  <c:v>1609</c:v>
                </c:pt>
                <c:pt idx="5">
                  <c:v>1844</c:v>
                </c:pt>
                <c:pt idx="6">
                  <c:v>1840</c:v>
                </c:pt>
                <c:pt idx="7">
                  <c:v>2377</c:v>
                </c:pt>
                <c:pt idx="8">
                  <c:v>1635</c:v>
                </c:pt>
                <c:pt idx="9">
                  <c:v>1623</c:v>
                </c:pt>
                <c:pt idx="10">
                  <c:v>1696</c:v>
                </c:pt>
                <c:pt idx="11">
                  <c:v>1859</c:v>
                </c:pt>
                <c:pt idx="12">
                  <c:v>2107</c:v>
                </c:pt>
                <c:pt idx="13">
                  <c:v>1544</c:v>
                </c:pt>
                <c:pt idx="14">
                  <c:v>2140</c:v>
                </c:pt>
                <c:pt idx="15">
                  <c:v>2319</c:v>
                </c:pt>
                <c:pt idx="16">
                  <c:v>2047</c:v>
                </c:pt>
                <c:pt idx="17">
                  <c:v>2173</c:v>
                </c:pt>
                <c:pt idx="18">
                  <c:v>1396</c:v>
                </c:pt>
              </c:numCache>
            </c:numRef>
          </c:val>
          <c:extLst>
            <c:ext xmlns:c16="http://schemas.microsoft.com/office/drawing/2014/chart" uri="{C3380CC4-5D6E-409C-BE32-E72D297353CC}">
              <c16:uniqueId val="{00000005-84C1-4003-950A-51039B32AD67}"/>
            </c:ext>
          </c:extLst>
        </c:ser>
        <c:dLbls>
          <c:showLegendKey val="0"/>
          <c:showVal val="0"/>
          <c:showCatName val="0"/>
          <c:showSerName val="0"/>
          <c:showPercent val="0"/>
          <c:showBubbleSize val="0"/>
        </c:dLbls>
        <c:gapWidth val="31"/>
        <c:overlap val="100"/>
        <c:axId val="436873832"/>
        <c:axId val="436874224"/>
      </c:barChart>
      <c:catAx>
        <c:axId val="436873832"/>
        <c:scaling>
          <c:orientation val="minMax"/>
        </c:scaling>
        <c:delete val="0"/>
        <c:axPos val="l"/>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6874224"/>
        <c:crosses val="autoZero"/>
        <c:auto val="1"/>
        <c:lblAlgn val="ctr"/>
        <c:lblOffset val="100"/>
        <c:noMultiLvlLbl val="0"/>
      </c:catAx>
      <c:valAx>
        <c:axId val="436874224"/>
        <c:scaling>
          <c:orientation val="minMax"/>
        </c:scaling>
        <c:delete val="1"/>
        <c:axPos val="b"/>
        <c:numFmt formatCode="_(* #,##0_);_(* \(#,##0\);_(* &quot;-&quot;??_);_(@_)" sourceLinked="1"/>
        <c:majorTickMark val="out"/>
        <c:minorTickMark val="none"/>
        <c:tickLblPos val="nextTo"/>
        <c:crossAx val="436873832"/>
        <c:crosses val="autoZero"/>
        <c:crossBetween val="between"/>
      </c:valAx>
      <c:spPr>
        <a:solidFill>
          <a:schemeClr val="bg1"/>
        </a:solidFill>
        <a:ln>
          <a:noFill/>
        </a:ln>
        <a:effectLst/>
      </c:spPr>
    </c:plotArea>
    <c:legend>
      <c:legendPos val="t"/>
      <c:layout>
        <c:manualLayout>
          <c:xMode val="edge"/>
          <c:yMode val="edge"/>
          <c:x val="0.15111765170102259"/>
          <c:y val="5.7512966388144363E-2"/>
          <c:w val="0.66204140947686407"/>
          <c:h val="4.166739762373365E-2"/>
        </c:manualLayout>
      </c:layout>
      <c:overlay val="0"/>
      <c:spPr>
        <a:noFill/>
        <a:ln>
          <a:noFill/>
        </a:ln>
        <a:effectLst/>
      </c:spPr>
      <c:txPr>
        <a:bodyPr rot="0" spcFirstLastPara="1" vertOverflow="ellipsis" vert="horz" wrap="square" anchor="ctr" anchorCtr="1"/>
        <a:lstStyle/>
        <a:p>
          <a:pPr>
            <a:defRPr sz="18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6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89.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title>
      <c:tx>
        <c:rich>
          <a:bodyPr rot="0" spcFirstLastPara="1" vertOverflow="ellipsis" vert="horz" wrap="square" anchor="ctr" anchorCtr="1"/>
          <a:lstStyle/>
          <a:p>
            <a:pPr>
              <a:defRPr sz="1600" b="1" i="0" u="none" strike="noStrike" kern="1200" baseline="0">
                <a:solidFill>
                  <a:schemeClr val="tx1"/>
                </a:solidFill>
                <a:latin typeface="Arial" panose="020B0604020202020204" pitchFamily="34" charset="0"/>
                <a:ea typeface="+mn-ea"/>
                <a:cs typeface="Arial" panose="020B0604020202020204" pitchFamily="34" charset="0"/>
              </a:defRPr>
            </a:pPr>
            <a:r>
              <a:rPr lang="es-DO" sz="1600"/>
              <a:t>Reporte de Accidentes Laborales y Enfermedades Profesionales por Empresas</a:t>
            </a:r>
          </a:p>
        </c:rich>
      </c:tx>
      <c:overlay val="0"/>
      <c:spPr>
        <a:noFill/>
        <a:ln>
          <a:noFill/>
        </a:ln>
        <a:effectLst/>
      </c:spPr>
      <c:txPr>
        <a:bodyPr rot="0" spcFirstLastPara="1" vertOverflow="ellipsis" vert="horz" wrap="square" anchor="ctr" anchorCtr="1"/>
        <a:lstStyle/>
        <a:p>
          <a:pPr>
            <a:defRPr sz="1600" b="1"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title>
    <c:autoTitleDeleted val="0"/>
    <c:view3D>
      <c:rotX val="10"/>
      <c:rotY val="10"/>
      <c:depthPercent val="100"/>
      <c:rAngAx val="1"/>
    </c:view3D>
    <c:floor>
      <c:thickness val="0"/>
      <c:spPr>
        <a:noFill/>
        <a:ln w="9525" cap="flat" cmpd="sng" algn="ctr">
          <a:solidFill>
            <a:schemeClr val="tx1">
              <a:tint val="75000"/>
              <a:shade val="95000"/>
              <a:satMod val="105000"/>
            </a:schemeClr>
          </a:solidFill>
          <a:prstDash val="solid"/>
          <a:round/>
        </a:ln>
        <a:effectLst/>
        <a:sp3d contourW="9525">
          <a:contourClr>
            <a:schemeClr val="tx1">
              <a:tint val="75000"/>
              <a:shade val="95000"/>
              <a:satMod val="105000"/>
            </a:schemeClr>
          </a:contourClr>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1.3027731084899586E-2"/>
          <c:y val="0.212559603947266"/>
          <c:w val="0.97212860118340183"/>
          <c:h val="0.63657736404966669"/>
        </c:manualLayout>
      </c:layout>
      <c:bar3DChart>
        <c:barDir val="col"/>
        <c:grouping val="clustered"/>
        <c:varyColors val="0"/>
        <c:ser>
          <c:idx val="0"/>
          <c:order val="0"/>
          <c:tx>
            <c:strRef>
              <c:f>'5. Reporte Empre.'!$B$6</c:f>
              <c:strCache>
                <c:ptCount val="1"/>
                <c:pt idx="0">
                  <c:v>Sector Público</c:v>
                </c:pt>
              </c:strCache>
            </c:strRef>
          </c:tx>
          <c:spPr>
            <a:solidFill>
              <a:schemeClr val="accent1">
                <a:tint val="77000"/>
              </a:schemeClr>
            </a:solidFill>
            <a:ln>
              <a:noFill/>
            </a:ln>
            <a:effectLst/>
            <a:sp3d/>
          </c:spPr>
          <c:invertIfNegative val="0"/>
          <c:dLbls>
            <c:dLbl>
              <c:idx val="8"/>
              <c:layout>
                <c:manualLayout>
                  <c:x val="2.4363788580633846E-3"/>
                  <c:y val="-6.5634182971564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839F-459C-BB67-011BA8B2C8D0}"/>
                </c:ext>
              </c:extLst>
            </c:dLbl>
            <c:dLbl>
              <c:idx val="11"/>
              <c:layout>
                <c:manualLayout>
                  <c:x val="-2.8960817458219624E-3"/>
                  <c:y val="-8.148052595401808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839F-459C-BB67-011BA8B2C8D0}"/>
                </c:ext>
              </c:extLst>
            </c:dLbl>
            <c:dLbl>
              <c:idx val="12"/>
              <c:layout>
                <c:manualLayout>
                  <c:x val="-3.8614423277625693E-3"/>
                  <c:y val="8.148052595401808E-17"/>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2-839F-459C-BB67-011BA8B2C8D0}"/>
                </c:ext>
              </c:extLst>
            </c:dLbl>
            <c:dLbl>
              <c:idx val="13"/>
              <c:layout>
                <c:manualLayout>
                  <c:x val="-4.6845072396723472E-3"/>
                  <c:y val="-7.962378309295133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839F-459C-BB67-011BA8B2C8D0}"/>
                </c:ext>
              </c:extLst>
            </c:dLbl>
            <c:dLbl>
              <c:idx val="14"/>
              <c:layout>
                <c:manualLayout>
                  <c:x val="-4.8268029097032119E-3"/>
                  <c:y val="0"/>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4-839F-459C-BB67-011BA8B2C8D0}"/>
                </c:ext>
              </c:extLst>
            </c:dLbl>
            <c:dLbl>
              <c:idx val="15"/>
              <c:layout>
                <c:manualLayout>
                  <c:x val="-2.8960817458219268E-3"/>
                  <c:y val="-2.222221833382088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839F-459C-BB67-011BA8B2C8D0}"/>
                </c:ext>
              </c:extLst>
            </c:dLbl>
            <c:spPr>
              <a:noFill/>
              <a:ln>
                <a:noFill/>
              </a:ln>
              <a:effectLst/>
            </c:spPr>
            <c:txPr>
              <a:bodyPr rot="-5400000" spcFirstLastPara="1" vertOverflow="ellipsis"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'5. Reporte Empre.'!$A$7:$A$25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'5. Reporte Empre.'!$B$7:$B$25</c:f>
              <c:numCache>
                <c:formatCode>_(* #,##0_);_(* \(#,##0\);_(* "-"??_);_(@_)</c:formatCode>
                <c:ptCount val="19"/>
                <c:pt idx="0">
                  <c:v>445</c:v>
                </c:pt>
                <c:pt idx="1">
                  <c:v>660</c:v>
                </c:pt>
                <c:pt idx="2">
                  <c:v>986</c:v>
                </c:pt>
                <c:pt idx="3">
                  <c:v>1477</c:v>
                </c:pt>
                <c:pt idx="4">
                  <c:v>2094</c:v>
                </c:pt>
                <c:pt idx="5">
                  <c:v>3858</c:v>
                </c:pt>
                <c:pt idx="6">
                  <c:v>4451</c:v>
                </c:pt>
                <c:pt idx="7">
                  <c:v>5112</c:v>
                </c:pt>
                <c:pt idx="8">
                  <c:v>5396</c:v>
                </c:pt>
                <c:pt idx="9">
                  <c:v>6565</c:v>
                </c:pt>
                <c:pt idx="10">
                  <c:v>8616</c:v>
                </c:pt>
                <c:pt idx="11">
                  <c:v>10106</c:v>
                </c:pt>
                <c:pt idx="12">
                  <c:v>10920</c:v>
                </c:pt>
                <c:pt idx="13">
                  <c:v>11630</c:v>
                </c:pt>
                <c:pt idx="14">
                  <c:v>14102</c:v>
                </c:pt>
                <c:pt idx="15">
                  <c:v>12146</c:v>
                </c:pt>
                <c:pt idx="16">
                  <c:v>9115</c:v>
                </c:pt>
                <c:pt idx="17">
                  <c:v>9641</c:v>
                </c:pt>
                <c:pt idx="18">
                  <c:v>27741</c:v>
                </c:pt>
              </c:numCache>
            </c:numRef>
          </c:val>
          <c:extLst>
            <c:ext xmlns:c16="http://schemas.microsoft.com/office/drawing/2014/chart" uri="{C3380CC4-5D6E-409C-BE32-E72D297353CC}">
              <c16:uniqueId val="{00000001-50EF-423B-B867-AF99A0BCC23C}"/>
            </c:ext>
          </c:extLst>
        </c:ser>
        <c:ser>
          <c:idx val="1"/>
          <c:order val="1"/>
          <c:tx>
            <c:strRef>
              <c:f>'5. Reporte Empre.'!$C$6</c:f>
              <c:strCache>
                <c:ptCount val="1"/>
                <c:pt idx="0">
                  <c:v>Sector Privado</c:v>
                </c:pt>
              </c:strCache>
            </c:strRef>
          </c:tx>
          <c:spPr>
            <a:solidFill>
              <a:srgbClr val="00539B"/>
            </a:solidFill>
            <a:ln>
              <a:noFill/>
            </a:ln>
            <a:effectLst/>
            <a:sp3d/>
          </c:spPr>
          <c:invertIfNegative val="0"/>
          <c:dLbls>
            <c:dLbl>
              <c:idx val="8"/>
              <c:layout>
                <c:manualLayout>
                  <c:x val="8.9709174511363125E-3"/>
                  <c:y val="-1.0867704946089258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7500-4314-A14E-F53A70488139}"/>
                </c:ext>
              </c:extLst>
            </c:dLbl>
            <c:dLbl>
              <c:idx val="9"/>
              <c:layout>
                <c:manualLayout>
                  <c:x val="4.2364888114163699E-3"/>
                  <c:y val="-6.759258454350966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7500-4314-A14E-F53A70488139}"/>
                </c:ext>
              </c:extLst>
            </c:dLbl>
            <c:dLbl>
              <c:idx val="10"/>
              <c:layout>
                <c:manualLayout>
                  <c:x val="3.1773666085622774E-3"/>
                  <c:y val="-1.126543075725163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0-16C0-4B25-B8FF-B1F520BAB205}"/>
                </c:ext>
              </c:extLst>
            </c:dLbl>
            <c:dLbl>
              <c:idx val="11"/>
              <c:layout>
                <c:manualLayout>
                  <c:x val="4.2364888114163699E-3"/>
                  <c:y val="-1.126543075725161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6-839F-459C-BB67-011BA8B2C8D0}"/>
                </c:ext>
              </c:extLst>
            </c:dLbl>
            <c:dLbl>
              <c:idx val="12"/>
              <c:layout>
                <c:manualLayout>
                  <c:x val="4.7111976487635319E-3"/>
                  <c:y val="-3.9727885878988864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839F-459C-BB67-011BA8B2C8D0}"/>
                </c:ext>
              </c:extLst>
            </c:dLbl>
            <c:dLbl>
              <c:idx val="13"/>
              <c:layout>
                <c:manualLayout>
                  <c:x val="1.6460905349794238E-3"/>
                  <c:y val="-5.9718008741400591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8-839F-459C-BB67-011BA8B2C8D0}"/>
                </c:ext>
              </c:extLst>
            </c:dLbl>
            <c:dLbl>
              <c:idx val="14"/>
              <c:layout>
                <c:manualLayout>
                  <c:x val="1.8973359013599071E-3"/>
                  <c:y val="-7.7866661925179645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839F-459C-BB67-011BA8B2C8D0}"/>
                </c:ext>
              </c:extLst>
            </c:dLbl>
            <c:dLbl>
              <c:idx val="15"/>
              <c:layout>
                <c:manualLayout>
                  <c:x val="1.0435347457480116E-2"/>
                  <c:y val="-7.7866673860648083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A-839F-459C-BB67-011BA8B2C8D0}"/>
                </c:ext>
              </c:extLst>
            </c:dLbl>
            <c:dLbl>
              <c:idx val="16"/>
              <c:layout>
                <c:manualLayout>
                  <c:x val="9.6536058194050074E-4"/>
                  <c:y val="-8.8888873335280262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839F-459C-BB67-011BA8B2C8D0}"/>
                </c:ext>
              </c:extLst>
            </c:dLbl>
            <c:dLbl>
              <c:idx val="17"/>
              <c:layout>
                <c:manualLayout>
                  <c:x val="9.6536058194064234E-4"/>
                  <c:y val="-6.666665500146018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C-839F-459C-BB67-011BA8B2C8D0}"/>
                </c:ext>
              </c:extLst>
            </c:dLbl>
            <c:dLbl>
              <c:idx val="18"/>
              <c:layout>
                <c:manualLayout>
                  <c:x val="3.5586079530813474E-3"/>
                  <c:y val="-3.9646537244700398E-3"/>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D-839F-459C-BB67-011BA8B2C8D0}"/>
                </c:ext>
              </c:extLst>
            </c:dLbl>
            <c:spPr>
              <a:noFill/>
              <a:ln>
                <a:noFill/>
              </a:ln>
              <a:effectLst/>
            </c:spPr>
            <c:txPr>
              <a:bodyPr rot="-5400000" spcFirstLastPara="1" vertOverflow="ellipsis"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'5. Reporte Empre.'!$A$7:$A$25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'5. Reporte Empre.'!$C$7:$C$25</c:f>
              <c:numCache>
                <c:formatCode>_(* #,##0_);_(* \(#,##0\);_(* "-"??_);_(@_)</c:formatCode>
                <c:ptCount val="19"/>
                <c:pt idx="0">
                  <c:v>8099</c:v>
                </c:pt>
                <c:pt idx="1">
                  <c:v>10317</c:v>
                </c:pt>
                <c:pt idx="2">
                  <c:v>13697</c:v>
                </c:pt>
                <c:pt idx="3">
                  <c:v>15979</c:v>
                </c:pt>
                <c:pt idx="4">
                  <c:v>20503</c:v>
                </c:pt>
                <c:pt idx="5">
                  <c:v>22830</c:v>
                </c:pt>
                <c:pt idx="6">
                  <c:v>24184</c:v>
                </c:pt>
                <c:pt idx="7">
                  <c:v>25920</c:v>
                </c:pt>
                <c:pt idx="8">
                  <c:v>29153</c:v>
                </c:pt>
                <c:pt idx="9">
                  <c:v>32291</c:v>
                </c:pt>
                <c:pt idx="10">
                  <c:v>32873</c:v>
                </c:pt>
                <c:pt idx="11">
                  <c:v>35364</c:v>
                </c:pt>
                <c:pt idx="12">
                  <c:v>38228</c:v>
                </c:pt>
                <c:pt idx="13">
                  <c:v>28515</c:v>
                </c:pt>
                <c:pt idx="14">
                  <c:v>33348</c:v>
                </c:pt>
                <c:pt idx="15">
                  <c:v>37449</c:v>
                </c:pt>
                <c:pt idx="16">
                  <c:v>37682</c:v>
                </c:pt>
                <c:pt idx="17">
                  <c:v>40591</c:v>
                </c:pt>
                <c:pt idx="18">
                  <c:v>6748</c:v>
                </c:pt>
              </c:numCache>
            </c:numRef>
          </c:val>
          <c:extLst>
            <c:ext xmlns:c16="http://schemas.microsoft.com/office/drawing/2014/chart" uri="{C3380CC4-5D6E-409C-BE32-E72D297353CC}">
              <c16:uniqueId val="{0000000E-50EF-423B-B867-AF99A0BCC23C}"/>
            </c:ext>
          </c:extLst>
        </c:ser>
        <c:dLbls>
          <c:showLegendKey val="0"/>
          <c:showVal val="0"/>
          <c:showCatName val="0"/>
          <c:showSerName val="0"/>
          <c:showPercent val="0"/>
          <c:showBubbleSize val="0"/>
        </c:dLbls>
        <c:gapWidth val="37"/>
        <c:shape val="cylinder"/>
        <c:axId val="436871480"/>
        <c:axId val="436871872"/>
        <c:axId val="0"/>
      </c:bar3DChart>
      <c:catAx>
        <c:axId val="436871480"/>
        <c:scaling>
          <c:orientation val="minMax"/>
        </c:scaling>
        <c:delete val="0"/>
        <c:axPos val="b"/>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6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6871872"/>
        <c:crosses val="autoZero"/>
        <c:auto val="1"/>
        <c:lblAlgn val="ctr"/>
        <c:lblOffset val="100"/>
        <c:noMultiLvlLbl val="0"/>
      </c:catAx>
      <c:valAx>
        <c:axId val="436871872"/>
        <c:scaling>
          <c:orientation val="minMax"/>
        </c:scaling>
        <c:delete val="1"/>
        <c:axPos val="l"/>
        <c:numFmt formatCode="_(* #,##0_);_(* \(#,##0\);_(* &quot;-&quot;??_);_(@_)" sourceLinked="1"/>
        <c:majorTickMark val="out"/>
        <c:minorTickMark val="none"/>
        <c:tickLblPos val="nextTo"/>
        <c:crossAx val="436871480"/>
        <c:crosses val="autoZero"/>
        <c:crossBetween val="between"/>
      </c:valAx>
      <c:spPr>
        <a:noFill/>
        <a:ln w="25400">
          <a:noFill/>
        </a:ln>
        <a:effectLst/>
      </c:spPr>
    </c:plotArea>
    <c:legend>
      <c:legendPos val="t"/>
      <c:layout>
        <c:manualLayout>
          <c:xMode val="edge"/>
          <c:yMode val="edge"/>
          <c:x val="0.28243387800575465"/>
          <c:y val="7.5623499090445204E-2"/>
          <c:w val="0.4228567777143068"/>
          <c:h val="4.4565284175032659E-2"/>
        </c:manualLayout>
      </c:layout>
      <c:overlay val="0"/>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legend>
    <c:plotVisOnly val="1"/>
    <c:dispBlanksAs val="gap"/>
    <c:showDLblsOverMax val="0"/>
  </c:chart>
  <c:spPr>
    <a:solidFill>
      <a:schemeClr val="bg1"/>
    </a:solidFill>
    <a:ln w="9525" cap="flat" cmpd="sng" algn="ctr">
      <a:noFill/>
      <a:prstDash val="solid"/>
      <a:round/>
    </a:ln>
    <a:effectLst/>
  </c:spPr>
  <c:txPr>
    <a:bodyPr/>
    <a:lstStyle/>
    <a:p>
      <a:pPr>
        <a:defRPr sz="16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90.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26"/>
    </mc:Choice>
    <mc:Fallback>
      <c:style val="26"/>
    </mc:Fallback>
  </mc:AlternateContent>
  <c:chart>
    <c:title>
      <c:tx>
        <c:rich>
          <a:bodyPr/>
          <a:lstStyle/>
          <a:p>
            <a:pPr>
              <a:defRPr sz="1600"/>
            </a:pPr>
            <a:r>
              <a:rPr lang="es-DO" sz="1600"/>
              <a:t>Reporte de Accidentes Laborales y Enfermedades Profesionales por Sexo</a:t>
            </a:r>
          </a:p>
        </c:rich>
      </c:tx>
      <c:layout>
        <c:manualLayout>
          <c:xMode val="edge"/>
          <c:yMode val="edge"/>
          <c:x val="0.31417779953515945"/>
          <c:y val="2.7903006658821845E-2"/>
        </c:manualLayout>
      </c:layout>
      <c:overlay val="0"/>
    </c:title>
    <c:autoTitleDeleted val="0"/>
    <c:plotArea>
      <c:layout>
        <c:manualLayout>
          <c:layoutTarget val="inner"/>
          <c:xMode val="edge"/>
          <c:yMode val="edge"/>
          <c:x val="2.0793008441347238E-2"/>
          <c:y val="0.20850320326150262"/>
          <c:w val="0.95853850288874176"/>
          <c:h val="0.61796188310141542"/>
        </c:manualLayout>
      </c:layout>
      <c:lineChart>
        <c:grouping val="stacked"/>
        <c:varyColors val="0"/>
        <c:ser>
          <c:idx val="0"/>
          <c:order val="0"/>
          <c:tx>
            <c:strRef>
              <c:f>'6. Reporte Sexo'!$E$6</c:f>
              <c:strCache>
                <c:ptCount val="1"/>
                <c:pt idx="0">
                  <c:v>% Femenino</c:v>
                </c:pt>
              </c:strCache>
            </c:strRef>
          </c:tx>
          <c:spPr>
            <a:ln w="38100">
              <a:solidFill>
                <a:srgbClr val="00539B"/>
              </a:solidFill>
            </a:ln>
          </c:spPr>
          <c:marker>
            <c:symbol val="circle"/>
            <c:size val="17"/>
            <c:spPr>
              <a:solidFill>
                <a:schemeClr val="bg1"/>
              </a:solidFill>
              <a:ln w="38100">
                <a:solidFill>
                  <a:srgbClr val="00539B"/>
                </a:solidFill>
              </a:ln>
            </c:spPr>
          </c:marker>
          <c:dLbls>
            <c:spPr>
              <a:noFill/>
              <a:ln>
                <a:noFill/>
              </a:ln>
              <a:effectLst/>
            </c:sp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Reporte Sexo'!$A$7:$A$25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'6. Reporte Sexo'!$E$7:$E$25</c:f>
              <c:numCache>
                <c:formatCode>0.0%</c:formatCode>
                <c:ptCount val="19"/>
                <c:pt idx="0">
                  <c:v>0.17226841550532848</c:v>
                </c:pt>
                <c:pt idx="1">
                  <c:v>0.18888382687927108</c:v>
                </c:pt>
                <c:pt idx="2">
                  <c:v>0.20974114441416894</c:v>
                </c:pt>
                <c:pt idx="3">
                  <c:v>0.22532225723288457</c:v>
                </c:pt>
                <c:pt idx="4">
                  <c:v>0.24945779666268314</c:v>
                </c:pt>
                <c:pt idx="5">
                  <c:v>0.26326048656145745</c:v>
                </c:pt>
                <c:pt idx="6">
                  <c:v>0.27398265976786462</c:v>
                </c:pt>
                <c:pt idx="7">
                  <c:v>0.28656649039081644</c:v>
                </c:pt>
                <c:pt idx="8">
                  <c:v>0.29278392309028783</c:v>
                </c:pt>
                <c:pt idx="9">
                  <c:v>0.31095206220071059</c:v>
                </c:pt>
                <c:pt idx="10">
                  <c:v>0.29924735851787526</c:v>
                </c:pt>
                <c:pt idx="11">
                  <c:v>0.32300719456117577</c:v>
                </c:pt>
                <c:pt idx="12">
                  <c:v>0.34301130001018021</c:v>
                </c:pt>
                <c:pt idx="13">
                  <c:v>0.38507908830489473</c:v>
                </c:pt>
                <c:pt idx="14">
                  <c:v>0.39679662802950472</c:v>
                </c:pt>
                <c:pt idx="15">
                  <c:v>0.39417279967738683</c:v>
                </c:pt>
                <c:pt idx="16">
                  <c:v>0.35386883774600936</c:v>
                </c:pt>
                <c:pt idx="17">
                  <c:v>0.373367574454531</c:v>
                </c:pt>
                <c:pt idx="18">
                  <c:v>0.39032735074951436</c:v>
                </c:pt>
              </c:numCache>
            </c:numRef>
          </c:val>
          <c:smooth val="0"/>
          <c:extLst>
            <c:ext xmlns:c16="http://schemas.microsoft.com/office/drawing/2014/chart" uri="{C3380CC4-5D6E-409C-BE32-E72D297353CC}">
              <c16:uniqueId val="{00000008-5430-4A1B-9949-CDB16074F930}"/>
            </c:ext>
          </c:extLst>
        </c:ser>
        <c:ser>
          <c:idx val="1"/>
          <c:order val="1"/>
          <c:tx>
            <c:strRef>
              <c:f>'6. Reporte Sexo'!$F$6</c:f>
              <c:strCache>
                <c:ptCount val="1"/>
                <c:pt idx="0">
                  <c:v>% Masculino</c:v>
                </c:pt>
              </c:strCache>
            </c:strRef>
          </c:tx>
          <c:spPr>
            <a:ln w="38100">
              <a:solidFill>
                <a:srgbClr val="00A94F"/>
              </a:solidFill>
            </a:ln>
          </c:spPr>
          <c:marker>
            <c:symbol val="circle"/>
            <c:size val="17"/>
            <c:spPr>
              <a:solidFill>
                <a:schemeClr val="bg1"/>
              </a:solidFill>
              <a:ln w="38100">
                <a:solidFill>
                  <a:srgbClr val="00A94F"/>
                </a:solidFill>
              </a:ln>
            </c:spPr>
          </c:marker>
          <c:dLbls>
            <c:spPr>
              <a:noFill/>
              <a:ln>
                <a:noFill/>
              </a:ln>
              <a:effectLst/>
            </c:spPr>
            <c:dLblPos val="t"/>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'6. Reporte Sexo'!$A$7:$A$25</c:f>
              <c:strCache>
                <c:ptCount val="19"/>
                <c:pt idx="0">
                  <c:v>2007</c:v>
                </c:pt>
                <c:pt idx="1">
                  <c:v>2008</c:v>
                </c:pt>
                <c:pt idx="2">
                  <c:v>2009</c:v>
                </c:pt>
                <c:pt idx="3">
                  <c:v>2010</c:v>
                </c:pt>
                <c:pt idx="4">
                  <c:v>2011</c:v>
                </c:pt>
                <c:pt idx="5">
                  <c:v>2012</c:v>
                </c:pt>
                <c:pt idx="6">
                  <c:v>2013</c:v>
                </c:pt>
                <c:pt idx="7">
                  <c:v>2014</c:v>
                </c:pt>
                <c:pt idx="8">
                  <c:v>2015</c:v>
                </c:pt>
                <c:pt idx="9">
                  <c:v>2016</c:v>
                </c:pt>
                <c:pt idx="10">
                  <c:v>2017</c:v>
                </c:pt>
                <c:pt idx="11">
                  <c:v>2018</c:v>
                </c:pt>
                <c:pt idx="12">
                  <c:v>2019</c:v>
                </c:pt>
                <c:pt idx="13">
                  <c:v>2020</c:v>
                </c:pt>
                <c:pt idx="14">
                  <c:v>2021</c:v>
                </c:pt>
                <c:pt idx="15">
                  <c:v>2022</c:v>
                </c:pt>
                <c:pt idx="16">
                  <c:v>2023</c:v>
                </c:pt>
                <c:pt idx="17">
                  <c:v>2024</c:v>
                </c:pt>
                <c:pt idx="18">
                  <c:v>Ago. 2025</c:v>
                </c:pt>
              </c:strCache>
            </c:strRef>
          </c:cat>
          <c:val>
            <c:numRef>
              <c:f>'6. Reporte Sexo'!$F$7:$F$25</c:f>
              <c:numCache>
                <c:formatCode>0.0%</c:formatCode>
                <c:ptCount val="19"/>
                <c:pt idx="0">
                  <c:v>0.82773158449467155</c:v>
                </c:pt>
                <c:pt idx="1">
                  <c:v>0.81111617312072892</c:v>
                </c:pt>
                <c:pt idx="2">
                  <c:v>0.79025885558583109</c:v>
                </c:pt>
                <c:pt idx="3">
                  <c:v>0.77467774276711543</c:v>
                </c:pt>
                <c:pt idx="4">
                  <c:v>0.75054220333731692</c:v>
                </c:pt>
                <c:pt idx="5">
                  <c:v>0.7367395134385426</c:v>
                </c:pt>
                <c:pt idx="6">
                  <c:v>0.72601734023213538</c:v>
                </c:pt>
                <c:pt idx="7">
                  <c:v>0.7134335096091835</c:v>
                </c:pt>
                <c:pt idx="8">
                  <c:v>0.70721607690971222</c:v>
                </c:pt>
                <c:pt idx="9">
                  <c:v>0.68904793779928941</c:v>
                </c:pt>
                <c:pt idx="10">
                  <c:v>0.70075264148212479</c:v>
                </c:pt>
                <c:pt idx="11">
                  <c:v>0.67699280543882423</c:v>
                </c:pt>
                <c:pt idx="12">
                  <c:v>0.65698869998981979</c:v>
                </c:pt>
                <c:pt idx="13">
                  <c:v>0.61492091169510521</c:v>
                </c:pt>
                <c:pt idx="14">
                  <c:v>0.60320337197049523</c:v>
                </c:pt>
                <c:pt idx="15">
                  <c:v>0.60582720032261317</c:v>
                </c:pt>
                <c:pt idx="16">
                  <c:v>0.64613116225399059</c:v>
                </c:pt>
                <c:pt idx="17">
                  <c:v>0.62663242554546905</c:v>
                </c:pt>
                <c:pt idx="18">
                  <c:v>0.6096726492504857</c:v>
                </c:pt>
              </c:numCache>
            </c:numRef>
          </c:val>
          <c:smooth val="0"/>
          <c:extLst>
            <c:ext xmlns:c16="http://schemas.microsoft.com/office/drawing/2014/chart" uri="{C3380CC4-5D6E-409C-BE32-E72D297353CC}">
              <c16:uniqueId val="{0000000C-5430-4A1B-9949-CDB16074F930}"/>
            </c:ext>
          </c:extLst>
        </c:ser>
        <c:dLbls>
          <c:showLegendKey val="0"/>
          <c:showVal val="0"/>
          <c:showCatName val="0"/>
          <c:showSerName val="0"/>
          <c:showPercent val="0"/>
          <c:showBubbleSize val="0"/>
        </c:dLbls>
        <c:marker val="1"/>
        <c:smooth val="0"/>
        <c:axId val="436872656"/>
        <c:axId val="436873048"/>
      </c:lineChart>
      <c:catAx>
        <c:axId val="436872656"/>
        <c:scaling>
          <c:orientation val="minMax"/>
        </c:scaling>
        <c:delete val="0"/>
        <c:axPos val="b"/>
        <c:numFmt formatCode="General" sourceLinked="1"/>
        <c:majorTickMark val="none"/>
        <c:minorTickMark val="none"/>
        <c:tickLblPos val="nextTo"/>
        <c:crossAx val="436873048"/>
        <c:crosses val="autoZero"/>
        <c:auto val="1"/>
        <c:lblAlgn val="ctr"/>
        <c:lblOffset val="100"/>
        <c:noMultiLvlLbl val="0"/>
      </c:catAx>
      <c:valAx>
        <c:axId val="436873048"/>
        <c:scaling>
          <c:orientation val="minMax"/>
        </c:scaling>
        <c:delete val="1"/>
        <c:axPos val="l"/>
        <c:numFmt formatCode="0.0%" sourceLinked="1"/>
        <c:majorTickMark val="out"/>
        <c:minorTickMark val="none"/>
        <c:tickLblPos val="nextTo"/>
        <c:crossAx val="436872656"/>
        <c:crosses val="autoZero"/>
        <c:crossBetween val="between"/>
      </c:valAx>
    </c:plotArea>
    <c:legend>
      <c:legendPos val="t"/>
      <c:layout>
        <c:manualLayout>
          <c:xMode val="edge"/>
          <c:yMode val="edge"/>
          <c:x val="0.2829258769722417"/>
          <c:y val="7.6305568682134034E-2"/>
          <c:w val="0.40855874759435917"/>
          <c:h val="5.4968916721963031E-2"/>
        </c:manualLayout>
      </c:layout>
      <c:overlay val="0"/>
      <c:txPr>
        <a:bodyPr/>
        <a:lstStyle/>
        <a:p>
          <a:pPr>
            <a:defRPr sz="1400"/>
          </a:pPr>
          <a:endParaRPr lang="es-DO"/>
        </a:p>
      </c:txPr>
    </c:legend>
    <c:plotVisOnly val="1"/>
    <c:dispBlanksAs val="gap"/>
    <c:showDLblsOverMax val="0"/>
  </c:chart>
  <c:spPr>
    <a:ln>
      <a:noFill/>
    </a:ln>
  </c:spPr>
  <c:txPr>
    <a:bodyPr/>
    <a:lstStyle/>
    <a:p>
      <a:pPr>
        <a:defRPr sz="12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1"/>
</c:chartSpace>
</file>

<file path=xl/charts/chart9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3"/>
    </mc:Choice>
    <mc:Fallback>
      <c:style val="3"/>
    </mc:Fallback>
  </mc:AlternateContent>
  <c:chart>
    <c:autoTitleDeleted val="1"/>
    <c:plotArea>
      <c:layout>
        <c:manualLayout>
          <c:layoutTarget val="inner"/>
          <c:xMode val="edge"/>
          <c:yMode val="edge"/>
          <c:x val="0.21713586150990313"/>
          <c:y val="1.7832583803199416E-3"/>
          <c:w val="0.71845176963990565"/>
          <c:h val="0.90825700867065251"/>
        </c:manualLayout>
      </c:layout>
      <c:barChart>
        <c:barDir val="bar"/>
        <c:grouping val="clustered"/>
        <c:varyColors val="0"/>
        <c:ser>
          <c:idx val="1"/>
          <c:order val="0"/>
          <c:tx>
            <c:strRef>
              <c:f>'7. Reporte Provincia'!$H$4</c:f>
              <c:strCache>
                <c:ptCount val="1"/>
                <c:pt idx="0">
                  <c:v>Total </c:v>
                </c:pt>
              </c:strCache>
            </c:strRef>
          </c:tx>
          <c:spPr>
            <a:solidFill>
              <a:srgbClr val="00539B"/>
            </a:solidFill>
            <a:ln>
              <a:noFill/>
            </a:ln>
            <a:effectLst/>
          </c:spPr>
          <c:invertIfNegative val="0"/>
          <c:dLbls>
            <c:spPr>
              <a:noFill/>
              <a:ln>
                <a:noFill/>
              </a:ln>
              <a:effectLst/>
            </c:spPr>
            <c:txPr>
              <a:bodyPr rot="0" spcFirstLastPara="1" vertOverflow="ellipsis" vert="horz" wrap="square" anchor="ctr" anchorCtr="1"/>
              <a:lstStyle/>
              <a:p>
                <a:pPr>
                  <a:defRPr sz="14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cat>
            <c:strRef>
              <c:f>'7. Reporte Provincia'!$A$5:$A$36</c:f>
              <c:strCache>
                <c:ptCount val="32"/>
                <c:pt idx="0">
                  <c:v>DISTRITO NACIONAL</c:v>
                </c:pt>
                <c:pt idx="1">
                  <c:v>SANTIAGO DE LOS CABALLEROS</c:v>
                </c:pt>
                <c:pt idx="2">
                  <c:v>SANTO DOMINGO</c:v>
                </c:pt>
                <c:pt idx="3">
                  <c:v>ALTAGRACIA</c:v>
                </c:pt>
                <c:pt idx="4">
                  <c:v>LA ROMANA</c:v>
                </c:pt>
                <c:pt idx="5">
                  <c:v>SAN CRISTOBAL</c:v>
                </c:pt>
                <c:pt idx="6">
                  <c:v>PUERTO PLATA</c:v>
                </c:pt>
                <c:pt idx="7">
                  <c:v>SAN PEDRO DE MACORIS</c:v>
                </c:pt>
                <c:pt idx="8">
                  <c:v>LA VEGA</c:v>
                </c:pt>
                <c:pt idx="9">
                  <c:v>DUARTE</c:v>
                </c:pt>
                <c:pt idx="10">
                  <c:v>VALVERDE</c:v>
                </c:pt>
                <c:pt idx="11">
                  <c:v>ESPAILLAT</c:v>
                </c:pt>
                <c:pt idx="12">
                  <c:v>MONSEÑOR NOUEL</c:v>
                </c:pt>
                <c:pt idx="13">
                  <c:v>BARAHONA</c:v>
                </c:pt>
                <c:pt idx="14">
                  <c:v>MARIA TRINIDAD SANCHEZ</c:v>
                </c:pt>
                <c:pt idx="15">
                  <c:v>PERAVIA</c:v>
                </c:pt>
                <c:pt idx="16">
                  <c:v>SAN JUAN DE LA MAGUANA</c:v>
                </c:pt>
                <c:pt idx="17">
                  <c:v>SAMANA</c:v>
                </c:pt>
                <c:pt idx="18">
                  <c:v>MONTE PLATA</c:v>
                </c:pt>
                <c:pt idx="19">
                  <c:v>MONTECRISTI</c:v>
                </c:pt>
                <c:pt idx="20">
                  <c:v>SALCEDO</c:v>
                </c:pt>
                <c:pt idx="21">
                  <c:v>AZUA</c:v>
                </c:pt>
                <c:pt idx="22">
                  <c:v>SANTIAGO RODRIGUEZ</c:v>
                </c:pt>
                <c:pt idx="23">
                  <c:v>DAJABON</c:v>
                </c:pt>
                <c:pt idx="24">
                  <c:v>SANCHEZ RAMIREZ</c:v>
                </c:pt>
                <c:pt idx="25">
                  <c:v>HATO MAYOR</c:v>
                </c:pt>
                <c:pt idx="26">
                  <c:v>BAHORUCO</c:v>
                </c:pt>
                <c:pt idx="27">
                  <c:v>ELIAS PIÑA</c:v>
                </c:pt>
                <c:pt idx="28">
                  <c:v>SAN JOSE DE OCOA</c:v>
                </c:pt>
                <c:pt idx="29">
                  <c:v>PEDERNALES</c:v>
                </c:pt>
                <c:pt idx="30">
                  <c:v>INDEPENDENCIA</c:v>
                </c:pt>
                <c:pt idx="31">
                  <c:v>EL SEYBO</c:v>
                </c:pt>
              </c:strCache>
            </c:strRef>
          </c:cat>
          <c:val>
            <c:numRef>
              <c:f>'7. Reporte Provincia'!$H$5:$H$36</c:f>
              <c:numCache>
                <c:formatCode>_(* #,##0_);_(* \(#,##0\);_(* "-"??_);_(@_)</c:formatCode>
                <c:ptCount val="32"/>
                <c:pt idx="0">
                  <c:v>194371</c:v>
                </c:pt>
                <c:pt idx="1">
                  <c:v>119523</c:v>
                </c:pt>
                <c:pt idx="2">
                  <c:v>55329</c:v>
                </c:pt>
                <c:pt idx="3">
                  <c:v>60898</c:v>
                </c:pt>
                <c:pt idx="4">
                  <c:v>34613</c:v>
                </c:pt>
                <c:pt idx="5">
                  <c:v>18916</c:v>
                </c:pt>
                <c:pt idx="6">
                  <c:v>21306</c:v>
                </c:pt>
                <c:pt idx="7">
                  <c:v>17159</c:v>
                </c:pt>
                <c:pt idx="8">
                  <c:v>14585</c:v>
                </c:pt>
                <c:pt idx="9">
                  <c:v>10634</c:v>
                </c:pt>
                <c:pt idx="10">
                  <c:v>12166</c:v>
                </c:pt>
                <c:pt idx="11">
                  <c:v>11070</c:v>
                </c:pt>
                <c:pt idx="12">
                  <c:v>7869</c:v>
                </c:pt>
                <c:pt idx="13">
                  <c:v>6572</c:v>
                </c:pt>
                <c:pt idx="14">
                  <c:v>5748</c:v>
                </c:pt>
                <c:pt idx="15">
                  <c:v>5916</c:v>
                </c:pt>
                <c:pt idx="16">
                  <c:v>4510</c:v>
                </c:pt>
                <c:pt idx="17">
                  <c:v>3365</c:v>
                </c:pt>
                <c:pt idx="18">
                  <c:v>3266</c:v>
                </c:pt>
                <c:pt idx="19">
                  <c:v>4059</c:v>
                </c:pt>
                <c:pt idx="20">
                  <c:v>3136</c:v>
                </c:pt>
                <c:pt idx="21">
                  <c:v>3590</c:v>
                </c:pt>
                <c:pt idx="22">
                  <c:v>2972</c:v>
                </c:pt>
                <c:pt idx="23">
                  <c:v>2954</c:v>
                </c:pt>
                <c:pt idx="24">
                  <c:v>4042</c:v>
                </c:pt>
                <c:pt idx="25">
                  <c:v>3271</c:v>
                </c:pt>
                <c:pt idx="26">
                  <c:v>1238</c:v>
                </c:pt>
                <c:pt idx="27">
                  <c:v>1965</c:v>
                </c:pt>
                <c:pt idx="28">
                  <c:v>561</c:v>
                </c:pt>
                <c:pt idx="29">
                  <c:v>1500</c:v>
                </c:pt>
                <c:pt idx="30">
                  <c:v>967</c:v>
                </c:pt>
                <c:pt idx="31">
                  <c:v>761</c:v>
                </c:pt>
              </c:numCache>
            </c:numRef>
          </c:val>
          <c:extLst>
            <c:ext xmlns:c16="http://schemas.microsoft.com/office/drawing/2014/chart" uri="{C3380CC4-5D6E-409C-BE32-E72D297353CC}">
              <c16:uniqueId val="{00000000-E387-4D54-A8B3-817BD9BBB17D}"/>
            </c:ext>
          </c:extLst>
        </c:ser>
        <c:dLbls>
          <c:showLegendKey val="0"/>
          <c:showVal val="0"/>
          <c:showCatName val="0"/>
          <c:showSerName val="0"/>
          <c:showPercent val="0"/>
          <c:showBubbleSize val="0"/>
        </c:dLbls>
        <c:gapWidth val="14"/>
        <c:axId val="433167792"/>
        <c:axId val="433168184"/>
      </c:barChart>
      <c:catAx>
        <c:axId val="433167792"/>
        <c:scaling>
          <c:orientation val="minMax"/>
        </c:scaling>
        <c:delete val="0"/>
        <c:axPos val="l"/>
        <c:numFmt formatCode="General" sourceLinked="1"/>
        <c:majorTickMark val="none"/>
        <c:minorTickMark val="none"/>
        <c:tickLblPos val="nextTo"/>
        <c:spPr>
          <a:noFill/>
          <a:ln w="9525" cap="flat" cmpd="sng" algn="ctr">
            <a:solidFill>
              <a:schemeClr val="tx1">
                <a:tint val="75000"/>
                <a:shade val="95000"/>
                <a:satMod val="105000"/>
              </a:schemeClr>
            </a:solidFill>
            <a:prstDash val="solid"/>
            <a:round/>
          </a:ln>
          <a:effectLst/>
        </c:spPr>
        <c:txPr>
          <a:bodyPr rot="-60000000" spcFirstLastPara="1" vertOverflow="ellipsis" vert="horz" wrap="square" anchor="ctr" anchorCtr="1"/>
          <a:lstStyle/>
          <a:p>
            <a:pPr>
              <a:defRPr sz="1200" b="0" i="0" u="none" strike="noStrike" kern="1200" baseline="0">
                <a:solidFill>
                  <a:schemeClr val="tx1"/>
                </a:solidFill>
                <a:latin typeface="Arial" panose="020B0604020202020204" pitchFamily="34" charset="0"/>
                <a:ea typeface="+mn-ea"/>
                <a:cs typeface="Arial" panose="020B0604020202020204" pitchFamily="34" charset="0"/>
              </a:defRPr>
            </a:pPr>
            <a:endParaRPr lang="es-DO"/>
          </a:p>
        </c:txPr>
        <c:crossAx val="433168184"/>
        <c:crosses val="autoZero"/>
        <c:auto val="1"/>
        <c:lblAlgn val="ctr"/>
        <c:lblOffset val="100"/>
        <c:noMultiLvlLbl val="0"/>
      </c:catAx>
      <c:valAx>
        <c:axId val="433168184"/>
        <c:scaling>
          <c:orientation val="minMax"/>
        </c:scaling>
        <c:delete val="1"/>
        <c:axPos val="b"/>
        <c:numFmt formatCode="_(* #,##0_);_(* \(#,##0\);_(* &quot;-&quot;??_);_(@_)" sourceLinked="1"/>
        <c:majorTickMark val="out"/>
        <c:minorTickMark val="none"/>
        <c:tickLblPos val="nextTo"/>
        <c:crossAx val="433167792"/>
        <c:crosses val="autoZero"/>
        <c:crossBetween val="between"/>
      </c:valAx>
      <c:spPr>
        <a:solidFill>
          <a:schemeClr val="bg1"/>
        </a:solidFill>
        <a:ln>
          <a:noFill/>
        </a:ln>
        <a:effectLst/>
      </c:spPr>
    </c:plotArea>
    <c:plotVisOnly val="1"/>
    <c:dispBlanksAs val="gap"/>
    <c:showDLblsOverMax val="0"/>
  </c:chart>
  <c:spPr>
    <a:solidFill>
      <a:schemeClr val="bg1"/>
    </a:solidFill>
    <a:ln w="9525" cap="flat" cmpd="sng" algn="ctr">
      <a:noFill/>
      <a:prstDash val="solid"/>
      <a:round/>
    </a:ln>
    <a:effectLst/>
  </c:spPr>
  <c:txPr>
    <a:bodyPr/>
    <a:lstStyle/>
    <a:p>
      <a:pPr>
        <a:defRPr sz="1400">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userShapes r:id="rId3"/>
</c:chartSpace>
</file>

<file path=xl/charts/chart9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3.0562433811448811E-2"/>
          <c:y val="7.6710931013334704E-2"/>
          <c:w val="0.89052275263776293"/>
          <c:h val="0.75663458610899281"/>
        </c:manualLayout>
      </c:layout>
      <c:barChart>
        <c:barDir val="col"/>
        <c:grouping val="clustered"/>
        <c:varyColors val="0"/>
        <c:ser>
          <c:idx val="0"/>
          <c:order val="0"/>
          <c:tx>
            <c:strRef>
              <c:f>'2.CI'!$D$6</c:f>
              <c:strCache>
                <c:ptCount val="1"/>
                <c:pt idx="0">
                  <c:v>Total</c:v>
                </c:pt>
              </c:strCache>
            </c:strRef>
          </c:tx>
          <c:spPr>
            <a:solidFill>
              <a:schemeClr val="accent1"/>
            </a:solidFill>
            <a:ln>
              <a:noFill/>
            </a:ln>
            <a:effectLst/>
          </c:spPr>
          <c:invertIfNegative val="0"/>
          <c:dLbls>
            <c:spPr>
              <a:noFill/>
              <a:ln>
                <a:noFill/>
              </a:ln>
              <a:effectLst/>
            </c:spPr>
            <c:txPr>
              <a:bodyPr rot="0" spcFirstLastPara="1" vertOverflow="ellipsis" vert="horz" wrap="square" lIns="38100" tIns="19050" rIns="38100" bIns="19050" anchor="ctr" anchorCtr="1">
                <a:spAutoFit/>
              </a:bodyPr>
              <a:lstStyle/>
              <a:p>
                <a:pPr>
                  <a:defRPr sz="1400" b="0" i="0" u="none" strike="noStrike" kern="1200" baseline="0">
                    <a:solidFill>
                      <a:sysClr val="windowText" lastClr="000000"/>
                    </a:solidFill>
                    <a:latin typeface="+mn-lt"/>
                    <a:ea typeface="+mn-ea"/>
                    <a:cs typeface="+mn-cs"/>
                  </a:defRPr>
                </a:pPr>
                <a:endParaRPr lang="es-DO"/>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'2.CI'!$A$7:$A$10</c:f>
              <c:strCache>
                <c:ptCount val="4"/>
                <c:pt idx="0">
                  <c:v>Introducción </c:v>
                </c:pt>
                <c:pt idx="1">
                  <c:v>Gestiones realizadas  </c:v>
                </c:pt>
                <c:pt idx="2">
                  <c:v>Atención a usuarios </c:v>
                </c:pt>
                <c:pt idx="3">
                  <c:v>Expedientes concluidos </c:v>
                </c:pt>
              </c:strCache>
            </c:strRef>
          </c:cat>
          <c:val>
            <c:numRef>
              <c:f>'2.CI'!$D$7:$D$10</c:f>
              <c:numCache>
                <c:formatCode>_(* #,##0_);_(* \(#,##0\);_(* "-"_);_(@_)</c:formatCode>
                <c:ptCount val="4"/>
                <c:pt idx="0">
                  <c:v>4478</c:v>
                </c:pt>
                <c:pt idx="1">
                  <c:v>22338</c:v>
                </c:pt>
                <c:pt idx="2">
                  <c:v>4166</c:v>
                </c:pt>
                <c:pt idx="3">
                  <c:v>3040</c:v>
                </c:pt>
              </c:numCache>
            </c:numRef>
          </c:val>
          <c:extLst>
            <c:ext xmlns:c16="http://schemas.microsoft.com/office/drawing/2014/chart" uri="{C3380CC4-5D6E-409C-BE32-E72D297353CC}">
              <c16:uniqueId val="{00000000-C248-45B2-B142-D1C79A4DF18C}"/>
            </c:ext>
          </c:extLst>
        </c:ser>
        <c:dLbls>
          <c:showLegendKey val="0"/>
          <c:showVal val="0"/>
          <c:showCatName val="0"/>
          <c:showSerName val="0"/>
          <c:showPercent val="0"/>
          <c:showBubbleSize val="0"/>
        </c:dLbls>
        <c:gapWidth val="78"/>
        <c:overlap val="-27"/>
        <c:axId val="710164591"/>
        <c:axId val="710165423"/>
      </c:barChart>
      <c:catAx>
        <c:axId val="710164591"/>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1000" b="1" i="0" u="none" strike="noStrike" kern="1200" baseline="0">
                <a:solidFill>
                  <a:sysClr val="windowText" lastClr="000000"/>
                </a:solidFill>
                <a:latin typeface="+mn-lt"/>
                <a:ea typeface="+mn-ea"/>
                <a:cs typeface="+mn-cs"/>
              </a:defRPr>
            </a:pPr>
            <a:endParaRPr lang="es-DO"/>
          </a:p>
        </c:txPr>
        <c:crossAx val="710165423"/>
        <c:crosses val="autoZero"/>
        <c:auto val="1"/>
        <c:lblAlgn val="ctr"/>
        <c:lblOffset val="100"/>
        <c:noMultiLvlLbl val="0"/>
      </c:catAx>
      <c:valAx>
        <c:axId val="710165423"/>
        <c:scaling>
          <c:orientation val="minMax"/>
        </c:scaling>
        <c:delete val="1"/>
        <c:axPos val="l"/>
        <c:numFmt formatCode="_(* #,##0_);_(* \(#,##0\);_(* &quot;-&quot;_);_(@_)" sourceLinked="1"/>
        <c:majorTickMark val="none"/>
        <c:minorTickMark val="none"/>
        <c:tickLblPos val="nextTo"/>
        <c:crossAx val="710164591"/>
        <c:crosses val="autoZero"/>
        <c:crossBetween val="between"/>
      </c:valAx>
      <c:spPr>
        <a:noFill/>
        <a:ln>
          <a:noFill/>
        </a:ln>
        <a:effectLst/>
      </c:spPr>
    </c:plotArea>
    <c:plotVisOnly val="1"/>
    <c:dispBlanksAs val="gap"/>
    <c:showDLblsOverMax val="0"/>
  </c:chart>
  <c:spPr>
    <a:solidFill>
      <a:schemeClr val="bg1"/>
    </a:solidFill>
    <a:ln w="9525" cap="flat" cmpd="sng" algn="ctr">
      <a:noFill/>
      <a:round/>
    </a:ln>
    <a:effectLst/>
  </c:spPr>
  <c:txPr>
    <a:bodyPr/>
    <a:lstStyle/>
    <a:p>
      <a:pPr>
        <a:defRPr/>
      </a:pPr>
      <a:endParaRPr lang="es-DO"/>
    </a:p>
  </c:txPr>
  <c:printSettings>
    <c:headerFooter/>
    <c:pageMargins b="0.75" l="0.7" r="0.7" t="0.75" header="0.3" footer="0.3"/>
    <c:pageSetup/>
  </c:printSettings>
  <c:userShapes r:id="rId3"/>
</c:chartSpace>
</file>

<file path=xl/charts/chart9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5"/>
    </mc:Choice>
    <mc:Fallback>
      <c:style val="5"/>
    </mc:Fallback>
  </mc:AlternateContent>
  <c:chart>
    <c:autoTitleDeleted val="1"/>
    <c:plotArea>
      <c:layout>
        <c:manualLayout>
          <c:layoutTarget val="inner"/>
          <c:xMode val="edge"/>
          <c:yMode val="edge"/>
          <c:x val="0.24577784662576388"/>
          <c:y val="0.28605148202295488"/>
          <c:w val="0.40068111547166119"/>
          <c:h val="0.65724808882382812"/>
        </c:manualLayout>
      </c:layout>
      <c:pieChart>
        <c:varyColors val="1"/>
        <c:ser>
          <c:idx val="0"/>
          <c:order val="0"/>
          <c:explosion val="13"/>
          <c:dPt>
            <c:idx val="0"/>
            <c:bubble3D val="0"/>
            <c:spPr>
              <a:solidFill>
                <a:schemeClr val="accent3">
                  <a:shade val="47000"/>
                </a:schemeClr>
              </a:solidFill>
              <a:ln w="19050">
                <a:solidFill>
                  <a:schemeClr val="lt1"/>
                </a:solidFill>
              </a:ln>
              <a:effectLst/>
            </c:spPr>
            <c:extLst>
              <c:ext xmlns:c16="http://schemas.microsoft.com/office/drawing/2014/chart" uri="{C3380CC4-5D6E-409C-BE32-E72D297353CC}">
                <c16:uniqueId val="{00000003-88B5-4A5F-B4E1-FF6F86246860}"/>
              </c:ext>
            </c:extLst>
          </c:dPt>
          <c:dPt>
            <c:idx val="1"/>
            <c:bubble3D val="0"/>
            <c:spPr>
              <a:solidFill>
                <a:schemeClr val="accent3">
                  <a:shade val="65000"/>
                </a:schemeClr>
              </a:solidFill>
              <a:ln w="19050">
                <a:solidFill>
                  <a:schemeClr val="lt1"/>
                </a:solidFill>
              </a:ln>
              <a:effectLst/>
            </c:spPr>
            <c:extLst>
              <c:ext xmlns:c16="http://schemas.microsoft.com/office/drawing/2014/chart" uri="{C3380CC4-5D6E-409C-BE32-E72D297353CC}">
                <c16:uniqueId val="{00000004-88B5-4A5F-B4E1-FF6F86246860}"/>
              </c:ext>
            </c:extLst>
          </c:dPt>
          <c:dPt>
            <c:idx val="2"/>
            <c:bubble3D val="0"/>
            <c:spPr>
              <a:solidFill>
                <a:schemeClr val="accent3">
                  <a:shade val="82000"/>
                </a:schemeClr>
              </a:solidFill>
              <a:ln w="19050">
                <a:solidFill>
                  <a:schemeClr val="lt1"/>
                </a:solidFill>
              </a:ln>
              <a:effectLst/>
            </c:spPr>
            <c:extLst>
              <c:ext xmlns:c16="http://schemas.microsoft.com/office/drawing/2014/chart" uri="{C3380CC4-5D6E-409C-BE32-E72D297353CC}">
                <c16:uniqueId val="{00000005-88B5-4A5F-B4E1-FF6F86246860}"/>
              </c:ext>
            </c:extLst>
          </c:dPt>
          <c:dPt>
            <c:idx val="3"/>
            <c:bubble3D val="0"/>
            <c:spPr>
              <a:solidFill>
                <a:schemeClr val="accent3"/>
              </a:solidFill>
              <a:ln w="19050">
                <a:solidFill>
                  <a:schemeClr val="lt1"/>
                </a:solidFill>
              </a:ln>
              <a:effectLst/>
            </c:spPr>
            <c:extLst>
              <c:ext xmlns:c16="http://schemas.microsoft.com/office/drawing/2014/chart" uri="{C3380CC4-5D6E-409C-BE32-E72D297353CC}">
                <c16:uniqueId val="{00000006-88B5-4A5F-B4E1-FF6F86246860}"/>
              </c:ext>
            </c:extLst>
          </c:dPt>
          <c:dPt>
            <c:idx val="4"/>
            <c:bubble3D val="0"/>
            <c:spPr>
              <a:solidFill>
                <a:schemeClr val="accent3">
                  <a:tint val="83000"/>
                </a:schemeClr>
              </a:solidFill>
              <a:ln w="19050">
                <a:solidFill>
                  <a:schemeClr val="lt1"/>
                </a:solidFill>
              </a:ln>
              <a:effectLst/>
            </c:spPr>
            <c:extLst>
              <c:ext xmlns:c16="http://schemas.microsoft.com/office/drawing/2014/chart" uri="{C3380CC4-5D6E-409C-BE32-E72D297353CC}">
                <c16:uniqueId val="{00000001-88B5-4A5F-B4E1-FF6F86246860}"/>
              </c:ext>
            </c:extLst>
          </c:dPt>
          <c:dPt>
            <c:idx val="5"/>
            <c:bubble3D val="0"/>
            <c:spPr>
              <a:solidFill>
                <a:schemeClr val="accent3">
                  <a:tint val="65000"/>
                </a:schemeClr>
              </a:solidFill>
              <a:ln w="19050">
                <a:solidFill>
                  <a:schemeClr val="lt1"/>
                </a:solidFill>
              </a:ln>
              <a:effectLst/>
            </c:spPr>
            <c:extLst>
              <c:ext xmlns:c16="http://schemas.microsoft.com/office/drawing/2014/chart" uri="{C3380CC4-5D6E-409C-BE32-E72D297353CC}">
                <c16:uniqueId val="{00000007-88B5-4A5F-B4E1-FF6F86246860}"/>
              </c:ext>
            </c:extLst>
          </c:dPt>
          <c:dPt>
            <c:idx val="6"/>
            <c:bubble3D val="0"/>
            <c:spPr>
              <a:solidFill>
                <a:schemeClr val="accent3">
                  <a:tint val="48000"/>
                </a:schemeClr>
              </a:solidFill>
              <a:ln w="19050">
                <a:solidFill>
                  <a:schemeClr val="lt1"/>
                </a:solidFill>
              </a:ln>
              <a:effectLst/>
            </c:spPr>
            <c:extLst>
              <c:ext xmlns:c16="http://schemas.microsoft.com/office/drawing/2014/chart" uri="{C3380CC4-5D6E-409C-BE32-E72D297353CC}">
                <c16:uniqueId val="{00000002-88B5-4A5F-B4E1-FF6F86246860}"/>
              </c:ext>
            </c:extLst>
          </c:dPt>
          <c:dLbls>
            <c:dLbl>
              <c:idx val="0"/>
              <c:layout>
                <c:manualLayout>
                  <c:x val="-0.17429103226737788"/>
                  <c:y val="-2.1000223473798256E-2"/>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3-88B5-4A5F-B4E1-FF6F86246860}"/>
                </c:ext>
              </c:extLst>
            </c:dLbl>
            <c:dLbl>
              <c:idx val="1"/>
              <c:layout>
                <c:manualLayout>
                  <c:x val="-0.10971368882873749"/>
                  <c:y val="-0.15760545523348934"/>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4-88B5-4A5F-B4E1-FF6F86246860}"/>
                </c:ext>
              </c:extLst>
            </c:dLbl>
            <c:dLbl>
              <c:idx val="2"/>
              <c:layout>
                <c:manualLayout>
                  <c:x val="5.5773036921897362E-2"/>
                  <c:y val="-0.11031528932569723"/>
                </c:manualLayout>
              </c:layout>
              <c:showLegendKey val="1"/>
              <c:showVal val="1"/>
              <c:showCatName val="1"/>
              <c:showSerName val="0"/>
              <c:showPercent val="1"/>
              <c:showBubbleSize val="0"/>
              <c:separator> </c:separator>
              <c:extLst>
                <c:ext xmlns:c15="http://schemas.microsoft.com/office/drawing/2012/chart" uri="{CE6537A1-D6FC-4f65-9D91-7224C49458BB}">
                  <c15:layout>
                    <c:manualLayout>
                      <c:w val="0.25932728570616365"/>
                      <c:h val="0.17931400197202998"/>
                    </c:manualLayout>
                  </c15:layout>
                </c:ext>
                <c:ext xmlns:c16="http://schemas.microsoft.com/office/drawing/2014/chart" uri="{C3380CC4-5D6E-409C-BE32-E72D297353CC}">
                  <c16:uniqueId val="{00000005-88B5-4A5F-B4E1-FF6F86246860}"/>
                </c:ext>
              </c:extLst>
            </c:dLbl>
            <c:dLbl>
              <c:idx val="3"/>
              <c:layout>
                <c:manualLayout>
                  <c:x val="6.9857355179033812E-2"/>
                  <c:y val="3.1877570557017981E-2"/>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6-88B5-4A5F-B4E1-FF6F86246860}"/>
                </c:ext>
              </c:extLst>
            </c:dLbl>
            <c:dLbl>
              <c:idx val="4"/>
              <c:layout>
                <c:manualLayout>
                  <c:x val="7.2186179318883881E-2"/>
                  <c:y val="-8.3798847971648497E-4"/>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1-88B5-4A5F-B4E1-FF6F86246860}"/>
                </c:ext>
              </c:extLst>
            </c:dLbl>
            <c:dLbl>
              <c:idx val="5"/>
              <c:layout>
                <c:manualLayout>
                  <c:x val="7.3828838148061585E-2"/>
                  <c:y val="-1.972651286821012E-3"/>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7-88B5-4A5F-B4E1-FF6F86246860}"/>
                </c:ext>
              </c:extLst>
            </c:dLbl>
            <c:dLbl>
              <c:idx val="6"/>
              <c:layout>
                <c:manualLayout>
                  <c:x val="-2.1032761356840339E-2"/>
                  <c:y val="-5.4604290249715977E-2"/>
                </c:manualLayout>
              </c:layou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2-88B5-4A5F-B4E1-FF6F86246860}"/>
                </c:ext>
              </c:extLst>
            </c:dLbl>
            <c:spPr>
              <a:noFill/>
              <a:ln>
                <a:noFill/>
              </a:ln>
              <a:effectLst/>
            </c:spPr>
            <c:txPr>
              <a:bodyPr rot="0" spcFirstLastPara="1" vertOverflow="ellipsis" vert="horz" wrap="square" anchor="ctr" anchorCtr="1"/>
              <a:lstStyle/>
              <a:p>
                <a:pPr>
                  <a:defRPr sz="18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s-DO"/>
              </a:p>
            </c:txPr>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'3.CI'!$A$7:$A$13</c:f>
              <c:strCache>
                <c:ptCount val="7"/>
                <c:pt idx="0">
                  <c:v>Pensión por Invalidez (incapacidad)</c:v>
                </c:pt>
                <c:pt idx="1">
                  <c:v>Pensión por Vejez (Jubilación)</c:v>
                </c:pt>
                <c:pt idx="2">
                  <c:v>Pensión por Supervivencia (Viudedad/Orfandad)</c:v>
                </c:pt>
                <c:pt idx="3">
                  <c:v>Certificación de Períodos cotizados</c:v>
                </c:pt>
                <c:pt idx="4">
                  <c:v>Reiteraciones </c:v>
                </c:pt>
                <c:pt idx="5">
                  <c:v>Deposito de documentos requeridos</c:v>
                </c:pt>
                <c:pt idx="6">
                  <c:v>Certificación de legislación aplicable (Desplazados)</c:v>
                </c:pt>
              </c:strCache>
            </c:strRef>
          </c:cat>
          <c:val>
            <c:numRef>
              <c:f>'3.CI'!$C$7:$C$13</c:f>
              <c:numCache>
                <c:formatCode>General</c:formatCode>
                <c:ptCount val="7"/>
                <c:pt idx="0">
                  <c:v>80</c:v>
                </c:pt>
                <c:pt idx="1">
                  <c:v>105</c:v>
                </c:pt>
                <c:pt idx="2">
                  <c:v>23</c:v>
                </c:pt>
                <c:pt idx="3">
                  <c:v>42</c:v>
                </c:pt>
                <c:pt idx="4">
                  <c:v>209</c:v>
                </c:pt>
                <c:pt idx="5">
                  <c:v>105</c:v>
                </c:pt>
                <c:pt idx="6">
                  <c:v>814</c:v>
                </c:pt>
              </c:numCache>
            </c:numRef>
          </c:val>
          <c:extLst>
            <c:ext xmlns:c16="http://schemas.microsoft.com/office/drawing/2014/chart" uri="{C3380CC4-5D6E-409C-BE32-E72D297353CC}">
              <c16:uniqueId val="{00000000-88B5-4A5F-B4E1-FF6F86246860}"/>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bg1"/>
      </a:solidFill>
      <a:round/>
    </a:ln>
    <a:effectLst/>
  </c:spPr>
  <c:txPr>
    <a:bodyPr/>
    <a:lstStyle/>
    <a:p>
      <a:pPr>
        <a:defRPr sz="1800">
          <a:solidFill>
            <a:sysClr val="windowText" lastClr="000000"/>
          </a:solidFill>
          <a:latin typeface="Arial" panose="020B0604020202020204" pitchFamily="34" charset="0"/>
          <a:cs typeface="Arial" panose="020B0604020202020204" pitchFamily="34" charset="0"/>
        </a:defRPr>
      </a:pPr>
      <a:endParaRPr lang="es-DO"/>
    </a:p>
  </c:txPr>
  <c:printSettings>
    <c:headerFooter/>
    <c:pageMargins b="0.75" l="0.7" r="0.7" t="0.75" header="0.3" footer="0.3"/>
    <c:pageSetup/>
  </c:printSettings>
</c:chartSpace>
</file>

<file path=xl/charts/chart9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0.29500364657641026"/>
          <c:y val="0.37129039224531596"/>
          <c:w val="0.32530785418886216"/>
          <c:h val="0.50129251941549591"/>
        </c:manualLayout>
      </c:layout>
      <c:pieChart>
        <c:varyColors val="1"/>
        <c:ser>
          <c:idx val="0"/>
          <c:order val="0"/>
          <c:tx>
            <c:strRef>
              <c:f>'3.CI'!$H$6</c:f>
              <c:strCache>
                <c:ptCount val="1"/>
                <c:pt idx="0">
                  <c:v>Ene-Ago.25</c:v>
                </c:pt>
              </c:strCache>
            </c:strRef>
          </c:tx>
          <c:explosion val="4"/>
          <c:dPt>
            <c:idx val="0"/>
            <c:bubble3D val="0"/>
            <c:spPr>
              <a:solidFill>
                <a:schemeClr val="accent1"/>
              </a:solidFill>
              <a:ln w="19050">
                <a:solidFill>
                  <a:schemeClr val="lt1"/>
                </a:solidFill>
              </a:ln>
              <a:effectLst/>
            </c:spPr>
            <c:extLst>
              <c:ext xmlns:c16="http://schemas.microsoft.com/office/drawing/2014/chart" uri="{C3380CC4-5D6E-409C-BE32-E72D297353CC}">
                <c16:uniqueId val="{00000003-AB84-4816-903B-4EE36685258D}"/>
              </c:ext>
            </c:extLst>
          </c:dPt>
          <c:dPt>
            <c:idx val="1"/>
            <c:bubble3D val="0"/>
            <c:spPr>
              <a:solidFill>
                <a:schemeClr val="accent3"/>
              </a:solidFill>
              <a:ln w="19050">
                <a:solidFill>
                  <a:schemeClr val="lt1"/>
                </a:solidFill>
              </a:ln>
              <a:effectLst/>
            </c:spPr>
            <c:extLst>
              <c:ext xmlns:c16="http://schemas.microsoft.com/office/drawing/2014/chart" uri="{C3380CC4-5D6E-409C-BE32-E72D297353CC}">
                <c16:uniqueId val="{00000001-AB84-4816-903B-4EE36685258D}"/>
              </c:ext>
            </c:extLst>
          </c:dPt>
          <c:dPt>
            <c:idx val="2"/>
            <c:bubble3D val="0"/>
            <c:spPr>
              <a:solidFill>
                <a:schemeClr val="accent5"/>
              </a:solidFill>
              <a:ln w="19050">
                <a:solidFill>
                  <a:schemeClr val="lt1"/>
                </a:solidFill>
              </a:ln>
              <a:effectLst/>
            </c:spPr>
            <c:extLst>
              <c:ext xmlns:c16="http://schemas.microsoft.com/office/drawing/2014/chart" uri="{C3380CC4-5D6E-409C-BE32-E72D297353CC}">
                <c16:uniqueId val="{00000002-AB84-4816-903B-4EE36685258D}"/>
              </c:ext>
            </c:extLst>
          </c:dPt>
          <c:dPt>
            <c:idx val="3"/>
            <c:bubble3D val="0"/>
            <c:spPr>
              <a:solidFill>
                <a:schemeClr val="accent1">
                  <a:lumMod val="60000"/>
                </a:schemeClr>
              </a:solidFill>
              <a:ln w="19050">
                <a:solidFill>
                  <a:schemeClr val="lt1"/>
                </a:solidFill>
              </a:ln>
              <a:effectLst/>
            </c:spPr>
            <c:extLst>
              <c:ext xmlns:c16="http://schemas.microsoft.com/office/drawing/2014/chart" uri="{C3380CC4-5D6E-409C-BE32-E72D297353CC}">
                <c16:uniqueId val="{00000008-AB84-4816-903B-4EE36685258D}"/>
              </c:ext>
            </c:extLst>
          </c:dPt>
          <c:dPt>
            <c:idx val="4"/>
            <c:bubble3D val="0"/>
            <c:spPr>
              <a:solidFill>
                <a:schemeClr val="accent3">
                  <a:lumMod val="60000"/>
                </a:schemeClr>
              </a:solidFill>
              <a:ln w="19050">
                <a:solidFill>
                  <a:schemeClr val="lt1"/>
                </a:solidFill>
              </a:ln>
              <a:effectLst/>
            </c:spPr>
            <c:extLst>
              <c:ext xmlns:c16="http://schemas.microsoft.com/office/drawing/2014/chart" uri="{C3380CC4-5D6E-409C-BE32-E72D297353CC}">
                <c16:uniqueId val="{00000007-AB84-4816-903B-4EE36685258D}"/>
              </c:ext>
            </c:extLst>
          </c:dPt>
          <c:dPt>
            <c:idx val="5"/>
            <c:bubble3D val="0"/>
            <c:spPr>
              <a:solidFill>
                <a:schemeClr val="accent5">
                  <a:lumMod val="60000"/>
                </a:schemeClr>
              </a:solidFill>
              <a:ln w="19050">
                <a:solidFill>
                  <a:schemeClr val="lt1"/>
                </a:solidFill>
              </a:ln>
              <a:effectLst/>
            </c:spPr>
            <c:extLst>
              <c:ext xmlns:c16="http://schemas.microsoft.com/office/drawing/2014/chart" uri="{C3380CC4-5D6E-409C-BE32-E72D297353CC}">
                <c16:uniqueId val="{00000006-AB84-4816-903B-4EE36685258D}"/>
              </c:ext>
            </c:extLst>
          </c:dPt>
          <c:dPt>
            <c:idx val="6"/>
            <c:bubble3D val="0"/>
            <c:spPr>
              <a:solidFill>
                <a:schemeClr val="accent1">
                  <a:lumMod val="80000"/>
                  <a:lumOff val="20000"/>
                </a:schemeClr>
              </a:solidFill>
              <a:ln w="19050">
                <a:solidFill>
                  <a:schemeClr val="lt1"/>
                </a:solidFill>
              </a:ln>
              <a:effectLst/>
            </c:spPr>
            <c:extLst>
              <c:ext xmlns:c16="http://schemas.microsoft.com/office/drawing/2014/chart" uri="{C3380CC4-5D6E-409C-BE32-E72D297353CC}">
                <c16:uniqueId val="{00000005-AB84-4816-903B-4EE36685258D}"/>
              </c:ext>
            </c:extLst>
          </c:dPt>
          <c:dPt>
            <c:idx val="7"/>
            <c:bubble3D val="0"/>
            <c:spPr>
              <a:solidFill>
                <a:schemeClr val="accent3">
                  <a:lumMod val="80000"/>
                  <a:lumOff val="20000"/>
                </a:schemeClr>
              </a:solidFill>
              <a:ln w="19050">
                <a:solidFill>
                  <a:schemeClr val="lt1"/>
                </a:solidFill>
              </a:ln>
              <a:effectLst/>
            </c:spPr>
            <c:extLst>
              <c:ext xmlns:c16="http://schemas.microsoft.com/office/drawing/2014/chart" uri="{C3380CC4-5D6E-409C-BE32-E72D297353CC}">
                <c16:uniqueId val="{00000004-AB84-4816-903B-4EE36685258D}"/>
              </c:ext>
            </c:extLst>
          </c:dPt>
          <c:dLbls>
            <c:dLbl>
              <c:idx val="0"/>
              <c:layout>
                <c:manualLayout>
                  <c:x val="-0.30817380053377086"/>
                  <c:y val="0.12104325751252953"/>
                </c:manualLayout>
              </c:layout>
              <c:dLblPos val="bestFit"/>
              <c:showLegendKey val="1"/>
              <c:showVal val="1"/>
              <c:showCatName val="1"/>
              <c:showSerName val="0"/>
              <c:showPercent val="1"/>
              <c:showBubbleSize val="0"/>
              <c:separator> </c:separator>
              <c:extLst>
                <c:ext xmlns:c15="http://schemas.microsoft.com/office/drawing/2012/chart" uri="{CE6537A1-D6FC-4f65-9D91-7224C49458BB}">
                  <c15:layout>
                    <c:manualLayout>
                      <c:w val="0.22006639556637952"/>
                      <c:h val="0.12113333400158716"/>
                    </c:manualLayout>
                  </c15:layout>
                </c:ext>
                <c:ext xmlns:c16="http://schemas.microsoft.com/office/drawing/2014/chart" uri="{C3380CC4-5D6E-409C-BE32-E72D297353CC}">
                  <c16:uniqueId val="{00000003-AB84-4816-903B-4EE36685258D}"/>
                </c:ext>
              </c:extLst>
            </c:dLbl>
            <c:dLbl>
              <c:idx val="1"/>
              <c:layout>
                <c:manualLayout>
                  <c:x val="-0.1943259105031557"/>
                  <c:y val="-7.6565750464018367E-2"/>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1-AB84-4816-903B-4EE36685258D}"/>
                </c:ext>
              </c:extLst>
            </c:dLbl>
            <c:dLbl>
              <c:idx val="2"/>
              <c:layout>
                <c:manualLayout>
                  <c:x val="-0.10333781462689214"/>
                  <c:y val="-0.15863484144483064"/>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2-AB84-4816-903B-4EE36685258D}"/>
                </c:ext>
              </c:extLst>
            </c:dLbl>
            <c:dLbl>
              <c:idx val="3"/>
              <c:layout>
                <c:manualLayout>
                  <c:x val="2.5088250429402586E-2"/>
                  <c:y val="-0.14338984080122574"/>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8-AB84-4816-903B-4EE36685258D}"/>
                </c:ext>
              </c:extLst>
            </c:dLbl>
            <c:dLbl>
              <c:idx val="4"/>
              <c:layout>
                <c:manualLayout>
                  <c:x val="0.1040529801885377"/>
                  <c:y val="-3.3525843849006212E-2"/>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7-AB84-4816-903B-4EE36685258D}"/>
                </c:ext>
              </c:extLst>
            </c:dLbl>
            <c:dLbl>
              <c:idx val="6"/>
              <c:layout>
                <c:manualLayout>
                  <c:x val="7.3870152776126907E-2"/>
                  <c:y val="0.10625941584922048"/>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5-AB84-4816-903B-4EE36685258D}"/>
                </c:ext>
              </c:extLst>
            </c:dLbl>
            <c:dLbl>
              <c:idx val="7"/>
              <c:layout>
                <c:manualLayout>
                  <c:x val="-2.9251124125715777E-4"/>
                  <c:y val="7.865557468618424E-2"/>
                </c:manualLayout>
              </c:layout>
              <c:dLblPos val="bestFit"/>
              <c:showLegendKey val="1"/>
              <c:showVal val="1"/>
              <c:showCatName val="1"/>
              <c:showSerName val="0"/>
              <c:showPercent val="1"/>
              <c:showBubbleSize val="0"/>
              <c:separator> </c:separator>
              <c:extLst>
                <c:ext xmlns:c15="http://schemas.microsoft.com/office/drawing/2012/chart" uri="{CE6537A1-D6FC-4f65-9D91-7224C49458BB}"/>
                <c:ext xmlns:c16="http://schemas.microsoft.com/office/drawing/2014/chart" uri="{C3380CC4-5D6E-409C-BE32-E72D297353CC}">
                  <c16:uniqueId val="{00000004-AB84-4816-903B-4EE36685258D}"/>
                </c:ext>
              </c:extLst>
            </c:dLbl>
            <c:spPr>
              <a:noFill/>
              <a:ln>
                <a:noFill/>
              </a:ln>
              <a:effectLst/>
            </c:spPr>
            <c:txPr>
              <a:bodyPr rot="0" spcFirstLastPara="1" vertOverflow="ellipsis" vert="horz" wrap="square" lIns="38100" tIns="19050" rIns="38100" bIns="19050" anchor="ctr" anchorCtr="1">
                <a:spAutoFit/>
              </a:bodyPr>
              <a:lstStyle/>
              <a:p>
                <a:pPr>
                  <a:defRPr sz="1800" b="0" i="0" u="none" strike="noStrike" kern="1200" baseline="0">
                    <a:solidFill>
                      <a:sysClr val="windowText" lastClr="000000"/>
                    </a:solidFill>
                    <a:latin typeface="+mn-lt"/>
                    <a:ea typeface="+mn-ea"/>
                    <a:cs typeface="+mn-cs"/>
                  </a:defRPr>
                </a:pPr>
                <a:endParaRPr lang="es-DO"/>
              </a:p>
            </c:txPr>
            <c:dLblPos val="bestFit"/>
            <c:showLegendKey val="1"/>
            <c:showVal val="1"/>
            <c:showCatName val="1"/>
            <c:showSerName val="0"/>
            <c:showPercent val="1"/>
            <c:showBubbleSize val="0"/>
            <c:separator> </c:separator>
            <c:showLeaderLines val="1"/>
            <c:leaderLines>
              <c:spPr>
                <a:ln w="9525" cap="flat" cmpd="sng" algn="ctr">
                  <a:solidFill>
                    <a:schemeClr val="tx1">
                      <a:lumMod val="35000"/>
                      <a:lumOff val="65000"/>
                    </a:schemeClr>
                  </a:solidFill>
                  <a:round/>
                </a:ln>
                <a:effectLst/>
              </c:spPr>
            </c:leaderLines>
            <c:extLst>
              <c:ext xmlns:c15="http://schemas.microsoft.com/office/drawing/2012/chart" uri="{CE6537A1-D6FC-4f65-9D91-7224C49458BB}"/>
            </c:extLst>
          </c:dLbls>
          <c:cat>
            <c:strRef>
              <c:f>'3.CI'!$F$7:$F$14</c:f>
              <c:strCache>
                <c:ptCount val="8"/>
                <c:pt idx="0">
                  <c:v>Pensión por Invalidez (incapacidad)</c:v>
                </c:pt>
                <c:pt idx="1">
                  <c:v>Pensión por Vejez (Jubilación)</c:v>
                </c:pt>
                <c:pt idx="2">
                  <c:v>Pensión por Supervivencia (Viudedad)</c:v>
                </c:pt>
                <c:pt idx="3">
                  <c:v>Pensión por Supervivencia (Orfandad)</c:v>
                </c:pt>
                <c:pt idx="4">
                  <c:v>Certificación de Períodos cotizados</c:v>
                </c:pt>
                <c:pt idx="5">
                  <c:v>Certificación de legislación aplicable (Desplazados)</c:v>
                </c:pt>
                <c:pt idx="6">
                  <c:v>Deposito de documentos requeridos</c:v>
                </c:pt>
                <c:pt idx="7">
                  <c:v>Certificaciones emitidas descentralizadas-centralizadas</c:v>
                </c:pt>
              </c:strCache>
            </c:strRef>
          </c:cat>
          <c:val>
            <c:numRef>
              <c:f>'3.CI'!$H$7:$H$14</c:f>
              <c:numCache>
                <c:formatCode>General</c:formatCode>
                <c:ptCount val="8"/>
                <c:pt idx="0">
                  <c:v>0</c:v>
                </c:pt>
                <c:pt idx="1">
                  <c:v>7</c:v>
                </c:pt>
                <c:pt idx="2">
                  <c:v>13</c:v>
                </c:pt>
                <c:pt idx="3">
                  <c:v>13</c:v>
                </c:pt>
                <c:pt idx="4">
                  <c:v>0</c:v>
                </c:pt>
                <c:pt idx="5">
                  <c:v>3</c:v>
                </c:pt>
                <c:pt idx="6">
                  <c:v>38</c:v>
                </c:pt>
                <c:pt idx="7">
                  <c:v>109</c:v>
                </c:pt>
              </c:numCache>
            </c:numRef>
          </c:val>
          <c:extLst>
            <c:ext xmlns:c16="http://schemas.microsoft.com/office/drawing/2014/chart" uri="{C3380CC4-5D6E-409C-BE32-E72D297353CC}">
              <c16:uniqueId val="{00000000-AB84-4816-903B-4EE36685258D}"/>
            </c:ext>
          </c:extLst>
        </c:ser>
        <c:dLbls>
          <c:showLegendKey val="0"/>
          <c:showVal val="0"/>
          <c:showCatName val="0"/>
          <c:showSerName val="0"/>
          <c:showPercent val="0"/>
          <c:showBubbleSize val="0"/>
          <c:showLeaderLines val="1"/>
        </c:dLbls>
        <c:firstSliceAng val="0"/>
      </c:pieChart>
      <c:spPr>
        <a:noFill/>
        <a:ln>
          <a:noFill/>
        </a:ln>
        <a:effectLst/>
      </c:spPr>
    </c:plotArea>
    <c:plotVisOnly val="1"/>
    <c:dispBlanksAs val="gap"/>
    <c:showDLblsOverMax val="0"/>
  </c:chart>
  <c:spPr>
    <a:solidFill>
      <a:schemeClr val="bg1"/>
    </a:solidFill>
    <a:ln w="9525" cap="flat" cmpd="sng" algn="ctr">
      <a:solidFill>
        <a:schemeClr val="bg1"/>
      </a:solidFill>
      <a:round/>
    </a:ln>
    <a:effectLst/>
  </c:spPr>
  <c:txPr>
    <a:bodyPr/>
    <a:lstStyle/>
    <a:p>
      <a:pPr>
        <a:defRPr/>
      </a:pPr>
      <a:endParaRPr lang="es-DO"/>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withinLinear" id="18">
  <a:schemeClr val="accent5"/>
</cs:colorStyle>
</file>

<file path=xl/charts/colors4.xml><?xml version="1.0" encoding="utf-8"?>
<cs:colorStyle xmlns:cs="http://schemas.microsoft.com/office/drawing/2012/chartStyle" xmlns:a="http://schemas.openxmlformats.org/drawingml/2006/main" meth="withinLinear" id="14">
  <a:schemeClr val="accent1"/>
</cs:colorStyle>
</file>

<file path=xl/charts/colors5.xml><?xml version="1.0" encoding="utf-8"?>
<cs:colorStyle xmlns:cs="http://schemas.microsoft.com/office/drawing/2012/chartStyle" xmlns:a="http://schemas.openxmlformats.org/drawingml/2006/main" meth="withinLinear" id="18">
  <a:schemeClr val="accent5"/>
</cs:colorStyle>
</file>

<file path=xl/charts/colors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0.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1.xml><?xml version="1.0" encoding="utf-8"?>
<cs:colorStyle xmlns:cs="http://schemas.microsoft.com/office/drawing/2012/chartStyle" xmlns:a="http://schemas.openxmlformats.org/drawingml/2006/main" meth="withinLinearReversed" id="21">
  <a:schemeClr val="accent1"/>
</cs:colorStyle>
</file>

<file path=xl/charts/colors12.xml><?xml version="1.0" encoding="utf-8"?>
<cs:colorStyle xmlns:cs="http://schemas.microsoft.com/office/drawing/2012/chartStyle" xmlns:a="http://schemas.openxmlformats.org/drawingml/2006/main" meth="withinLinear" id="14">
  <a:schemeClr val="accent1"/>
</cs:colorStyle>
</file>

<file path=xl/charts/colors1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5.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6.xml><?xml version="1.0" encoding="utf-8"?>
<cs:colorStyle xmlns:cs="http://schemas.microsoft.com/office/drawing/2012/chartStyle" xmlns:a="http://schemas.openxmlformats.org/drawingml/2006/main" meth="withinLinear" id="18">
  <a:schemeClr val="accent5"/>
</cs:colorStyle>
</file>

<file path=xl/charts/colors17.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18.xml><?xml version="1.0" encoding="utf-8"?>
<cs:colorStyle xmlns:cs="http://schemas.microsoft.com/office/drawing/2012/chartStyle" xmlns:a="http://schemas.openxmlformats.org/drawingml/2006/main" meth="withinLinear" id="14">
  <a:schemeClr val="accent1"/>
</cs:colorStyle>
</file>

<file path=xl/charts/colors19.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0.xml><?xml version="1.0" encoding="utf-8"?>
<cs:colorStyle xmlns:cs="http://schemas.microsoft.com/office/drawing/2012/chartStyle" xmlns:a="http://schemas.openxmlformats.org/drawingml/2006/main" meth="withinLinear" id="14">
  <a:schemeClr val="accent1"/>
</cs:colorStyle>
</file>

<file path=xl/charts/colors21.xml><?xml version="1.0" encoding="utf-8"?>
<cs:colorStyle xmlns:cs="http://schemas.microsoft.com/office/drawing/2012/chartStyle" xmlns:a="http://schemas.openxmlformats.org/drawingml/2006/main" meth="withinLinear" id="14">
  <a:schemeClr val="accent1"/>
</cs:colorStyle>
</file>

<file path=xl/charts/colors22.xml><?xml version="1.0" encoding="utf-8"?>
<cs:colorStyle xmlns:cs="http://schemas.microsoft.com/office/drawing/2012/chartStyle" xmlns:a="http://schemas.openxmlformats.org/drawingml/2006/main" meth="withinLinear" id="14">
  <a:schemeClr val="accent1"/>
</cs:colorStyle>
</file>

<file path=xl/charts/colors23.xml><?xml version="1.0" encoding="utf-8"?>
<cs:colorStyle xmlns:cs="http://schemas.microsoft.com/office/drawing/2012/chartStyle" xmlns:a="http://schemas.openxmlformats.org/drawingml/2006/main" meth="withinLinear" id="18">
  <a:schemeClr val="accent5"/>
</cs:colorStyle>
</file>

<file path=xl/charts/colors24.xml><?xml version="1.0" encoding="utf-8"?>
<cs:colorStyle xmlns:cs="http://schemas.microsoft.com/office/drawing/2012/chartStyle" xmlns:a="http://schemas.openxmlformats.org/drawingml/2006/main" meth="withinLinear" id="14">
  <a:schemeClr val="accent1"/>
</cs:colorStyle>
</file>

<file path=xl/charts/colors25.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6.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8.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9.xml><?xml version="1.0" encoding="utf-8"?>
<cs:colorStyle xmlns:cs="http://schemas.microsoft.com/office/drawing/2012/chartStyle" xmlns:a="http://schemas.openxmlformats.org/drawingml/2006/main" meth="withinLinear" id="18">
  <a:schemeClr val="accent5"/>
</cs:colorStyle>
</file>

<file path=xl/charts/colors30.xml><?xml version="1.0" encoding="utf-8"?>
<cs:colorStyle xmlns:cs="http://schemas.microsoft.com/office/drawing/2012/chartStyle" xmlns:a="http://schemas.openxmlformats.org/drawingml/2006/main" meth="withinLinear" id="14">
  <a:schemeClr val="accent1"/>
</cs:colorStyle>
</file>

<file path=xl/charts/colors31.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3.xml><?xml version="1.0" encoding="utf-8"?>
<cs:colorStyle xmlns:cs="http://schemas.microsoft.com/office/drawing/2012/chartStyle" xmlns:a="http://schemas.openxmlformats.org/drawingml/2006/main" meth="withinLinearReversed" id="21">
  <a:schemeClr val="accent1"/>
</cs:colorStyle>
</file>

<file path=xl/charts/colors34.xml><?xml version="1.0" encoding="utf-8"?>
<cs:colorStyle xmlns:cs="http://schemas.microsoft.com/office/drawing/2012/chartStyle" xmlns:a="http://schemas.openxmlformats.org/drawingml/2006/main" meth="withinLinear" id="14">
  <a:schemeClr val="accent1"/>
</cs:colorStyle>
</file>

<file path=xl/charts/colors35.xml><?xml version="1.0" encoding="utf-8"?>
<cs:colorStyle xmlns:cs="http://schemas.microsoft.com/office/drawing/2012/chartStyle" xmlns:a="http://schemas.openxmlformats.org/drawingml/2006/main" meth="withinLinear" id="18">
  <a:schemeClr val="accent5"/>
</cs:colorStyle>
</file>

<file path=xl/charts/colors36.xml><?xml version="1.0" encoding="utf-8"?>
<cs:colorStyle xmlns:cs="http://schemas.microsoft.com/office/drawing/2012/chartStyle" xmlns:a="http://schemas.openxmlformats.org/drawingml/2006/main" meth="withinLinear" id="14">
  <a:schemeClr val="accent1"/>
</cs:colorStyle>
</file>

<file path=xl/charts/colors3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9.xml><?xml version="1.0" encoding="utf-8"?>
<cs:colorStyle xmlns:cs="http://schemas.microsoft.com/office/drawing/2012/chartStyle" xmlns:a="http://schemas.openxmlformats.org/drawingml/2006/main" meth="withinLinear" id="14">
  <a:schemeClr val="accent1"/>
</cs:colorStyle>
</file>

<file path=xl/charts/colors40.xml><?xml version="1.0" encoding="utf-8"?>
<cs:colorStyle xmlns:cs="http://schemas.microsoft.com/office/drawing/2012/chartStyle" xmlns:a="http://schemas.openxmlformats.org/drawingml/2006/main" meth="withinLinear" id="14">
  <a:schemeClr val="accent1"/>
</cs:colorStyle>
</file>

<file path=xl/charts/colors41.xml><?xml version="1.0" encoding="utf-8"?>
<cs:colorStyle xmlns:cs="http://schemas.microsoft.com/office/drawing/2012/chartStyle" xmlns:a="http://schemas.openxmlformats.org/drawingml/2006/main" meth="withinLinear" id="14">
  <a:schemeClr val="accent1"/>
</cs:colorStyle>
</file>

<file path=xl/charts/colors42.xml><?xml version="1.0" encoding="utf-8"?>
<cs:colorStyle xmlns:cs="http://schemas.microsoft.com/office/drawing/2012/chartStyle" xmlns:a="http://schemas.openxmlformats.org/drawingml/2006/main" meth="withinLinear" id="14">
  <a:schemeClr val="accent1"/>
</cs:colorStyle>
</file>

<file path=xl/charts/colors43.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5.xml><?xml version="1.0" encoding="utf-8"?>
<cs:colorStyle xmlns:cs="http://schemas.microsoft.com/office/drawing/2012/chartStyle" xmlns:a="http://schemas.openxmlformats.org/drawingml/2006/main" meth="withinLinear" id="14">
  <a:schemeClr val="accent1"/>
</cs:colorStyle>
</file>

<file path=xl/charts/colors46.xml><?xml version="1.0" encoding="utf-8"?>
<cs:colorStyle xmlns:cs="http://schemas.microsoft.com/office/drawing/2012/chartStyle" xmlns:a="http://schemas.openxmlformats.org/drawingml/2006/main" meth="withinLinear" id="16">
  <a:schemeClr val="accent3"/>
</cs:colorStyle>
</file>

<file path=xl/charts/colors47.xml><?xml version="1.0" encoding="utf-8"?>
<cs:colorStyle xmlns:cs="http://schemas.microsoft.com/office/drawing/2012/chartStyle" xmlns:a="http://schemas.openxmlformats.org/drawingml/2006/main" meth="withinLinear" id="14">
  <a:schemeClr val="accent1"/>
</cs:colorStyle>
</file>

<file path=xl/charts/colors48.xml><?xml version="1.0" encoding="utf-8"?>
<cs:colorStyle xmlns:cs="http://schemas.microsoft.com/office/drawing/2012/chartStyle" xmlns:a="http://schemas.openxmlformats.org/drawingml/2006/main" meth="withinLinear" id="16">
  <a:schemeClr val="accent3"/>
</cs:colorStyle>
</file>

<file path=xl/charts/colors49.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0.xml><?xml version="1.0" encoding="utf-8"?>
<cs:colorStyle xmlns:cs="http://schemas.microsoft.com/office/drawing/2012/chartStyle" xmlns:a="http://schemas.openxmlformats.org/drawingml/2006/main" meth="withinLinearReversed" id="21">
  <a:schemeClr val="accent1"/>
</cs:colorStyle>
</file>

<file path=xl/charts/colors51.xml><?xml version="1.0" encoding="utf-8"?>
<cs:colorStyle xmlns:cs="http://schemas.microsoft.com/office/drawing/2012/chartStyle" xmlns:a="http://schemas.openxmlformats.org/drawingml/2006/main" meth="withinLinearReversed" id="21">
  <a:schemeClr val="accent1"/>
</cs:colorStyle>
</file>

<file path=xl/charts/colors52.xml><?xml version="1.0" encoding="utf-8"?>
<cs:colorStyle xmlns:cs="http://schemas.microsoft.com/office/drawing/2012/chartStyle" xmlns:a="http://schemas.openxmlformats.org/drawingml/2006/main" meth="withinLinearReversed" id="21">
  <a:schemeClr val="accent1"/>
</cs:colorStyle>
</file>

<file path=xl/charts/colors53.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5.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6.xml><?xml version="1.0" encoding="utf-8"?>
<cs:colorStyle xmlns:cs="http://schemas.microsoft.com/office/drawing/2012/chartStyle" xmlns:a="http://schemas.openxmlformats.org/drawingml/2006/main" meth="withinLinear" id="14">
  <a:schemeClr val="accent1"/>
</cs:colorStyle>
</file>

<file path=xl/charts/colors57.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58.xml><?xml version="1.0" encoding="utf-8"?>
<cs:colorStyle xmlns:cs="http://schemas.microsoft.com/office/drawing/2012/chartStyle" xmlns:a="http://schemas.openxmlformats.org/drawingml/2006/main" meth="withinLinearReversed" id="21">
  <a:schemeClr val="accent1"/>
</cs:colorStyle>
</file>

<file path=xl/charts/colors59.xml><?xml version="1.0" encoding="utf-8"?>
<cs:colorStyle xmlns:cs="http://schemas.microsoft.com/office/drawing/2012/chartStyle" xmlns:a="http://schemas.openxmlformats.org/drawingml/2006/main" meth="withinLinear" id="18">
  <a:schemeClr val="accent5"/>
</cs:colorStyle>
</file>

<file path=xl/charts/colors60.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1.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2.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4.xml><?xml version="1.0" encoding="utf-8"?>
<cs:colorStyle xmlns:cs="http://schemas.microsoft.com/office/drawing/2012/chartStyle" xmlns:a="http://schemas.openxmlformats.org/drawingml/2006/main" meth="withinLinear" id="18">
  <a:schemeClr val="accent5"/>
</cs:colorStyle>
</file>

<file path=xl/charts/colors65.xml><?xml version="1.0" encoding="utf-8"?>
<cs:colorStyle xmlns:cs="http://schemas.microsoft.com/office/drawing/2012/chartStyle" xmlns:a="http://schemas.openxmlformats.org/drawingml/2006/main" meth="withinLinear" id="14">
  <a:schemeClr val="accent1"/>
</cs:colorStyle>
</file>

<file path=xl/charts/colors66.xml><?xml version="1.0" encoding="utf-8"?>
<cs:colorStyle xmlns:cs="http://schemas.microsoft.com/office/drawing/2012/chartStyle" xmlns:a="http://schemas.openxmlformats.org/drawingml/2006/main" meth="withinLinear" id="14">
  <a:schemeClr val="accent1"/>
</cs:colorStyle>
</file>

<file path=xl/charts/colors67.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68.xml><?xml version="1.0" encoding="utf-8"?>
<cs:colorStyle xmlns:cs="http://schemas.microsoft.com/office/drawing/2012/chartStyle" xmlns:a="http://schemas.openxmlformats.org/drawingml/2006/main" meth="withinLinear" id="14">
  <a:schemeClr val="accent1"/>
</cs:colorStyle>
</file>

<file path=xl/charts/colors69.xml><?xml version="1.0" encoding="utf-8"?>
<cs:colorStyle xmlns:cs="http://schemas.microsoft.com/office/drawing/2012/chartStyle" xmlns:a="http://schemas.openxmlformats.org/drawingml/2006/main" meth="withinLinear" id="14">
  <a:schemeClr val="accent1"/>
</cs:colorStyle>
</file>

<file path=xl/charts/colors70.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2.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3.xml><?xml version="1.0" encoding="utf-8"?>
<cs:colorStyle xmlns:cs="http://schemas.microsoft.com/office/drawing/2012/chartStyle" xmlns:a="http://schemas.openxmlformats.org/drawingml/2006/main" meth="withinLinear" id="14">
  <a:schemeClr val="accent1"/>
</cs:colorStyle>
</file>

<file path=xl/charts/colors7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5.xml><?xml version="1.0" encoding="utf-8"?>
<cs:colorStyle xmlns:cs="http://schemas.microsoft.com/office/drawing/2012/chartStyle" xmlns:a="http://schemas.openxmlformats.org/drawingml/2006/main" meth="withinLinear" id="18">
  <a:schemeClr val="accent5"/>
</cs:colorStyle>
</file>

<file path=xl/charts/colors76.xml><?xml version="1.0" encoding="utf-8"?>
<cs:colorStyle xmlns:cs="http://schemas.microsoft.com/office/drawing/2012/chartStyle" xmlns:a="http://schemas.openxmlformats.org/drawingml/2006/main" meth="cycle" id="13">
  <a:schemeClr val="accent6"/>
  <a:schemeClr val="accent5"/>
  <a:schemeClr val="accent4"/>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77.xml><?xml version="1.0" encoding="utf-8"?>
<cs:colorStyle xmlns:cs="http://schemas.microsoft.com/office/drawing/2012/chartStyle" xmlns:a="http://schemas.openxmlformats.org/drawingml/2006/main" meth="withinLinear" id="18">
  <a:schemeClr val="accent5"/>
</cs:colorStyle>
</file>

<file path=xl/charts/colors78.xml><?xml version="1.0" encoding="utf-8"?>
<cs:colorStyle xmlns:cs="http://schemas.microsoft.com/office/drawing/2012/chartStyle" xmlns:a="http://schemas.openxmlformats.org/drawingml/2006/main" meth="withinLinear" id="14">
  <a:schemeClr val="accent1"/>
</cs:colorStyle>
</file>

<file path=xl/charts/colors79.xml><?xml version="1.0" encoding="utf-8"?>
<cs:colorStyle xmlns:cs="http://schemas.microsoft.com/office/drawing/2012/chartStyle" xmlns:a="http://schemas.openxmlformats.org/drawingml/2006/main" meth="withinLinear" id="18">
  <a:schemeClr val="accent5"/>
</cs:colorStyle>
</file>

<file path=xl/charts/colors80.xml><?xml version="1.0" encoding="utf-8"?>
<cs:colorStyle xmlns:cs="http://schemas.microsoft.com/office/drawing/2012/chartStyle" xmlns:a="http://schemas.openxmlformats.org/drawingml/2006/main" meth="withinLinear" id="14">
  <a:schemeClr val="accent1"/>
</cs:colorStyle>
</file>

<file path=xl/charts/colors81.xml><?xml version="1.0" encoding="utf-8"?>
<cs:colorStyle xmlns:cs="http://schemas.microsoft.com/office/drawing/2012/chartStyle" xmlns:a="http://schemas.openxmlformats.org/drawingml/2006/main" meth="withinLinear" id="14">
  <a:schemeClr val="accent1"/>
</cs:colorStyle>
</file>

<file path=xl/charts/colors82.xml><?xml version="1.0" encoding="utf-8"?>
<cs:colorStyle xmlns:cs="http://schemas.microsoft.com/office/drawing/2012/chartStyle" xmlns:a="http://schemas.openxmlformats.org/drawingml/2006/main" meth="withinLinearReversed" id="21">
  <a:schemeClr val="accent1"/>
</cs:colorStyle>
</file>

<file path=xl/charts/colors8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4.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5.xml><?xml version="1.0" encoding="utf-8"?>
<cs:colorStyle xmlns:cs="http://schemas.microsoft.com/office/drawing/2012/chartStyle" xmlns:a="http://schemas.openxmlformats.org/drawingml/2006/main" meth="withinLinear" id="14">
  <a:schemeClr val="accent1"/>
</cs:colorStyle>
</file>

<file path=xl/charts/colors86.xml><?xml version="1.0" encoding="utf-8"?>
<cs:colorStyle xmlns:cs="http://schemas.microsoft.com/office/drawing/2012/chartStyle" xmlns:a="http://schemas.openxmlformats.org/drawingml/2006/main" meth="withinLinearReversed" id="21">
  <a:schemeClr val="accent1"/>
</cs:colorStyle>
</file>

<file path=xl/charts/colors87.xml><?xml version="1.0" encoding="utf-8"?>
<cs:colorStyle xmlns:cs="http://schemas.microsoft.com/office/drawing/2012/chartStyle" xmlns:a="http://schemas.openxmlformats.org/drawingml/2006/main" meth="withinLinearReversed" id="21">
  <a:schemeClr val="accent1"/>
</cs:colorStyle>
</file>

<file path=xl/charts/colors88.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89.xml><?xml version="1.0" encoding="utf-8"?>
<cs:colorStyle xmlns:cs="http://schemas.microsoft.com/office/drawing/2012/chartStyle" xmlns:a="http://schemas.openxmlformats.org/drawingml/2006/main" meth="withinLinear" id="16">
  <a:schemeClr val="accent3"/>
</cs:colorStyle>
</file>

<file path=xl/charts/colors90.xml><?xml version="1.0" encoding="utf-8"?>
<cs:colorStyle xmlns:cs="http://schemas.microsoft.com/office/drawing/2012/chartStyle" xmlns:a="http://schemas.openxmlformats.org/drawingml/2006/main" meth="cycle" id="11">
  <a:schemeClr val="accent1"/>
  <a:schemeClr val="accent3"/>
  <a:schemeClr val="accent5"/>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0.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11.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12.xml><?xml version="1.0" encoding="utf-8"?>
<cs:chartStyle xmlns:cs="http://schemas.microsoft.com/office/drawing/2012/chartStyle" xmlns:a="http://schemas.openxmlformats.org/drawingml/2006/main" id="223">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9050" cap="flat" cmpd="sng" algn="ctr">
        <a:solidFill>
          <a:schemeClr val="tx1">
            <a:lumMod val="15000"/>
            <a:lumOff val="85000"/>
          </a:schemeClr>
        </a:solidFill>
        <a:round/>
        <a:headEnd type="none" w="sm" len="sm"/>
        <a:tailEnd type="none" w="sm" len="sm"/>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a:gsLst>
          <a:gs pos="0">
            <a:schemeClr val="phClr"/>
          </a:gs>
          <a:gs pos="46000">
            <a:schemeClr val="phClr"/>
          </a:gs>
          <a:gs pos="100000">
            <a:schemeClr val="phClr">
              <a:lumMod val="20000"/>
              <a:lumOff val="80000"/>
              <a:alpha val="0"/>
            </a:schemeClr>
          </a:gs>
        </a:gsLst>
        <a:path path="circle">
          <a:fillToRect l="50000" t="-80000" r="50000" b="180000"/>
        </a:path>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99000">
              <a:schemeClr val="tx1">
                <a:lumMod val="25000"/>
                <a:lumOff val="75000"/>
              </a:schemeClr>
            </a:gs>
            <a:gs pos="0">
              <a:schemeClr val="tx1">
                <a:lumMod val="15000"/>
                <a:lumOff val="8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15000"/>
                <a:lumOff val="85000"/>
              </a:schemeClr>
            </a:gs>
            <a:gs pos="0">
              <a:schemeClr val="tx1">
                <a:lumMod val="5000"/>
                <a:lumOff val="9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13.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14.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5.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6.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17.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8.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19.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0.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21.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2.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23.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24.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5.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6.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7.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28.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9.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1.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2.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3.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3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5.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36.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7.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8.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9.xml><?xml version="1.0" encoding="utf-8"?>
<cs:chartStyle xmlns:cs="http://schemas.microsoft.com/office/drawing/2012/chartStyle" xmlns:a="http://schemas.openxmlformats.org/drawingml/2006/main" id="25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1"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scene3d>
        <a:camera prst="orthographicFront"/>
        <a:lightRig rig="brightRoom" dir="t"/>
      </a:scene3d>
      <a:sp3d prstMaterial="flat">
        <a:bevelT w="50800" h="101600" prst="angle"/>
        <a:contourClr>
          <a:srgbClr val="000000"/>
        </a:contourClr>
      </a:sp3d>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1" i="0" kern="1200" cap="all" spc="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1.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42.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3.xml><?xml version="1.0" encoding="utf-8"?>
<cs:chartStyle xmlns:cs="http://schemas.microsoft.com/office/drawing/2012/chartStyle" xmlns:a="http://schemas.openxmlformats.org/drawingml/2006/main" id="352">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3"/>
    <cs:fontRef idx="minor">
      <a:schemeClr val="tx1"/>
    </cs:fontRef>
  </cs:dataPoint>
  <cs:dataPoint3D>
    <cs:lnRef idx="0"/>
    <cs:fillRef idx="3">
      <cs:styleClr val="auto"/>
    </cs:fillRef>
    <cs:effectRef idx="3"/>
    <cs:fontRef idx="minor">
      <a:schemeClr val="tx1"/>
    </cs:fontRef>
  </cs:dataPoint3D>
  <cs:dataPointLine>
    <cs:lnRef idx="0">
      <cs:styleClr val="auto"/>
    </cs:lnRef>
    <cs:fillRef idx="3"/>
    <cs:effectRef idx="3"/>
    <cs:fontRef idx="minor">
      <a:schemeClr val="tx1"/>
    </cs:fontRef>
    <cs:spPr>
      <a:ln w="34925" cap="rnd">
        <a:solidFill>
          <a:schemeClr val="phClr"/>
        </a:solidFill>
        <a:round/>
      </a:ln>
    </cs:spPr>
  </cs:dataPointLine>
  <cs:dataPointMarker>
    <cs:lnRef idx="0">
      <cs:styleClr val="auto"/>
    </cs:lnRef>
    <cs:fillRef idx="3">
      <cs:styleClr val="auto"/>
    </cs:fillRef>
    <cs:effectRef idx="3"/>
    <cs:fontRef idx="minor">
      <a:schemeClr val="tx1"/>
    </cs:fontRef>
    <cs:spPr>
      <a:ln w="9525">
        <a:solidFill>
          <a:schemeClr val="phClr"/>
        </a:solidFill>
        <a:round/>
      </a:ln>
    </cs:spPr>
  </cs:dataPointMarker>
  <cs:dataPointMarkerLayout symbol="circle" size="6"/>
  <cs:dataPointWireframe>
    <cs:lnRef idx="0">
      <cs:styleClr val="auto"/>
    </cs:lnRef>
    <cs:fillRef idx="3"/>
    <cs:effectRef idx="3"/>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lt1"/>
    </cs:fontRef>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cs:lnRef idx="0"/>
    <cs:fillRef idx="0"/>
    <cs:effectRef idx="0"/>
    <cs:fontRef idx="minor">
      <a:schemeClr val="lt1"/>
    </cs:fontRef>
  </cs:plotArea>
  <cs:plotArea3D>
    <cs:lnRef idx="0"/>
    <cs:fillRef idx="0"/>
    <cs:effectRef idx="0"/>
    <cs:fontRef idx="minor">
      <a:schemeClr val="lt1"/>
    </cs:fontRef>
  </cs:plotArea3D>
  <cs:seriesAxis>
    <cs:lnRef idx="0"/>
    <cs:fillRef idx="0"/>
    <cs:effectRef idx="0"/>
    <cs:fontRef idx="minor">
      <a:schemeClr val="tx1">
        <a:lumMod val="65000"/>
        <a:lumOff val="35000"/>
      </a:schemeClr>
    </cs:fontRef>
    <cs:spPr>
      <a:ln w="12700" cap="flat" cmpd="sng" algn="ctr">
        <a:solidFill>
          <a:schemeClr val="tx1">
            <a:lumMod val="15000"/>
            <a:lumOff val="85000"/>
          </a:schemeClr>
        </a:solidFill>
        <a:round/>
      </a:ln>
    </cs:spPr>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baseline="0"/>
  </cs:title>
  <cs:trendline>
    <cs:lnRef idx="0">
      <cs:styleClr val="auto"/>
    </cs:lnRef>
    <cs:fillRef idx="0"/>
    <cs:effectRef idx="0"/>
    <cs:fontRef idx="minor">
      <a:schemeClr val="lt1"/>
    </cs:fontRef>
    <cs:spPr>
      <a:ln w="19050"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lt1"/>
    </cs:fontRef>
  </cs:wall>
</cs:chartStyle>
</file>

<file path=xl/charts/style44.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45.xml><?xml version="1.0" encoding="utf-8"?>
<cs:chartStyle xmlns:cs="http://schemas.microsoft.com/office/drawing/2012/chartStyle" xmlns:a="http://schemas.openxmlformats.org/drawingml/2006/main" id="258">
  <cs:axisTitle>
    <cs:lnRef idx="0"/>
    <cs:fillRef idx="0"/>
    <cs:effectRef idx="0"/>
    <cs:fontRef idx="minor">
      <a:schemeClr val="tx1">
        <a:lumMod val="65000"/>
        <a:lumOff val="35000"/>
      </a:schemeClr>
    </cs:fontRef>
    <cs:defRPr sz="9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1"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tx1"/>
    </cs:fontRef>
    <cs:spPr>
      <a:solidFill>
        <a:schemeClr val="phClr"/>
      </a:solidFill>
      <a:scene3d>
        <a:camera prst="orthographicFront"/>
        <a:lightRig rig="brightRoom" dir="t"/>
      </a:scene3d>
      <a:sp3d prstMaterial="flat">
        <a:bevelT w="50800" h="101600" prst="angle"/>
        <a:contourClr>
          <a:srgbClr val="000000"/>
        </a:contourClr>
      </a:sp3d>
    </cs:spPr>
  </cs:dataPoint>
  <cs:dataPoint3D>
    <cs:lnRef idx="0"/>
    <cs:fillRef idx="0">
      <cs:styleClr val="auto"/>
    </cs:fillRef>
    <cs:effectRef idx="0"/>
    <cs:fontRef idx="minor">
      <a:schemeClr val="tx1"/>
    </cs:fontRef>
    <cs:spPr>
      <a:solidFill>
        <a:schemeClr val="phClr"/>
      </a:solidFill>
      <a:ln w="1905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fillRef idx="0">
      <cs:styleClr val="auto"/>
    </cs:fillRef>
    <cs:effectRef idx="0"/>
    <cs:fontRef idx="minor">
      <a:schemeClr val="tx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1" i="0" kern="1200" cap="all" spc="50"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6.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7.xml><?xml version="1.0" encoding="utf-8"?>
<cs:chartStyle xmlns:cs="http://schemas.microsoft.com/office/drawing/2012/chartStyle" xmlns:a="http://schemas.openxmlformats.org/drawingml/2006/main" id="22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solidFill>
        <a:schemeClr val="phClr"/>
      </a:solidFill>
    </cs:spPr>
  </cs:dataPoint>
  <cs:dataPoint3D>
    <cs:lnRef idx="0"/>
    <cs:fillRef idx="1">
      <cs:styleClr val="auto"/>
    </cs:fillRef>
    <cs:effectRef idx="0"/>
    <cs:fontRef idx="minor">
      <a:schemeClr val="tx1"/>
    </cs:fontRef>
    <cs:spPr>
      <a:solidFill>
        <a:schemeClr val="phClr"/>
      </a:solidFill>
    </cs:spPr>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solidFill>
        <a:schemeClr val="phClr"/>
      </a:solidFill>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8.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9.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0.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1.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2.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3.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4.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5.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6.xml><?xml version="1.0" encoding="utf-8"?>
<cs:chartStyle xmlns:cs="http://schemas.microsoft.com/office/drawing/2012/chartStyle" xmlns:a="http://schemas.openxmlformats.org/drawingml/2006/main" id="326">
  <cs:axisTitle>
    <cs:lnRef idx="0"/>
    <cs:fillRef idx="0"/>
    <cs:effectRef idx="0"/>
    <cs:fontRef idx="minor">
      <a:schemeClr val="tx2"/>
    </cs:fontRef>
    <cs:defRPr sz="900" b="1" kern="1200"/>
  </cs:axisTitle>
  <cs:categoryAxis>
    <cs:lnRef idx="0"/>
    <cs:fillRef idx="0"/>
    <cs:effectRef idx="0"/>
    <cs:fontRef idx="minor">
      <a:schemeClr val="tx2"/>
    </cs:fontRef>
    <cs:spPr>
      <a:ln w="9525" cap="flat" cmpd="sng" algn="ctr">
        <a:solidFill>
          <a:schemeClr val="tx2">
            <a:lumMod val="15000"/>
            <a:lumOff val="85000"/>
          </a:schemeClr>
        </a:solidFill>
        <a:round/>
      </a:ln>
    </cs:spPr>
    <cs:defRPr sz="900" kern="1200"/>
  </cs:categoryAxis>
  <cs:chartArea mods="allowNoFillOverride allowNoLineOverride">
    <cs:lnRef idx="0"/>
    <cs:fillRef idx="0"/>
    <cs:effectRef idx="0"/>
    <cs:fontRef idx="minor">
      <a:schemeClr val="tx2"/>
    </cs:fontRef>
    <cs:spPr>
      <a:solidFill>
        <a:schemeClr val="bg1"/>
      </a:solidFill>
      <a:ln w="9525" cap="flat" cmpd="sng" algn="ctr">
        <a:solidFill>
          <a:schemeClr val="tx2">
            <a:lumMod val="15000"/>
            <a:lumOff val="85000"/>
          </a:schemeClr>
        </a:solidFill>
        <a:round/>
      </a:ln>
    </cs:spPr>
    <cs:defRPr sz="900" kern="1200"/>
  </cs:chartArea>
  <cs:dataLabel>
    <cs:lnRef idx="0"/>
    <cs:fillRef idx="0"/>
    <cs:effectRef idx="0"/>
    <cs:fontRef idx="minor">
      <a:schemeClr val="tx2"/>
    </cs:fontRef>
    <cs:defRPr sz="900" kern="1200"/>
  </cs:dataLabel>
  <cs:dataLabelCallout>
    <cs:lnRef idx="0"/>
    <cs:fillRef idx="0"/>
    <cs:effectRef idx="0"/>
    <cs:fontRef idx="minor">
      <a:schemeClr val="dk2">
        <a:lumMod val="7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3">
      <cs:styleClr val="auto"/>
    </cs:fillRef>
    <cs:effectRef idx="2"/>
    <cs:fontRef idx="minor">
      <a:schemeClr val="tx2"/>
    </cs:fontRef>
  </cs:dataPoint>
  <cs:dataPoint3D>
    <cs:lnRef idx="0"/>
    <cs:fillRef idx="3">
      <cs:styleClr val="auto"/>
    </cs:fillRef>
    <cs:effectRef idx="2"/>
    <cs:fontRef idx="minor">
      <a:schemeClr val="tx2"/>
    </cs:fontRef>
  </cs:dataPoint3D>
  <cs:dataPointLine>
    <cs:lnRef idx="0">
      <cs:styleClr val="auto"/>
    </cs:lnRef>
    <cs:fillRef idx="3"/>
    <cs:effectRef idx="2"/>
    <cs:fontRef idx="minor">
      <a:schemeClr val="tx2"/>
    </cs:fontRef>
    <cs:spPr>
      <a:ln w="31750" cap="rnd">
        <a:solidFill>
          <a:schemeClr val="phClr"/>
        </a:solidFill>
        <a:round/>
      </a:ln>
    </cs:spPr>
  </cs:dataPointLine>
  <cs:dataPointMarker>
    <cs:lnRef idx="0"/>
    <cs:fillRef idx="3">
      <cs:styleClr val="auto"/>
    </cs:fillRef>
    <cs:effectRef idx="2"/>
    <cs:fontRef idx="minor">
      <a:schemeClr val="tx2"/>
    </cs:fontRef>
    <cs:spPr>
      <a:ln w="12700">
        <a:solidFill>
          <a:schemeClr val="lt2"/>
        </a:solidFill>
        <a:round/>
      </a:ln>
    </cs:spPr>
  </cs:dataPointMarker>
  <cs:dataPointMarkerLayout symbol="circle" size="6"/>
  <cs:dataPointWireframe>
    <cs:lnRef idx="0">
      <cs:styleClr val="auto"/>
    </cs:lnRef>
    <cs:fillRef idx="3"/>
    <cs:effectRef idx="2"/>
    <cs:fontRef idx="minor">
      <a:schemeClr val="tx2"/>
    </cs:fontRef>
    <cs:spPr>
      <a:ln w="9525" cap="rnd">
        <a:solidFill>
          <a:schemeClr val="phClr"/>
        </a:solidFill>
        <a:round/>
      </a:ln>
    </cs:spPr>
  </cs:dataPointWireframe>
  <cs:dataTable>
    <cs:lnRef idx="0"/>
    <cs:fillRef idx="0"/>
    <cs:effectRef idx="0"/>
    <cs:fontRef idx="minor">
      <a:schemeClr val="tx2"/>
    </cs:fontRef>
    <cs:spPr>
      <a:ln w="9525">
        <a:solidFill>
          <a:schemeClr val="tx2">
            <a:lumMod val="15000"/>
            <a:lumOff val="85000"/>
          </a:schemeClr>
        </a:solidFill>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2"/>
    </cs:fontRef>
    <cs:spPr>
      <a:ln w="9525">
        <a:solidFill>
          <a:schemeClr val="dk1">
            <a:lumMod val="75000"/>
            <a:lumOff val="25000"/>
          </a:schemeClr>
        </a:solidFill>
        <a:prstDash val="dash"/>
      </a:ln>
    </cs:spPr>
  </cs:dropLine>
  <cs:errorBar>
    <cs:lnRef idx="0"/>
    <cs:fillRef idx="0"/>
    <cs:effectRef idx="0"/>
    <cs:fontRef idx="minor">
      <a:schemeClr val="tx2"/>
    </cs:fontRef>
    <cs:spPr>
      <a:ln w="9525">
        <a:solidFill>
          <a:schemeClr val="tx2">
            <a:lumMod val="75000"/>
          </a:schemeClr>
        </a:solidFill>
        <a:round/>
      </a:ln>
    </cs:spPr>
  </cs:errorBar>
  <cs:floor>
    <cs:lnRef idx="0"/>
    <cs:fillRef idx="0"/>
    <cs:effectRef idx="0"/>
    <cs:fontRef idx="minor">
      <a:schemeClr val="tx2"/>
    </cs:fontRef>
  </cs:floor>
  <cs:gridlineMajor>
    <cs:lnRef idx="0"/>
    <cs:fillRef idx="0"/>
    <cs:effectRef idx="0"/>
    <cs:fontRef idx="minor">
      <a:schemeClr val="tx2"/>
    </cs:fontRef>
    <cs:spPr>
      <a:ln w="9525" cap="flat" cmpd="sng" algn="ctr">
        <a:solidFill>
          <a:schemeClr val="tx2">
            <a:lumMod val="15000"/>
            <a:lumOff val="85000"/>
          </a:schemeClr>
        </a:solidFill>
        <a:round/>
      </a:ln>
    </cs:spPr>
  </cs:gridlineMajor>
  <cs:gridlineMinor>
    <cs:lnRef idx="0"/>
    <cs:fillRef idx="0"/>
    <cs:effectRef idx="0"/>
    <cs:fontRef idx="minor">
      <a:schemeClr val="tx2"/>
    </cs:fontRef>
    <cs:spPr>
      <a:ln>
        <a:solidFill>
          <a:schemeClr val="tx2">
            <a:lumMod val="5000"/>
            <a:lumOff val="95000"/>
          </a:schemeClr>
        </a:solidFill>
      </a:ln>
    </cs:spPr>
  </cs:gridlineMinor>
  <cs:hiLoLine>
    <cs:lnRef idx="0"/>
    <cs:fillRef idx="0"/>
    <cs:effectRef idx="0"/>
    <cs:fontRef idx="minor">
      <a:schemeClr val="tx2"/>
    </cs:fontRef>
    <cs:spPr>
      <a:ln w="9525">
        <a:solidFill>
          <a:schemeClr val="dk1">
            <a:lumMod val="75000"/>
            <a:lumOff val="25000"/>
          </a:schemeClr>
        </a:solidFill>
      </a:ln>
    </cs:spPr>
  </cs:hiLoLine>
  <cs:leaderLine>
    <cs:lnRef idx="0"/>
    <cs:fillRef idx="0"/>
    <cs:effectRef idx="0"/>
    <cs:fontRef idx="minor">
      <a:schemeClr val="tx2"/>
    </cs:fontRef>
    <cs:spPr>
      <a:ln w="9525">
        <a:solidFill>
          <a:schemeClr val="tx2">
            <a:lumMod val="35000"/>
            <a:lumOff val="65000"/>
          </a:schemeClr>
        </a:solidFill>
      </a:ln>
    </cs:spPr>
  </cs:leaderLine>
  <cs:legend>
    <cs:lnRef idx="0"/>
    <cs:fillRef idx="0"/>
    <cs:effectRef idx="0"/>
    <cs:fontRef idx="minor">
      <a:schemeClr val="tx2"/>
    </cs:fontRef>
    <cs:defRPr sz="900" kern="1200"/>
  </cs:legend>
  <cs:plotArea>
    <cs:lnRef idx="0"/>
    <cs:fillRef idx="0"/>
    <cs:effectRef idx="0"/>
    <cs:fontRef idx="minor">
      <a:schemeClr val="tx2"/>
    </cs:fontRef>
  </cs:plotArea>
  <cs:plotArea3D>
    <cs:lnRef idx="0"/>
    <cs:fillRef idx="0"/>
    <cs:effectRef idx="0"/>
    <cs:fontRef idx="minor">
      <a:schemeClr val="tx2"/>
    </cs:fontRef>
  </cs:plotArea3D>
  <cs:seriesAxis>
    <cs:lnRef idx="0"/>
    <cs:fillRef idx="0"/>
    <cs:effectRef idx="0"/>
    <cs:fontRef idx="minor">
      <a:schemeClr val="tx2"/>
    </cs:fontRef>
    <cs:spPr>
      <a:ln w="9525" cap="flat" cmpd="sng" algn="ctr">
        <a:solidFill>
          <a:schemeClr val="tx2">
            <a:lumMod val="15000"/>
            <a:lumOff val="85000"/>
          </a:schemeClr>
        </a:solidFill>
        <a:round/>
      </a:ln>
    </cs:spPr>
    <cs:defRPr sz="900" kern="1200"/>
  </cs:seriesAxis>
  <cs:seriesLine>
    <cs:lnRef idx="0"/>
    <cs:fillRef idx="0"/>
    <cs:effectRef idx="0"/>
    <cs:fontRef idx="minor">
      <a:schemeClr val="tx2"/>
    </cs:fontRef>
    <cs:spPr>
      <a:ln w="9525">
        <a:solidFill>
          <a:schemeClr val="tx2">
            <a:lumMod val="60000"/>
            <a:lumOff val="40000"/>
          </a:schemeClr>
        </a:solidFill>
        <a:prstDash val="dash"/>
      </a:ln>
    </cs:spPr>
  </cs:seriesLine>
  <cs:title>
    <cs:lnRef idx="0"/>
    <cs:fillRef idx="0"/>
    <cs:effectRef idx="0"/>
    <cs:fontRef idx="minor">
      <a:schemeClr val="tx2"/>
    </cs:fontRef>
    <cs:defRPr sz="1600" b="1" kern="1200"/>
  </cs:title>
  <cs:trendline>
    <cs:lnRef idx="0">
      <cs:styleClr val="auto"/>
    </cs:lnRef>
    <cs:fillRef idx="0"/>
    <cs:effectRef idx="0"/>
    <cs:fontRef idx="minor">
      <a:schemeClr val="tx2"/>
    </cs:fontRef>
    <cs:spPr>
      <a:ln w="19050" cap="rnd">
        <a:solidFill>
          <a:schemeClr val="phClr"/>
        </a:solidFill>
        <a:prstDash val="sysDash"/>
      </a:ln>
    </cs:spPr>
  </cs:trendline>
  <cs:trendlineLabel>
    <cs:lnRef idx="0"/>
    <cs:fillRef idx="0"/>
    <cs:effectRef idx="0"/>
    <cs:fontRef idx="minor">
      <a:schemeClr val="tx2"/>
    </cs:fontRef>
    <cs:defRPr sz="900" kern="1200"/>
  </cs:trendlineLabel>
  <cs:upBar>
    <cs:lnRef idx="0"/>
    <cs:fillRef idx="0"/>
    <cs:effectRef idx="0"/>
    <cs:fontRef idx="minor">
      <a:schemeClr val="tx2"/>
    </cs:fontRef>
    <cs:spPr>
      <a:solidFill>
        <a:schemeClr val="lt1"/>
      </a:solidFill>
      <a:ln w="9525">
        <a:solidFill>
          <a:schemeClr val="tx1">
            <a:lumMod val="15000"/>
            <a:lumOff val="85000"/>
          </a:schemeClr>
        </a:solidFill>
      </a:ln>
    </cs:spPr>
  </cs:upBar>
  <cs:valueAxis>
    <cs:lnRef idx="0"/>
    <cs:fillRef idx="0"/>
    <cs:effectRef idx="0"/>
    <cs:fontRef idx="minor">
      <a:schemeClr val="tx2"/>
    </cs:fontRef>
    <cs:defRPr sz="900" kern="1200"/>
  </cs:valueAxis>
  <cs:wall>
    <cs:lnRef idx="0"/>
    <cs:fillRef idx="0"/>
    <cs:effectRef idx="0"/>
    <cs:fontRef idx="minor">
      <a:schemeClr val="tx2"/>
    </cs:fontRef>
  </cs:wall>
</cs:chartStyle>
</file>

<file path=xl/charts/style57.xml><?xml version="1.0" encoding="utf-8"?>
<cs:chartStyle xmlns:cs="http://schemas.microsoft.com/office/drawing/2012/chartStyle" xmlns:a="http://schemas.openxmlformats.org/drawingml/2006/main" id="332">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58.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59.xml><?xml version="1.0" encoding="utf-8"?>
<cs:chartStyle xmlns:cs="http://schemas.microsoft.com/office/drawing/2012/chartStyle" xmlns:a="http://schemas.openxmlformats.org/drawingml/2006/main" id="298">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800" kern="1200" cap="all" spc="120" normalizeH="0" baseline="0"/>
  </cs:categoryAxis>
  <cs:chartArea mods="allowNoFillOverride allowNoLineOverride">
    <cs:lnRef idx="0"/>
    <cs:fillRef idx="0"/>
    <cs:effectRef idx="0"/>
    <cs:fontRef idx="minor">
      <a:schemeClr val="dk1"/>
    </cs:fontRef>
    <cs:spPr>
      <a:solidFill>
        <a:schemeClr val="lt1"/>
      </a:solidFill>
      <a:ln w="9525" cap="flat" cmpd="sng" algn="ctr">
        <a:solidFill>
          <a:schemeClr val="tx1">
            <a:lumMod val="15000"/>
            <a:lumOff val="85000"/>
          </a:schemeClr>
        </a:solidFill>
        <a:round/>
      </a:ln>
    </cs:spPr>
    <cs:defRPr sz="900" kern="1200"/>
  </cs:chartArea>
  <cs:dataLabel>
    <cs:lnRef idx="0"/>
    <cs:fillRef idx="0"/>
    <cs:effectRef idx="0"/>
    <cs:fontRef idx="minor">
      <a:schemeClr val="lt1"/>
    </cs:fontRef>
    <cs:defRPr sz="900" b="0" i="0" u="none" strike="noStrike" kern="1200" baseline="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cs:spPr>
  </cs:dataPoint>
  <cs:dataPoint3D>
    <cs:lnRef idx="0"/>
    <cs:fillRef idx="0">
      <cs:styleClr val="auto"/>
    </cs:fillRef>
    <cs:effectRef idx="0"/>
    <cs:fontRef idx="minor">
      <a:schemeClr val="dk1"/>
    </cs:fontRef>
    <cs:spPr>
      <a:solidFill>
        <a:schemeClr val="phClr"/>
      </a:solidFill>
    </cs:spPr>
  </cs:dataPoint3D>
  <cs:dataPointLine>
    <cs:lnRef idx="0">
      <cs:styleClr val="auto"/>
    </cs:lnRef>
    <cs:fillRef idx="0"/>
    <cs:effectRef idx="0"/>
    <cs:fontRef idx="minor">
      <a:schemeClr val="dk1"/>
    </cs:fontRef>
    <cs:spPr>
      <a:ln w="22225" cap="rnd">
        <a:solidFill>
          <a:schemeClr val="phClr"/>
        </a:solidFill>
        <a:round/>
      </a:ln>
    </cs:spPr>
  </cs:dataPointLine>
  <cs:dataPointMarker>
    <cs:lnRef idx="0">
      <cs:styleClr val="auto"/>
    </cs:lnRef>
    <cs:fillRef idx="0">
      <cs:styleClr val="auto"/>
    </cs:fillRef>
    <cs:effectRef idx="0"/>
    <cs:fontRef idx="minor">
      <a:schemeClr val="dk1"/>
    </cs:fontRef>
    <cs:spPr>
      <a:solidFill>
        <a:schemeClr val="phClr"/>
      </a:solidFill>
      <a:ln w="9525">
        <a:solidFill>
          <a:schemeClr val="phClr"/>
        </a:solidFill>
        <a:round/>
      </a:ln>
    </cs:spPr>
  </cs:dataPointMarker>
  <cs:dataPointMarkerLayout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15000"/>
            <a:lumOff val="8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solidFill>
          <a:schemeClr val="tx1">
            <a:lumMod val="15000"/>
            <a:lumOff val="85000"/>
          </a:schemeClr>
        </a:solidFill>
        <a:round/>
      </a:ln>
    </cs:spPr>
  </cs:gridlineMajor>
  <cs:gridlineMinor>
    <cs:lnRef idx="0"/>
    <cs:fillRef idx="0"/>
    <cs:effectRef idx="0"/>
    <cs:fontRef idx="minor">
      <a:schemeClr val="dk1"/>
    </cs:fontRef>
    <cs:spPr>
      <a:ln>
        <a:solidFill>
          <a:schemeClr val="tx1">
            <a:lumMod val="5000"/>
            <a:lumOff val="95000"/>
          </a:schemeClr>
        </a:solidFill>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spc="120" normalizeH="0" baseline="0"/>
  </cs:title>
  <cs:trendline>
    <cs:lnRef idx="0">
      <cs:styleClr val="auto"/>
    </cs:lnRef>
    <cs:fillRef idx="0"/>
    <cs:effectRef idx="0"/>
    <cs:fontRef idx="minor">
      <a:schemeClr val="dk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8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spPr>
      <a:ln w="9525" cap="flat" cmpd="sng" algn="ctr">
        <a:solidFill>
          <a:schemeClr val="dk1">
            <a:lumMod val="15000"/>
            <a:lumOff val="85000"/>
          </a:schemeClr>
        </a:solidFill>
        <a:round/>
      </a:ln>
    </cs:spPr>
    <cs:defRPr sz="900" kern="1200"/>
  </cs:valueAxis>
  <cs:wall>
    <cs:lnRef idx="0"/>
    <cs:fillRef idx="0"/>
    <cs:effectRef idx="0"/>
    <cs:fontRef idx="minor">
      <a:schemeClr val="dk1"/>
    </cs:fontRef>
  </cs:wall>
</cs:chartStyle>
</file>

<file path=xl/charts/style60.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1.xml><?xml version="1.0" encoding="utf-8"?>
<cs:chartStyle xmlns:cs="http://schemas.microsoft.com/office/drawing/2012/chartStyle" xmlns:a="http://schemas.openxmlformats.org/drawingml/2006/main" id="131">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1">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mods="ignoreCSTransforms">
      <cs:styleClr val="0">
        <a:shade val="25000"/>
      </cs:styl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mods="ignoreCSTransforms">
      <cs:styleClr val="0">
        <a:tint val="25000"/>
      </cs:styl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62.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4.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65.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66.xml><?xml version="1.0" encoding="utf-8"?>
<cs:chartStyle xmlns:cs="http://schemas.microsoft.com/office/drawing/2012/chartStyle" xmlns:a="http://schemas.openxmlformats.org/drawingml/2006/main" id="131">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1">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mods="ignoreCSTransforms">
      <cs:styleClr val="0">
        <a:shade val="25000"/>
      </cs:styl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mods="ignoreCSTransforms">
      <cs:styleClr val="0">
        <a:tint val="25000"/>
      </cs:styl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67.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68.xml><?xml version="1.0" encoding="utf-8"?>
<cs:chartStyle xmlns:cs="http://schemas.microsoft.com/office/drawing/2012/chartStyle" xmlns:a="http://schemas.openxmlformats.org/drawingml/2006/main" id="223">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9050" cap="flat" cmpd="sng" algn="ctr">
        <a:solidFill>
          <a:schemeClr val="tx1">
            <a:lumMod val="15000"/>
            <a:lumOff val="85000"/>
          </a:schemeClr>
        </a:solidFill>
        <a:round/>
        <a:headEnd type="none" w="sm" len="sm"/>
        <a:tailEnd type="none" w="sm" len="sm"/>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a:gsLst>
          <a:gs pos="0">
            <a:schemeClr val="phClr"/>
          </a:gs>
          <a:gs pos="46000">
            <a:schemeClr val="phClr"/>
          </a:gs>
          <a:gs pos="100000">
            <a:schemeClr val="phClr">
              <a:lumMod val="20000"/>
              <a:lumOff val="80000"/>
              <a:alpha val="0"/>
            </a:schemeClr>
          </a:gs>
        </a:gsLst>
        <a:path path="circle">
          <a:fillToRect l="50000" t="-80000" r="50000" b="180000"/>
        </a:path>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99000">
              <a:schemeClr val="tx1">
                <a:lumMod val="25000"/>
                <a:lumOff val="75000"/>
              </a:schemeClr>
            </a:gs>
            <a:gs pos="0">
              <a:schemeClr val="tx1">
                <a:lumMod val="15000"/>
                <a:lumOff val="8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15000"/>
                <a:lumOff val="85000"/>
              </a:schemeClr>
            </a:gs>
            <a:gs pos="0">
              <a:schemeClr val="tx1">
                <a:lumMod val="5000"/>
                <a:lumOff val="9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69.xml><?xml version="1.0" encoding="utf-8"?>
<cs:chartStyle xmlns:cs="http://schemas.microsoft.com/office/drawing/2012/chartStyle" xmlns:a="http://schemas.openxmlformats.org/drawingml/2006/main" id="129">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1">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mods="ignoreCSTransforms">
      <cs:styleClr val="0">
        <a:shade val="25000"/>
      </cs:styl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mods="ignoreCSTransforms">
      <cs:styleClr val="0">
        <a:tint val="25000"/>
      </cs:styl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70.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71.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2.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73.xml><?xml version="1.0" encoding="utf-8"?>
<cs:chartStyle xmlns:cs="http://schemas.microsoft.com/office/drawing/2012/chartStyle" xmlns:a="http://schemas.openxmlformats.org/drawingml/2006/main" id="259">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cs:styleClr val="auto"/>
    </cs:fontRef>
    <cs:defRPr sz="1000" b="1" i="0" u="none" strike="noStrike" kern="1200" spc="0" baseline="0"/>
  </cs:dataLabel>
  <cs:dataLabelCallout>
    <cs:lnRef idx="0">
      <cs:styleClr val="auto"/>
    </cs:lnRef>
    <cs:fillRef idx="0"/>
    <cs:effectRef idx="0"/>
    <cs:fontRef idx="minor">
      <cs:styleClr val="auto"/>
    </cs:fontRef>
    <cs:spPr>
      <a:solidFill>
        <a:schemeClr val="lt1"/>
      </a:solidFill>
      <a:ln>
        <a:solidFill>
          <a:schemeClr val="phClr"/>
        </a:solidFill>
      </a:ln>
    </cs:spPr>
    <cs:defRPr sz="1000" b="1"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solidFill>
        <a:schemeClr val="phClr"/>
      </a:solidFill>
      <a:effectLst>
        <a:outerShdw blurRad="63500" sx="102000" sy="102000" algn="ctr" rotWithShape="0">
          <a:prstClr val="black">
            <a:alpha val="20000"/>
          </a:prstClr>
        </a:outerShdw>
      </a:effectLst>
    </cs:spPr>
  </cs:dataPoint>
  <cs:dataPoint3D>
    <cs:lnRef idx="0"/>
    <cs:fillRef idx="0">
      <cs:styleClr val="auto"/>
    </cs:fillRef>
    <cs:effectRef idx="0"/>
    <cs:fontRef idx="minor">
      <a:schemeClr val="dk1"/>
    </cs:fontRef>
    <cs:spPr>
      <a:solidFill>
        <a:schemeClr val="phClr"/>
      </a:solidFill>
      <a:effectLst>
        <a:outerShdw blurRad="88900" sx="102000" sy="102000" algn="ctr" rotWithShape="0">
          <a:prstClr val="black">
            <a:alpha val="10000"/>
          </a:prstClr>
        </a:outerShdw>
      </a:effectLst>
      <a:scene3d>
        <a:camera prst="orthographicFront"/>
        <a:lightRig rig="threePt" dir="t"/>
      </a:scene3d>
      <a:sp3d>
        <a:bevelT w="127000" h="127000"/>
        <a:bevelB w="127000" h="127000"/>
      </a:sp3d>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fillRef idx="0">
      <cs:styleClr val="auto"/>
    </cs:fillRef>
    <cs:effectRef idx="0"/>
    <cs:fontRef idx="minor">
      <a:schemeClr val="dk1"/>
    </cs:fontRef>
    <cs:spPr>
      <a:solidFill>
        <a:schemeClr val="phClr"/>
      </a:solidFill>
      <a:ln w="9525">
        <a:solidFill>
          <a:schemeClr val="lt1"/>
        </a:solidFill>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600" b="1" kern="1200" cap="all" baseline="0"/>
  </cs:title>
  <cs:trendline>
    <cs:lnRef idx="0">
      <cs:styleClr val="auto"/>
    </cs:lnRef>
    <cs:fillRef idx="0"/>
    <cs:effectRef idx="0"/>
    <cs:fontRef idx="minor">
      <a:schemeClr val="tx1"/>
    </cs:fontRef>
    <cs:spPr>
      <a:ln w="19050" cap="rnd">
        <a:solidFill>
          <a:schemeClr val="phClr"/>
        </a:solidFill>
        <a:prstDash val="sysDash"/>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4.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75.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76.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77.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78.xml><?xml version="1.0" encoding="utf-8"?>
<cs:chartStyle xmlns:cs="http://schemas.microsoft.com/office/drawing/2012/chartStyle" xmlns:a="http://schemas.openxmlformats.org/drawingml/2006/main" id="107">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mods="ignoreCSTransforms">
      <cs:styleClr val="0">
        <a:shade val="25000"/>
      </cs:styl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mods="ignoreCSTransforms">
      <cs:styleClr val="0">
        <a:tint val="25000"/>
      </cs:styl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79.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80.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81.xml><?xml version="1.0" encoding="utf-8"?>
<cs:chartStyle xmlns:cs="http://schemas.microsoft.com/office/drawing/2012/chartStyle" xmlns:a="http://schemas.openxmlformats.org/drawingml/2006/main" id="223">
  <cs:axisTitle>
    <cs:lnRef idx="0"/>
    <cs:fillRef idx="0"/>
    <cs:effectRef idx="0"/>
    <cs:fontRef idx="minor">
      <a:schemeClr val="tx1">
        <a:lumMod val="65000"/>
        <a:lumOff val="35000"/>
      </a:schemeClr>
    </cs:fontRef>
    <cs:defRPr sz="900" kern="1200" cap="all"/>
  </cs:axisTitle>
  <cs:categoryAxis>
    <cs:lnRef idx="0"/>
    <cs:fillRef idx="0"/>
    <cs:effectRef idx="0"/>
    <cs:fontRef idx="minor">
      <a:schemeClr val="tx1">
        <a:lumMod val="65000"/>
        <a:lumOff val="35000"/>
      </a:schemeClr>
    </cs:fontRef>
    <cs:spPr>
      <a:ln w="19050" cap="flat" cmpd="sng" algn="ctr">
        <a:solidFill>
          <a:schemeClr val="tx1">
            <a:lumMod val="15000"/>
            <a:lumOff val="85000"/>
          </a:schemeClr>
        </a:solidFill>
        <a:round/>
        <a:headEnd type="none" w="sm" len="sm"/>
        <a:tailEnd type="none" w="sm" len="sm"/>
      </a:ln>
    </cs:spPr>
    <cs:defRPr sz="900" kern="1200"/>
  </cs:categoryAxis>
  <cs:chartArea mods="allowNoFillOverride allowNoLineOverride">
    <cs:lnRef idx="0"/>
    <cs:fillRef idx="0"/>
    <cs:effectRef idx="0"/>
    <cs:fontRef idx="minor">
      <a:schemeClr val="dk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bg1"/>
    </cs:fontRef>
    <cs:spPr>
      <a:solidFill>
        <a:schemeClr val="tx1">
          <a:lumMod val="50000"/>
          <a:lumOff val="50000"/>
        </a:schemeClr>
      </a:solidFill>
    </cs:spPr>
    <cs:defRPr sz="900" kern="1200"/>
    <cs:bodyPr rot="0" spcFirstLastPara="1" vertOverflow="clip" horzOverflow="clip" vert="horz" wrap="square" lIns="36576" tIns="18288" rIns="36576" bIns="18288" anchor="ctr" anchorCtr="1">
      <a:spAutoFit/>
    </cs:bodyPr>
  </cs:dataLabelCallout>
  <cs:dataPoint>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
  <cs:dataPoint3D>
    <cs:lnRef idx="0"/>
    <cs:fillRef idx="0">
      <cs:styleClr val="auto"/>
    </cs:fillRef>
    <cs:effectRef idx="0"/>
    <cs:fontRef idx="minor">
      <a:schemeClr val="dk1"/>
    </cs:fontRef>
    <cs:spPr>
      <a:gradFill flip="none" rotWithShape="1">
        <a:gsLst>
          <a:gs pos="0">
            <a:schemeClr val="phClr"/>
          </a:gs>
          <a:gs pos="75000">
            <a:schemeClr val="phClr">
              <a:lumMod val="60000"/>
              <a:lumOff val="40000"/>
            </a:schemeClr>
          </a:gs>
          <a:gs pos="51000">
            <a:schemeClr val="phClr">
              <a:alpha val="75000"/>
            </a:schemeClr>
          </a:gs>
          <a:gs pos="100000">
            <a:schemeClr val="phClr">
              <a:lumMod val="20000"/>
              <a:lumOff val="80000"/>
              <a:alpha val="15000"/>
            </a:schemeClr>
          </a:gs>
        </a:gsLst>
        <a:lin ang="10800000" scaled="1"/>
        <a:tileRect/>
      </a:gradFill>
    </cs:spPr>
  </cs:dataPoint3D>
  <cs:dataPointLine>
    <cs:lnRef idx="0">
      <cs:styleClr val="auto"/>
    </cs:lnRef>
    <cs:fillRef idx="0"/>
    <cs:effectRef idx="0"/>
    <cs:fontRef idx="minor">
      <a:schemeClr val="dk1"/>
    </cs:fontRef>
    <cs:spPr>
      <a:ln w="28575" cap="rnd">
        <a:solidFill>
          <a:schemeClr val="phClr"/>
        </a:solidFill>
        <a:round/>
      </a:ln>
    </cs:spPr>
  </cs:dataPointLine>
  <cs:dataPointMarker>
    <cs:lnRef idx="0">
      <cs:styleClr val="auto"/>
    </cs:lnRef>
    <cs:fillRef idx="0">
      <cs:styleClr val="auto"/>
    </cs:fillRef>
    <cs:effectRef idx="0"/>
    <cs:fontRef idx="minor">
      <a:schemeClr val="dk1"/>
    </cs:fontRef>
    <cs:spPr>
      <a:gradFill>
        <a:gsLst>
          <a:gs pos="0">
            <a:schemeClr val="phClr"/>
          </a:gs>
          <a:gs pos="46000">
            <a:schemeClr val="phClr"/>
          </a:gs>
          <a:gs pos="100000">
            <a:schemeClr val="phClr">
              <a:lumMod val="20000"/>
              <a:lumOff val="80000"/>
              <a:alpha val="0"/>
            </a:schemeClr>
          </a:gs>
        </a:gsLst>
        <a:path path="circle">
          <a:fillToRect l="50000" t="-80000" r="50000" b="180000"/>
        </a:path>
      </a:gradFill>
      <a:ln w="9525" cap="flat" cmpd="sng" algn="ctr">
        <a:solidFill>
          <a:schemeClr val="phClr">
            <a:shade val="95000"/>
          </a:schemeClr>
        </a:solidFill>
        <a:round/>
      </a:ln>
    </cs:spPr>
  </cs:dataPointMarker>
  <cs:dataPointMarkerLayout symbol="circle" size="6"/>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ln w="9525">
        <a:solidFill>
          <a:schemeClr val="tx1">
            <a:lumMod val="15000"/>
            <a:lumOff val="85000"/>
          </a:schemeClr>
        </a:solidFill>
      </a:ln>
    </cs:spPr>
    <cs:defRPr sz="900" kern="1200"/>
  </cs:dataTable>
  <cs:downBar>
    <cs:lnRef idx="0"/>
    <cs:fillRef idx="0"/>
    <cs:effectRef idx="0"/>
    <cs:fontRef idx="minor">
      <a:schemeClr val="dk1"/>
    </cs:fontRef>
    <cs:spPr>
      <a:solidFill>
        <a:schemeClr val="dk1">
          <a:lumMod val="75000"/>
          <a:lumOff val="25000"/>
        </a:schemeClr>
      </a:solidFill>
      <a:ln w="9525">
        <a:solidFill>
          <a:schemeClr val="tx1">
            <a:lumMod val="65000"/>
            <a:lumOff val="35000"/>
          </a:schemeClr>
        </a:solidFill>
      </a:ln>
    </cs:spPr>
  </cs:downBar>
  <cs:dropLine>
    <cs:lnRef idx="0"/>
    <cs:fillRef idx="0"/>
    <cs:effectRef idx="0"/>
    <cs:fontRef idx="minor">
      <a:schemeClr val="dk1"/>
    </cs:fontRef>
    <cs:spPr>
      <a:ln w="9525">
        <a:solidFill>
          <a:schemeClr val="tx1">
            <a:lumMod val="35000"/>
            <a:lumOff val="65000"/>
          </a:schemeClr>
        </a:solidFill>
      </a:ln>
    </cs:spPr>
  </cs:dropLine>
  <cs:errorBar>
    <cs:lnRef idx="0"/>
    <cs:fillRef idx="0"/>
    <cs:effectRef idx="0"/>
    <cs:fontRef idx="minor">
      <a:schemeClr val="dk1"/>
    </cs:fontRef>
    <cs:spPr>
      <a:ln w="9525" cap="flat" cmpd="sng" algn="ctr">
        <a:solidFill>
          <a:schemeClr val="tx1">
            <a:lumMod val="65000"/>
            <a:lumOff val="35000"/>
          </a:schemeClr>
        </a:solidFill>
        <a:round/>
      </a:ln>
    </cs:spPr>
  </cs:errorBar>
  <cs:floor>
    <cs:lnRef idx="0"/>
    <cs:fillRef idx="0"/>
    <cs:effectRef idx="0"/>
    <cs:fontRef idx="minor">
      <a:schemeClr val="dk1"/>
    </cs:fontRef>
  </cs:floor>
  <cs:gridlineMajor>
    <cs:lnRef idx="0"/>
    <cs:fillRef idx="0"/>
    <cs:effectRef idx="0"/>
    <cs:fontRef idx="minor">
      <a:schemeClr val="dk1"/>
    </cs:fontRef>
    <cs:spPr>
      <a:ln w="9525" cap="flat" cmpd="sng" algn="ctr">
        <a:gradFill>
          <a:gsLst>
            <a:gs pos="99000">
              <a:schemeClr val="tx1">
                <a:lumMod val="25000"/>
                <a:lumOff val="75000"/>
              </a:schemeClr>
            </a:gs>
            <a:gs pos="0">
              <a:schemeClr val="tx1">
                <a:lumMod val="15000"/>
                <a:lumOff val="85000"/>
              </a:schemeClr>
            </a:gs>
          </a:gsLst>
          <a:lin ang="5400000" scaled="0"/>
        </a:gradFill>
        <a:round/>
      </a:ln>
    </cs:spPr>
  </cs:gridlineMajor>
  <cs:gridlineMinor>
    <cs:lnRef idx="0"/>
    <cs:fillRef idx="0"/>
    <cs:effectRef idx="0"/>
    <cs:fontRef idx="minor">
      <a:schemeClr val="dk1"/>
    </cs:fontRef>
    <cs:spPr>
      <a:ln w="9525" cap="flat" cmpd="sng" algn="ctr">
        <a:gradFill>
          <a:gsLst>
            <a:gs pos="100000">
              <a:schemeClr val="tx1">
                <a:lumMod val="15000"/>
                <a:lumOff val="85000"/>
              </a:schemeClr>
            </a:gs>
            <a:gs pos="0">
              <a:schemeClr val="tx1">
                <a:lumMod val="5000"/>
                <a:lumOff val="95000"/>
              </a:schemeClr>
            </a:gs>
          </a:gsLst>
          <a:lin ang="5400000" scaled="0"/>
        </a:gradFill>
        <a:round/>
      </a:ln>
    </cs:spPr>
  </cs:gridlineMinor>
  <cs:hiLoLine>
    <cs:lnRef idx="0"/>
    <cs:fillRef idx="0"/>
    <cs:effectRef idx="0"/>
    <cs:fontRef idx="minor">
      <a:schemeClr val="dk1"/>
    </cs:fontRef>
    <cs:spPr>
      <a:ln w="9525">
        <a:solidFill>
          <a:schemeClr val="tx1">
            <a:lumMod val="50000"/>
            <a:lumOff val="50000"/>
          </a:schemeClr>
        </a:solidFill>
      </a:ln>
    </cs:spPr>
  </cs:hiLoLine>
  <cs:leaderLine>
    <cs:lnRef idx="0"/>
    <cs:fillRef idx="0"/>
    <cs:effectRef idx="0"/>
    <cs:fontRef idx="minor">
      <a:schemeClr val="dk1"/>
    </cs:fontRef>
    <cs:spPr>
      <a:ln w="9525">
        <a:solidFill>
          <a:schemeClr val="tx1">
            <a:lumMod val="35000"/>
            <a:lumOff val="65000"/>
          </a:schemeClr>
        </a:solidFill>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dk1"/>
    </cs:fontRef>
  </cs:plotArea>
  <cs:plotArea3D mods="allowNoFillOverride allowNoLineOverride">
    <cs:lnRef idx="0"/>
    <cs:fillRef idx="0"/>
    <cs:effectRef idx="0"/>
    <cs:fontRef idx="minor">
      <a:schemeClr val="dk1"/>
    </cs:fontRef>
  </cs:plotArea3D>
  <cs:seriesAxis>
    <cs:lnRef idx="0"/>
    <cs:fillRef idx="0"/>
    <cs:effectRef idx="0"/>
    <cs:fontRef idx="minor">
      <a:schemeClr val="tx1">
        <a:lumMod val="65000"/>
        <a:lumOff val="35000"/>
      </a:schemeClr>
    </cs:fontRef>
    <cs:spPr>
      <a:ln w="9525" cap="flat" cmpd="sng" algn="ctr">
        <a:solidFill>
          <a:schemeClr val="tx1">
            <a:lumMod val="15000"/>
            <a:lumOff val="85000"/>
          </a:schemeClr>
        </a:solidFill>
        <a:round/>
        <a:headEnd type="none" w="sm" len="sm"/>
        <a:tailEnd type="none" w="sm" len="sm"/>
      </a:ln>
    </cs:spPr>
    <cs:defRPr sz="900" kern="1200"/>
  </cs:seriesAxis>
  <cs:seriesLine>
    <cs:lnRef idx="0"/>
    <cs:fillRef idx="0"/>
    <cs:effectRef idx="0"/>
    <cs:fontRef idx="minor">
      <a:schemeClr val="dk1"/>
    </cs:fontRef>
    <cs:spPr>
      <a:ln w="9525">
        <a:solidFill>
          <a:schemeClr val="tx1">
            <a:lumMod val="35000"/>
            <a:lumOff val="65000"/>
          </a:schemeClr>
        </a:solidFill>
        <a:round/>
      </a:ln>
    </cs:spPr>
  </cs:seriesLine>
  <cs:title>
    <cs:lnRef idx="0"/>
    <cs:fillRef idx="0"/>
    <cs:effectRef idx="0"/>
    <cs:fontRef idx="minor">
      <a:schemeClr val="tx1">
        <a:lumMod val="65000"/>
        <a:lumOff val="35000"/>
      </a:schemeClr>
    </cs:fontRef>
    <cs:defRPr sz="1800" b="1" kern="1200" cap="all" spc="50" baseline="0"/>
  </cs:title>
  <cs:trendline>
    <cs:lnRef idx="0">
      <cs:styleClr val="auto"/>
    </cs:lnRef>
    <cs:fillRef idx="0"/>
    <cs:effectRef idx="0"/>
    <cs:fontRef idx="minor">
      <a:schemeClr val="dk1"/>
    </cs:fontRef>
    <cs:spPr>
      <a:ln w="9525" cap="rnd">
        <a:solidFill>
          <a:schemeClr val="phClr"/>
        </a:solidFill>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65000"/>
            <a:lumOff val="3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dk1"/>
    </cs:fontRef>
  </cs:wall>
</cs:chartStyle>
</file>

<file path=xl/charts/style8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3.xml><?xml version="1.0" encoding="utf-8"?>
<cs:chartStyle xmlns:cs="http://schemas.microsoft.com/office/drawing/2012/chartStyle" xmlns:a="http://schemas.openxmlformats.org/drawingml/2006/main" id="21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4.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85.xml><?xml version="1.0" encoding="utf-8"?>
<cs:chartStyle xmlns:cs="http://schemas.microsoft.com/office/drawing/2012/chartStyle" xmlns:a="http://schemas.openxmlformats.org/drawingml/2006/main" id="126">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3">
      <cs:styleClr val="auto"/>
    </cs:fillRef>
    <cs:effectRef idx="3">
      <a:schemeClr val="dk1"/>
    </cs:effectRef>
    <cs:fontRef idx="minor">
      <a:schemeClr val="tx1"/>
    </cs:fontRef>
  </cs:dataPoint>
  <cs:dataPoint3D>
    <cs:lnRef idx="0"/>
    <cs:fillRef idx="3">
      <cs:styleClr val="auto"/>
    </cs:fillRef>
    <cs:effectRef idx="3">
      <a:schemeClr val="dk1"/>
    </cs:effectRef>
    <cs:fontRef idx="minor">
      <a:schemeClr val="tx1"/>
    </cs:fontRef>
  </cs:dataPoint3D>
  <cs:dataPointLine>
    <cs:lnRef idx="1">
      <cs:styleClr val="auto"/>
    </cs:lnRef>
    <cs:lineWidthScale>7</cs:lineWidthScale>
    <cs:fillRef idx="0"/>
    <cs:effectRef idx="0"/>
    <cs:fontRef idx="minor">
      <a:schemeClr val="tx1"/>
    </cs:fontRef>
    <cs:spPr>
      <a:ln cap="rnd">
        <a:round/>
      </a:ln>
    </cs:spPr>
  </cs:dataPointLine>
  <cs:dataPointMarker>
    <cs:lnRef idx="1">
      <cs:styleClr val="auto"/>
    </cs:lnRef>
    <cs:fillRef idx="3">
      <cs:styleClr val="auto"/>
    </cs:fillRef>
    <cs:effectRef idx="3">
      <a:schemeClr val="dk1"/>
    </cs:effectRef>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0"/>
    <cs:fillRef idx="3">
      <a:schemeClr val="dk1">
        <a:tint val="95000"/>
      </a:schemeClr>
    </cs:fillRef>
    <cs:effectRef idx="3">
      <a:schemeClr val="dk1"/>
    </cs:effectRef>
    <cs:fontRef idx="minor">
      <a:schemeClr val="tx1"/>
    </cs:fontRef>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0"/>
    <cs:fillRef idx="3">
      <a:schemeClr val="dk1">
        <a:tint val="5000"/>
      </a:schemeClr>
    </cs:fillRef>
    <cs:effectRef idx="3">
      <a:schemeClr val="dk1"/>
    </cs:effectRef>
    <cs:fontRef idx="minor">
      <a:schemeClr val="tx1"/>
    </cs:fontRef>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86.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87.xml><?xml version="1.0" encoding="utf-8"?>
<cs:chartStyle xmlns:cs="http://schemas.microsoft.com/office/drawing/2012/chartStyle" xmlns:a="http://schemas.openxmlformats.org/drawingml/2006/main" id="102">
  <cs:axisTitle>
    <cs:lnRef idx="0"/>
    <cs:fillRef idx="0"/>
    <cs:effectRef idx="0"/>
    <cs:fontRef idx="minor">
      <a:schemeClr val="tx1"/>
    </cs:fontRef>
    <cs:defRPr sz="1000" b="1" kern="1200"/>
  </cs:axisTitle>
  <cs:categoryAxis>
    <cs:lnRef idx="1">
      <a:schemeClr val="tx1">
        <a:tint val="75000"/>
      </a:schemeClr>
    </cs:lnRef>
    <cs:fillRef idx="0"/>
    <cs:effectRef idx="0"/>
    <cs:fontRef idx="minor">
      <a:schemeClr val="tx1"/>
    </cs:fontRef>
    <cs:spPr>
      <a:ln>
        <a:round/>
      </a:ln>
    </cs:spPr>
    <cs:defRPr sz="1000" kern="1200"/>
  </cs:categoryAxis>
  <cs:chartArea mods="allowNoFillOverride allowNoLineOverride">
    <cs:lnRef idx="1">
      <a:schemeClr val="tx1">
        <a:tint val="75000"/>
      </a:schemeClr>
    </cs:lnRef>
    <cs:fillRef idx="1">
      <a:schemeClr val="bg1"/>
    </cs:fillRef>
    <cs:effectRef idx="0"/>
    <cs:fontRef idx="minor">
      <a:schemeClr val="tx1"/>
    </cs:fontRef>
    <cs:spPr>
      <a:ln>
        <a:round/>
      </a:ln>
    </cs:spPr>
    <cs:defRPr sz="1000" kern="1200"/>
  </cs:chartArea>
  <cs:dataLabel>
    <cs:lnRef idx="0"/>
    <cs:fillRef idx="0"/>
    <cs:effectRef idx="0"/>
    <cs:fontRef idx="minor">
      <a:schemeClr val="tx1"/>
    </cs:fontRef>
    <cs:defRPr sz="1000" kern="1200"/>
  </cs:dataLabel>
  <cs:dataLabelCallout>
    <cs:lnRef idx="0"/>
    <cs:fillRef idx="0"/>
    <cs:effectRef idx="0"/>
    <cs:fontRef idx="minor">
      <a:schemeClr val="dk1"/>
    </cs:fontRef>
    <cs:spPr>
      <a:solidFill>
        <a:schemeClr val="lt1"/>
      </a:solidFill>
      <a:ln>
        <a:solidFill>
          <a:schemeClr val="dk1">
            <a:lumMod val="65000"/>
            <a:lumOff val="35000"/>
          </a:schemeClr>
        </a:solidFill>
      </a:ln>
    </cs:spPr>
    <cs:defRPr sz="1000" kern="1200"/>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1">
      <cs:styleClr val="auto"/>
    </cs:lnRef>
    <cs:lineWidthScale>3</cs:lineWidthScale>
    <cs:fillRef idx="0"/>
    <cs:effectRef idx="0"/>
    <cs:fontRef idx="minor">
      <a:schemeClr val="tx1"/>
    </cs:fontRef>
    <cs:spPr>
      <a:ln cap="rnd">
        <a:round/>
      </a:ln>
    </cs:spPr>
  </cs:dataPointLine>
  <cs:dataPointMarker>
    <cs:lnRef idx="1">
      <cs:styleClr val="auto"/>
    </cs:lnRef>
    <cs:fillRef idx="1">
      <cs:styleClr val="auto"/>
    </cs:fillRef>
    <cs:effectRef idx="0"/>
    <cs:fontRef idx="minor">
      <a:schemeClr val="tx1"/>
    </cs:fontRef>
    <cs:spPr>
      <a:ln>
        <a:round/>
      </a:ln>
    </cs:spPr>
  </cs:dataPointMarker>
  <cs:dataPointMarkerLayout/>
  <cs:dataPointWireframe>
    <cs:lnRef idx="1">
      <cs:styleClr val="auto"/>
    </cs:lnRef>
    <cs:fillRef idx="0"/>
    <cs:effectRef idx="0"/>
    <cs:fontRef idx="minor">
      <a:schemeClr val="tx1"/>
    </cs:fontRef>
    <cs:spPr>
      <a:ln>
        <a:round/>
      </a:ln>
    </cs:spPr>
  </cs:dataPointWireframe>
  <cs:dataTable>
    <cs:lnRef idx="1">
      <a:schemeClr val="tx1">
        <a:tint val="75000"/>
      </a:schemeClr>
    </cs:lnRef>
    <cs:fillRef idx="0"/>
    <cs:effectRef idx="0"/>
    <cs:fontRef idx="minor">
      <a:schemeClr val="tx1"/>
    </cs:fontRef>
    <cs:spPr>
      <a:ln>
        <a:round/>
      </a:ln>
    </cs:spPr>
    <cs:defRPr sz="1000" kern="1200"/>
  </cs:dataTable>
  <cs:downBar>
    <cs:lnRef idx="1">
      <a:schemeClr val="tx1"/>
    </cs:lnRef>
    <cs:fillRef idx="1">
      <a:schemeClr val="dk1">
        <a:tint val="95000"/>
      </a:schemeClr>
    </cs:fillRef>
    <cs:effectRef idx="0"/>
    <cs:fontRef idx="minor">
      <a:schemeClr val="tx1"/>
    </cs:fontRef>
    <cs:spPr>
      <a:ln>
        <a:round/>
      </a:ln>
    </cs:spPr>
  </cs:downBar>
  <cs:dropLine>
    <cs:lnRef idx="1">
      <a:schemeClr val="tx1"/>
    </cs:lnRef>
    <cs:fillRef idx="0"/>
    <cs:effectRef idx="0"/>
    <cs:fontRef idx="minor">
      <a:schemeClr val="tx1"/>
    </cs:fontRef>
    <cs:spPr>
      <a:ln>
        <a:round/>
      </a:ln>
    </cs:spPr>
  </cs:dropLine>
  <cs:errorBar>
    <cs:lnRef idx="1">
      <a:schemeClr val="tx1"/>
    </cs:lnRef>
    <cs:fillRef idx="1">
      <a:schemeClr val="tx1"/>
    </cs:fillRef>
    <cs:effectRef idx="0"/>
    <cs:fontRef idx="minor">
      <a:schemeClr val="tx1"/>
    </cs:fontRef>
    <cs:spPr>
      <a:ln>
        <a:round/>
      </a:ln>
    </cs:spPr>
  </cs:errorBar>
  <cs:floor>
    <cs:lnRef idx="1">
      <a:schemeClr val="tx1">
        <a:tint val="75000"/>
      </a:schemeClr>
    </cs:lnRef>
    <cs:fillRef idx="0"/>
    <cs:effectRef idx="0"/>
    <cs:fontRef idx="minor">
      <a:schemeClr val="tx1"/>
    </cs:fontRef>
    <cs:spPr>
      <a:ln>
        <a:round/>
      </a:ln>
    </cs:spPr>
  </cs:floor>
  <cs:gridlineMajor>
    <cs:lnRef idx="1">
      <a:schemeClr val="tx1">
        <a:tint val="75000"/>
      </a:schemeClr>
    </cs:lnRef>
    <cs:fillRef idx="0"/>
    <cs:effectRef idx="0"/>
    <cs:fontRef idx="minor">
      <a:schemeClr val="tx1"/>
    </cs:fontRef>
    <cs:spPr>
      <a:ln>
        <a:round/>
      </a:ln>
    </cs:spPr>
  </cs:gridlineMajor>
  <cs:gridlineMinor>
    <cs:lnRef idx="1">
      <a:schemeClr val="tx1">
        <a:tint val="50000"/>
      </a:schemeClr>
    </cs:lnRef>
    <cs:fillRef idx="0"/>
    <cs:effectRef idx="0"/>
    <cs:fontRef idx="minor">
      <a:schemeClr val="tx1"/>
    </cs:fontRef>
    <cs:spPr>
      <a:ln>
        <a:round/>
      </a:ln>
    </cs:spPr>
  </cs:gridlineMinor>
  <cs:hiLoLine>
    <cs:lnRef idx="1">
      <a:schemeClr val="tx1"/>
    </cs:lnRef>
    <cs:fillRef idx="0"/>
    <cs:effectRef idx="0"/>
    <cs:fontRef idx="minor">
      <a:schemeClr val="tx1"/>
    </cs:fontRef>
    <cs:spPr>
      <a:ln>
        <a:round/>
      </a:ln>
    </cs:spPr>
  </cs:hiLoLine>
  <cs:leaderLine>
    <cs:lnRef idx="1">
      <a:schemeClr val="tx1"/>
    </cs:lnRef>
    <cs:fillRef idx="0"/>
    <cs:effectRef idx="0"/>
    <cs:fontRef idx="minor">
      <a:schemeClr val="tx1"/>
    </cs:fontRef>
    <cs:spPr>
      <a:ln>
        <a:round/>
      </a:ln>
    </cs:spPr>
  </cs:leaderLine>
  <cs:legend>
    <cs:lnRef idx="0"/>
    <cs:fillRef idx="0"/>
    <cs:effectRef idx="0"/>
    <cs:fontRef idx="minor">
      <a:schemeClr val="tx1"/>
    </cs:fontRef>
    <cs:defRPr sz="1000" kern="1200"/>
  </cs:legend>
  <cs:plotArea mods="allowNoFillOverride allowNoLineOverride">
    <cs:lnRef idx="0"/>
    <cs:fillRef idx="1">
      <a:schemeClr val="bg1"/>
    </cs:fillRef>
    <cs:effectRef idx="0"/>
    <cs:fontRef idx="minor">
      <a:schemeClr val="tx1"/>
    </cs:fontRef>
  </cs:plotArea>
  <cs:plotArea3D>
    <cs:lnRef idx="0"/>
    <cs:fillRef idx="0"/>
    <cs:effectRef idx="0"/>
    <cs:fontRef idx="minor">
      <a:schemeClr val="tx1"/>
    </cs:fontRef>
  </cs:plotArea3D>
  <cs:seriesAxis>
    <cs:lnRef idx="1">
      <a:schemeClr val="tx1">
        <a:tint val="75000"/>
      </a:schemeClr>
    </cs:lnRef>
    <cs:fillRef idx="0"/>
    <cs:effectRef idx="0"/>
    <cs:fontRef idx="minor">
      <a:schemeClr val="tx1"/>
    </cs:fontRef>
    <cs:spPr>
      <a:ln>
        <a:round/>
      </a:ln>
    </cs:spPr>
    <cs:defRPr sz="1000" kern="1200"/>
  </cs:seriesAxis>
  <cs:seriesLine>
    <cs:lnRef idx="1">
      <a:schemeClr val="tx1"/>
    </cs:lnRef>
    <cs:fillRef idx="0"/>
    <cs:effectRef idx="0"/>
    <cs:fontRef idx="minor">
      <a:schemeClr val="tx1"/>
    </cs:fontRef>
    <cs:spPr>
      <a:ln>
        <a:round/>
      </a:ln>
    </cs:spPr>
  </cs:seriesLine>
  <cs:title>
    <cs:lnRef idx="0"/>
    <cs:fillRef idx="0"/>
    <cs:effectRef idx="0"/>
    <cs:fontRef idx="minor">
      <a:schemeClr val="tx1"/>
    </cs:fontRef>
    <cs:defRPr sz="1800" b="1" kern="1200"/>
  </cs:title>
  <cs:trendline>
    <cs:lnRef idx="1">
      <a:schemeClr val="tx1"/>
    </cs:lnRef>
    <cs:fillRef idx="0"/>
    <cs:effectRef idx="0"/>
    <cs:fontRef idx="minor">
      <a:schemeClr val="tx1"/>
    </cs:fontRef>
    <cs:spPr>
      <a:ln cap="rnd">
        <a:round/>
      </a:ln>
    </cs:spPr>
  </cs:trendline>
  <cs:trendlineLabel>
    <cs:lnRef idx="0"/>
    <cs:fillRef idx="0"/>
    <cs:effectRef idx="0"/>
    <cs:fontRef idx="minor">
      <a:schemeClr val="tx1"/>
    </cs:fontRef>
    <cs:defRPr sz="1000" kern="1200"/>
  </cs:trendlineLabel>
  <cs:upBar>
    <cs:lnRef idx="1">
      <a:schemeClr val="tx1"/>
    </cs:lnRef>
    <cs:fillRef idx="1">
      <a:schemeClr val="dk1">
        <a:tint val="5000"/>
      </a:schemeClr>
    </cs:fillRef>
    <cs:effectRef idx="0"/>
    <cs:fontRef idx="minor">
      <a:schemeClr val="tx1"/>
    </cs:fontRef>
    <cs:spPr>
      <a:ln>
        <a:round/>
      </a:ln>
    </cs:spPr>
  </cs:upBar>
  <cs:valueAxis>
    <cs:lnRef idx="1">
      <a:schemeClr val="tx1">
        <a:tint val="75000"/>
      </a:schemeClr>
    </cs:lnRef>
    <cs:fillRef idx="0"/>
    <cs:effectRef idx="0"/>
    <cs:fontRef idx="minor">
      <a:schemeClr val="tx1"/>
    </cs:fontRef>
    <cs:spPr>
      <a:ln>
        <a:round/>
      </a:ln>
    </cs:spPr>
    <cs:defRPr sz="1000" kern="1200"/>
  </cs:valueAxis>
  <cs:wall>
    <cs:lnRef idx="0"/>
    <cs:fillRef idx="0"/>
    <cs:effectRef idx="0"/>
    <cs:fontRef idx="minor">
      <a:schemeClr val="tx1"/>
    </cs:fontRef>
  </cs:wall>
</cs:chartStyle>
</file>

<file path=xl/charts/style88.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89.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90.xml><?xml version="1.0" encoding="utf-8"?>
<cs:chartStyle xmlns:cs="http://schemas.microsoft.com/office/drawing/2012/chartStyle" xmlns:a="http://schemas.openxmlformats.org/drawingml/2006/main" id="25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9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spPr>
      <a:ln w="19050">
        <a:solidFill>
          <a:schemeClr val="lt1"/>
        </a:solidFill>
      </a:ln>
    </cs:spPr>
  </cs:dataPoint>
  <cs:dataPoint3D>
    <cs:lnRef idx="0"/>
    <cs:fillRef idx="1">
      <cs:styleClr val="auto"/>
    </cs:fillRef>
    <cs:effectRef idx="0"/>
    <cs:fontRef idx="minor">
      <a:schemeClr val="tx1"/>
    </cs:fontRef>
    <cs:spPr>
      <a:ln w="25400">
        <a:solidFill>
          <a:schemeClr val="lt1"/>
        </a:solidFill>
      </a:ln>
    </cs:spPr>
  </cs:dataPoint3D>
  <cs:dataPointLine>
    <cs:lnRef idx="0">
      <cs:styleClr val="auto"/>
    </cs:lnRef>
    <cs:fillRef idx="0"/>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iagrams/colors1.xml><?xml version="1.0" encoding="utf-8"?>
<dgm:colorsDef xmlns:dgm="http://schemas.openxmlformats.org/drawingml/2006/diagram" xmlns:a="http://schemas.openxmlformats.org/drawingml/2006/main" uniqueId="urn:microsoft.com/office/officeart/2005/8/colors/colorful2">
  <dgm:title val=""/>
  <dgm:desc val=""/>
  <dgm:catLst>
    <dgm:cat type="colorful" pri="10200"/>
  </dgm:catLst>
  <dgm:styleLbl name="node0">
    <dgm:fillClrLst meth="repeat">
      <a:schemeClr val="accent1"/>
    </dgm:fillClrLst>
    <dgm:linClrLst meth="repeat">
      <a:schemeClr val="lt1"/>
    </dgm:linClrLst>
    <dgm:effectClrLst/>
    <dgm:txLinClrLst/>
    <dgm:txFillClrLst/>
    <dgm:txEffectClrLst/>
  </dgm:styleLbl>
  <dgm:styleLbl name="node1">
    <dgm:fillClrLst>
      <a:schemeClr val="accent2"/>
      <a:schemeClr val="accent3"/>
    </dgm:fillClrLst>
    <dgm:linClrLst meth="repeat">
      <a:schemeClr val="lt1"/>
    </dgm:linClrLst>
    <dgm:effectClrLst/>
    <dgm:txLinClrLst/>
    <dgm:txFillClrLst/>
    <dgm:txEffectClrLst/>
  </dgm:styleLbl>
  <dgm:styleLbl name="alignNode1">
    <dgm:fillClrLst>
      <a:schemeClr val="accent2"/>
      <a:schemeClr val="accent3"/>
    </dgm:fillClrLst>
    <dgm:linClrLst>
      <a:schemeClr val="accent2"/>
      <a:schemeClr val="accent3"/>
    </dgm:linClrLst>
    <dgm:effectClrLst/>
    <dgm:txLinClrLst/>
    <dgm:txFillClrLst/>
    <dgm:txEffectClrLst/>
  </dgm:styleLbl>
  <dgm:styleLbl name="lnNode1">
    <dgm:fillClrLst>
      <a:schemeClr val="accent2"/>
      <a:schemeClr val="accent3"/>
    </dgm:fillClrLst>
    <dgm:linClrLst meth="repeat">
      <a:schemeClr val="lt1"/>
    </dgm:linClrLst>
    <dgm:effectClrLst/>
    <dgm:txLinClrLst/>
    <dgm:txFillClrLst/>
    <dgm:txEffectClrLst/>
  </dgm:styleLbl>
  <dgm:styleLbl name="vennNode1">
    <dgm:fillClrLst>
      <a:schemeClr val="accent2">
        <a:alpha val="50000"/>
      </a:schemeClr>
      <a:schemeClr val="accent3">
        <a:alpha val="50000"/>
      </a:schemeClr>
    </dgm:fillClrLst>
    <dgm:linClrLst meth="repeat">
      <a:schemeClr val="lt1"/>
    </dgm:linClrLst>
    <dgm:effectClrLst/>
    <dgm:txLinClrLst/>
    <dgm:txFillClrLst/>
    <dgm:txEffectClrLst/>
  </dgm:styleLbl>
  <dgm:styleLbl name="node2">
    <dgm:fillClrLst>
      <a:schemeClr val="accent3"/>
    </dgm:fillClrLst>
    <dgm:linClrLst meth="repeat">
      <a:schemeClr val="lt1"/>
    </dgm:linClrLst>
    <dgm:effectClrLst/>
    <dgm:txLinClrLst/>
    <dgm:txFillClrLst/>
    <dgm:txEffectClrLst/>
  </dgm:styleLbl>
  <dgm:styleLbl name="node3">
    <dgm:fillClrLst>
      <a:schemeClr val="accent4"/>
    </dgm:fillClrLst>
    <dgm:linClrLst meth="repeat">
      <a:schemeClr val="lt1"/>
    </dgm:linClrLst>
    <dgm:effectClrLst/>
    <dgm:txLinClrLst/>
    <dgm:txFillClrLst/>
    <dgm:txEffectClrLst/>
  </dgm:styleLbl>
  <dgm:styleLbl name="node4">
    <dgm:fillClrLst>
      <a:schemeClr val="accent5"/>
    </dgm:fillClrLst>
    <dgm:linClrLst meth="repeat">
      <a:schemeClr val="lt1"/>
    </dgm:linClrLst>
    <dgm:effectClrLst/>
    <dgm:txLinClrLst/>
    <dgm:txFillClrLst/>
    <dgm:txEffectClrLst/>
  </dgm:styleLbl>
  <dgm:styleLbl name="fgImgPlace1">
    <dgm:fillClrLst>
      <a:schemeClr val="accent2">
        <a:tint val="50000"/>
      </a:schemeClr>
      <a:schemeClr val="accent3">
        <a:tint val="50000"/>
      </a:schemeClr>
    </dgm:fillClrLst>
    <dgm:linClrLst meth="repeat">
      <a:schemeClr val="lt1"/>
    </dgm:linClrLst>
    <dgm:effectClrLst/>
    <dgm:txLinClrLst/>
    <dgm:txFillClrLst meth="repeat">
      <a:schemeClr val="lt1"/>
    </dgm:txFillClrLst>
    <dgm:txEffectClrLst/>
  </dgm:styleLbl>
  <dgm:styleLbl name="alignImgPlace1">
    <dgm:fillClrLst>
      <a:schemeClr val="accent2">
        <a:tint val="50000"/>
      </a:schemeClr>
      <a:schemeClr val="accent3">
        <a:tint val="20000"/>
      </a:schemeClr>
    </dgm:fillClrLst>
    <dgm:linClrLst meth="repeat">
      <a:schemeClr val="lt1"/>
    </dgm:linClrLst>
    <dgm:effectClrLst/>
    <dgm:txLinClrLst/>
    <dgm:txFillClrLst meth="repeat">
      <a:schemeClr val="lt1"/>
    </dgm:txFillClrLst>
    <dgm:txEffectClrLst/>
  </dgm:styleLbl>
  <dgm:styleLbl name="bgImgPlace1">
    <dgm:fillClrLst>
      <a:schemeClr val="accent2">
        <a:tint val="50000"/>
      </a:schemeClr>
      <a:schemeClr val="accent3">
        <a:tint val="20000"/>
      </a:schemeClr>
    </dgm:fillClrLst>
    <dgm:linClrLst meth="repeat">
      <a:schemeClr val="lt1"/>
    </dgm:linClrLst>
    <dgm:effectClrLst/>
    <dgm:txLinClrLst/>
    <dgm:txFillClrLst meth="repeat">
      <a:schemeClr val="lt1"/>
    </dgm:txFillClrLst>
    <dgm:txEffectClrLst/>
  </dgm:styleLbl>
  <dgm:styleLbl name="sibTrans2D1">
    <dgm:fillClrLst>
      <a:schemeClr val="accent2"/>
      <a:schemeClr val="accent3"/>
    </dgm:fillClrLst>
    <dgm:linClrLst meth="repeat">
      <a:schemeClr val="lt1"/>
    </dgm:linClrLst>
    <dgm:effectClrLst/>
    <dgm:txLinClrLst/>
    <dgm:txFillClrLst/>
    <dgm:txEffectClrLst/>
  </dgm:styleLbl>
  <dgm:styleLbl name="fgSibTrans2D1">
    <dgm:fillClrLst>
      <a:schemeClr val="accent2"/>
      <a:schemeClr val="accent3"/>
    </dgm:fillClrLst>
    <dgm:linClrLst meth="repeat">
      <a:schemeClr val="lt1"/>
    </dgm:linClrLst>
    <dgm:effectClrLst/>
    <dgm:txLinClrLst/>
    <dgm:txFillClrLst meth="repeat">
      <a:schemeClr val="lt1"/>
    </dgm:txFillClrLst>
    <dgm:txEffectClrLst/>
  </dgm:styleLbl>
  <dgm:styleLbl name="bgSibTrans2D1">
    <dgm:fillClrLst>
      <a:schemeClr val="accent2"/>
      <a:schemeClr val="accent3"/>
    </dgm:fillClrLst>
    <dgm:linClrLst meth="repeat">
      <a:schemeClr val="lt1"/>
    </dgm:linClrLst>
    <dgm:effectClrLst/>
    <dgm:txLinClrLst/>
    <dgm:txFillClrLst meth="repeat">
      <a:schemeClr val="lt1"/>
    </dgm:txFillClrLst>
    <dgm:txEffectClrLst/>
  </dgm:styleLbl>
  <dgm:styleLbl name="sibTrans1D1">
    <dgm:fillClrLst/>
    <dgm:linClrLst>
      <a:schemeClr val="accent2"/>
      <a:schemeClr val="accent3"/>
    </dgm:linClrLst>
    <dgm:effectClrLst/>
    <dgm:txLinClrLst/>
    <dgm:txFillClrLst meth="repeat">
      <a:schemeClr val="tx1"/>
    </dgm:txFillClrLst>
    <dgm:txEffectClrLst/>
  </dgm:styleLbl>
  <dgm:styleLbl name="callout">
    <dgm:fillClrLst meth="repeat">
      <a:schemeClr val="accent2"/>
    </dgm:fillClrLst>
    <dgm:linClrLst meth="repeat">
      <a:schemeClr val="accent2">
        <a:tint val="50000"/>
      </a:schemeClr>
    </dgm:linClrLst>
    <dgm:effectClrLst/>
    <dgm:txLinClrLst/>
    <dgm:txFillClrLst meth="repeat">
      <a:schemeClr val="tx1"/>
    </dgm:txFillClrLst>
    <dgm:txEffectClrLst/>
  </dgm:styleLbl>
  <dgm:styleLbl name="asst0">
    <dgm:fillClrLst meth="repeat">
      <a:schemeClr val="accent2"/>
    </dgm:fillClrLst>
    <dgm:linClrLst meth="repeat">
      <a:schemeClr val="lt1">
        <a:shade val="80000"/>
      </a:schemeClr>
    </dgm:linClrLst>
    <dgm:effectClrLst/>
    <dgm:txLinClrLst/>
    <dgm:txFillClrLst/>
    <dgm:txEffectClrLst/>
  </dgm:styleLbl>
  <dgm:styleLbl name="asst1">
    <dgm:fillClrLst meth="repeat">
      <a:schemeClr val="accent3"/>
    </dgm:fillClrLst>
    <dgm:linClrLst meth="repeat">
      <a:schemeClr val="lt1">
        <a:shade val="80000"/>
      </a:schemeClr>
    </dgm:linClrLst>
    <dgm:effectClrLst/>
    <dgm:txLinClrLst/>
    <dgm:txFillClrLst/>
    <dgm:txEffectClrLst/>
  </dgm:styleLbl>
  <dgm:styleLbl name="asst2">
    <dgm:fillClrLst>
      <a:schemeClr val="accent4"/>
    </dgm:fillClrLst>
    <dgm:linClrLst meth="repeat">
      <a:schemeClr val="lt1"/>
    </dgm:linClrLst>
    <dgm:effectClrLst/>
    <dgm:txLinClrLst/>
    <dgm:txFillClrLst/>
    <dgm:txEffectClrLst/>
  </dgm:styleLbl>
  <dgm:styleLbl name="asst3">
    <dgm:fillClrLst>
      <a:schemeClr val="accent5"/>
    </dgm:fillClrLst>
    <dgm:linClrLst meth="repeat">
      <a:schemeClr val="lt1"/>
    </dgm:linClrLst>
    <dgm:effectClrLst/>
    <dgm:txLinClrLst/>
    <dgm:txFillClrLst/>
    <dgm:txEffectClrLst/>
  </dgm:styleLbl>
  <dgm:styleLbl name="asst4">
    <dgm:fillClrLst>
      <a:schemeClr val="accent6"/>
    </dgm:fillClrLst>
    <dgm:linClrLst meth="repeat">
      <a:schemeClr val="lt1"/>
    </dgm:linClrLst>
    <dgm:effectClrLst/>
    <dgm:txLinClrLst/>
    <dgm:txFillClrLst/>
    <dgm:txEffectClrLst/>
  </dgm:styleLbl>
  <dgm:styleLbl name="parChTrans2D1">
    <dgm:fillClrLst meth="repeat">
      <a:schemeClr val="accent2"/>
    </dgm:fillClrLst>
    <dgm:linClrLst meth="repeat">
      <a:schemeClr val="lt1"/>
    </dgm:linClrLst>
    <dgm:effectClrLst/>
    <dgm:txLinClrLst/>
    <dgm:txFillClrLst meth="repeat">
      <a:schemeClr val="lt1"/>
    </dgm:txFillClrLst>
    <dgm:txEffectClrLst/>
  </dgm:styleLbl>
  <dgm:styleLbl name="parChTrans2D2">
    <dgm:fillClrLst meth="repeat">
      <a:schemeClr val="accent3"/>
    </dgm:fillClrLst>
    <dgm:linClrLst meth="repeat">
      <a:schemeClr val="lt1"/>
    </dgm:linClrLst>
    <dgm:effectClrLst/>
    <dgm:txLinClrLst/>
    <dgm:txFillClrLst/>
    <dgm:txEffectClrLst/>
  </dgm:styleLbl>
  <dgm:styleLbl name="parChTrans2D3">
    <dgm:fillClrLst meth="repeat">
      <a:schemeClr val="accent4"/>
    </dgm:fillClrLst>
    <dgm:linClrLst meth="repeat">
      <a:schemeClr val="lt1"/>
    </dgm:linClrLst>
    <dgm:effectClrLst/>
    <dgm:txLinClrLst/>
    <dgm:txFillClrLst/>
    <dgm:txEffectClrLst/>
  </dgm:styleLbl>
  <dgm:styleLbl name="parChTrans2D4">
    <dgm:fillClrLst meth="repeat">
      <a:schemeClr val="accent5"/>
    </dgm:fillClrLst>
    <dgm:linClrLst meth="repeat">
      <a:schemeClr val="lt1"/>
    </dgm:linClrLst>
    <dgm:effectClrLst/>
    <dgm:txLinClrLst/>
    <dgm:txFillClrLst meth="repeat">
      <a:schemeClr val="lt1"/>
    </dgm:txFillClrLst>
    <dgm:txEffectClrLst/>
  </dgm:styleLbl>
  <dgm:styleLbl name="parChTrans1D1">
    <dgm:fillClrLst meth="repeat">
      <a:schemeClr val="accent2"/>
    </dgm:fillClrLst>
    <dgm:linClrLst meth="repeat">
      <a:schemeClr val="accent2"/>
    </dgm:linClrLst>
    <dgm:effectClrLst/>
    <dgm:txLinClrLst/>
    <dgm:txFillClrLst meth="repeat">
      <a:schemeClr val="tx1"/>
    </dgm:txFillClrLst>
    <dgm:txEffectClrLst/>
  </dgm:styleLbl>
  <dgm:styleLbl name="parChTrans1D2">
    <dgm:fillClrLst meth="repeat">
      <a:schemeClr val="accent2">
        <a:tint val="90000"/>
      </a:schemeClr>
    </dgm:fillClrLst>
    <dgm:linClrLst meth="repeat">
      <a:schemeClr val="accent3"/>
    </dgm:linClrLst>
    <dgm:effectClrLst/>
    <dgm:txLinClrLst/>
    <dgm:txFillClrLst meth="repeat">
      <a:schemeClr val="tx1"/>
    </dgm:txFillClrLst>
    <dgm:txEffectClrLst/>
  </dgm:styleLbl>
  <dgm:styleLbl name="parChTrans1D3">
    <dgm:fillClrLst meth="repeat">
      <a:schemeClr val="accent2">
        <a:tint val="70000"/>
      </a:schemeClr>
    </dgm:fillClrLst>
    <dgm:linClrLst meth="repeat">
      <a:schemeClr val="accent4"/>
    </dgm:linClrLst>
    <dgm:effectClrLst/>
    <dgm:txLinClrLst/>
    <dgm:txFillClrLst meth="repeat">
      <a:schemeClr val="tx1"/>
    </dgm:txFillClrLst>
    <dgm:txEffectClrLst/>
  </dgm:styleLbl>
  <dgm:styleLbl name="parChTrans1D4">
    <dgm:fillClrLst meth="repeat">
      <a:schemeClr val="accent2">
        <a:tint val="50000"/>
      </a:schemeClr>
    </dgm:fillClrLst>
    <dgm:linClrLst meth="repeat">
      <a:schemeClr val="accent5"/>
    </dgm:linClrLst>
    <dgm:effectClrLst/>
    <dgm:txLinClrLst/>
    <dgm:txFillClrLst meth="repeat">
      <a:schemeClr val="tx1"/>
    </dgm:txFillClrLst>
    <dgm:txEffectClrLst/>
  </dgm:styleLbl>
  <dgm:styleLbl name="f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conF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align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trAlignAcc1">
    <dgm:fillClrLst meth="repeat">
      <a:schemeClr val="lt1">
        <a:alpha val="40000"/>
      </a:schemeClr>
    </dgm:fillClrLst>
    <dgm:linClrLst meth="repeat">
      <a:schemeClr val="accent2"/>
    </dgm:linClrLst>
    <dgm:effectClrLst/>
    <dgm:txLinClrLst/>
    <dgm:txFillClrLst meth="repeat">
      <a:schemeClr val="dk1"/>
    </dgm:txFillClrLst>
    <dgm:txEffectClrLst/>
  </dgm:styleLbl>
  <dgm:styleLbl name="bgAcc1">
    <dgm:fillClrLst meth="repeat">
      <a:schemeClr val="lt1">
        <a:alpha val="90000"/>
      </a:schemeClr>
    </dgm:fillClrLst>
    <dgm:linClrLst>
      <a:schemeClr val="accent2"/>
      <a:schemeClr val="accent3"/>
    </dgm:linClrLst>
    <dgm:effectClrLst/>
    <dgm:txLinClrLst/>
    <dgm:txFillClrLst meth="repeat">
      <a:schemeClr val="dk1"/>
    </dgm:txFillClrLst>
    <dgm:txEffectClrLst/>
  </dgm:styleLbl>
  <dgm:styleLbl name="solidFgAcc1">
    <dgm:fillClrLst meth="repeat">
      <a:schemeClr val="lt1"/>
    </dgm:fillClrLst>
    <dgm:linClrLst>
      <a:schemeClr val="accent2"/>
      <a:schemeClr val="accent3"/>
    </dgm:linClrLst>
    <dgm:effectClrLst/>
    <dgm:txLinClrLst/>
    <dgm:txFillClrLst meth="repeat">
      <a:schemeClr val="dk1"/>
    </dgm:txFillClrLst>
    <dgm:txEffectClrLst/>
  </dgm:styleLbl>
  <dgm:styleLbl name="solidAlignAcc1">
    <dgm:fillClrLst meth="repeat">
      <a:schemeClr val="lt1"/>
    </dgm:fillClrLst>
    <dgm:linClrLst>
      <a:schemeClr val="accent2"/>
      <a:schemeClr val="accent3"/>
    </dgm:linClrLst>
    <dgm:effectClrLst/>
    <dgm:txLinClrLst/>
    <dgm:txFillClrLst meth="repeat">
      <a:schemeClr val="dk1"/>
    </dgm:txFillClrLst>
    <dgm:txEffectClrLst/>
  </dgm:styleLbl>
  <dgm:styleLbl name="solidBgAcc1">
    <dgm:fillClrLst meth="repeat">
      <a:schemeClr val="lt1"/>
    </dgm:fillClrLst>
    <dgm:linClrLst>
      <a:schemeClr val="accent2"/>
      <a:schemeClr val="accent3"/>
    </dgm:linClrLst>
    <dgm:effectClrLst/>
    <dgm:txLinClrLst/>
    <dgm:txFillClrLst meth="repeat">
      <a:schemeClr val="dk1"/>
    </dgm:txFillClrLst>
    <dgm:txEffectClrLst/>
  </dgm:styleLbl>
  <dgm:styleLbl name="fg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align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bgAccFollowNode1">
    <dgm:fillClrLst>
      <a:schemeClr val="accent2">
        <a:tint val="40000"/>
        <a:alpha val="90000"/>
      </a:schemeClr>
      <a:schemeClr val="accent3">
        <a:tint val="40000"/>
        <a:alpha val="90000"/>
      </a:schemeClr>
    </dgm:fillClrLst>
    <dgm:linClrLst>
      <a:schemeClr val="accent2">
        <a:tint val="40000"/>
        <a:alpha val="90000"/>
      </a:schemeClr>
      <a:schemeClr val="accent3">
        <a:tint val="40000"/>
        <a:alpha val="90000"/>
      </a:schemeClr>
    </dgm:linClrLst>
    <dgm:effectClrLst/>
    <dgm:txLinClrLst/>
    <dgm:txFillClrLst meth="repeat">
      <a:schemeClr val="dk1"/>
    </dgm:txFillClrLst>
    <dgm:txEffectClrLst/>
  </dgm:styleLbl>
  <dgm:styleLbl name="fgAcc0">
    <dgm:fillClrLst meth="repeat">
      <a:schemeClr val="lt1">
        <a:alpha val="90000"/>
      </a:schemeClr>
    </dgm:fillClrLst>
    <dgm:linClrLst>
      <a:schemeClr val="accent1"/>
    </dgm:linClrLst>
    <dgm:effectClrLst/>
    <dgm:txLinClrLst/>
    <dgm:txFillClrLst meth="repeat">
      <a:schemeClr val="dk1"/>
    </dgm:txFillClrLst>
    <dgm:txEffectClrLst/>
  </dgm:styleLbl>
  <dgm:styleLbl name="fgAcc2">
    <dgm:fillClrLst meth="repeat">
      <a:schemeClr val="lt1">
        <a:alpha val="90000"/>
      </a:schemeClr>
    </dgm:fillClrLst>
    <dgm:linClrLst>
      <a:schemeClr val="accent3"/>
    </dgm:linClrLst>
    <dgm:effectClrLst/>
    <dgm:txLinClrLst/>
    <dgm:txFillClrLst meth="repeat">
      <a:schemeClr val="dk1"/>
    </dgm:txFillClrLst>
    <dgm:txEffectClrLst/>
  </dgm:styleLbl>
  <dgm:styleLbl name="fgAcc3">
    <dgm:fillClrLst meth="repeat">
      <a:schemeClr val="lt1">
        <a:alpha val="90000"/>
      </a:schemeClr>
    </dgm:fillClrLst>
    <dgm:linClrLst>
      <a:schemeClr val="accent4"/>
    </dgm:linClrLst>
    <dgm:effectClrLst/>
    <dgm:txLinClrLst/>
    <dgm:txFillClrLst meth="repeat">
      <a:schemeClr val="dk1"/>
    </dgm:txFillClrLst>
    <dgm:txEffectClrLst/>
  </dgm:styleLbl>
  <dgm:styleLbl name="fgAcc4">
    <dgm:fillClrLst meth="repeat">
      <a:schemeClr val="lt1">
        <a:alpha val="90000"/>
      </a:schemeClr>
    </dgm:fillClrLst>
    <dgm:linClrLst>
      <a:schemeClr val="accent5"/>
    </dgm:linClrLst>
    <dgm:effectClrLst/>
    <dgm:txLinClrLst/>
    <dgm:txFillClrLst meth="repeat">
      <a:schemeClr val="dk1"/>
    </dgm:txFillClrLst>
    <dgm:txEffectClrLst/>
  </dgm:styleLbl>
  <dgm:styleLbl name="bgShp">
    <dgm:fillClrLst meth="repeat">
      <a:schemeClr val="accent2">
        <a:tint val="40000"/>
      </a:schemeClr>
    </dgm:fillClrLst>
    <dgm:linClrLst meth="repeat">
      <a:schemeClr val="dk1"/>
    </dgm:linClrLst>
    <dgm:effectClrLst/>
    <dgm:txLinClrLst/>
    <dgm:txFillClrLst meth="repeat">
      <a:schemeClr val="dk1"/>
    </dgm:txFillClrLst>
    <dgm:txEffectClrLst/>
  </dgm:styleLbl>
  <dgm:styleLbl name="dkBgShp">
    <dgm:fillClrLst meth="repeat">
      <a:schemeClr val="accent2">
        <a:shade val="90000"/>
      </a:schemeClr>
    </dgm:fillClrLst>
    <dgm:linClrLst meth="repeat">
      <a:schemeClr val="dk1"/>
    </dgm:linClrLst>
    <dgm:effectClrLst/>
    <dgm:txLinClrLst/>
    <dgm:txFillClrLst meth="repeat">
      <a:schemeClr val="lt1"/>
    </dgm:txFillClrLst>
    <dgm:txEffectClrLst/>
  </dgm:styleLbl>
  <dgm:styleLbl name="trBgShp">
    <dgm:fillClrLst meth="repeat">
      <a:schemeClr val="accent2">
        <a:tint val="50000"/>
        <a:alpha val="40000"/>
      </a:schemeClr>
    </dgm:fillClrLst>
    <dgm:linClrLst meth="repeat">
      <a:schemeClr val="accent2"/>
    </dgm:linClrLst>
    <dgm:effectClrLst/>
    <dgm:txLinClrLst/>
    <dgm:txFillClrLst meth="repeat">
      <a:schemeClr val="lt1"/>
    </dgm:txFillClrLst>
    <dgm:txEffectClrLst/>
  </dgm:styleLbl>
  <dgm:styleLbl name="fgShp">
    <dgm:fillClrLst meth="repeat">
      <a:schemeClr val="accent2">
        <a:tint val="40000"/>
      </a:schemeClr>
    </dgm:fillClrLst>
    <dgm:linClrLst meth="repeat">
      <a:schemeClr val="lt1"/>
    </dgm:linClrLst>
    <dgm:effectClrLst/>
    <dgm:txLinClrLst/>
    <dgm:txFillClrLst meth="repeat">
      <a:schemeClr val="dk1"/>
    </dgm:txFillClrLst>
    <dgm:txEffectClrLst/>
  </dgm:styleLbl>
  <dgm:styleLbl name="revTx">
    <dgm:fillClrLst meth="repeat">
      <a:schemeClr val="lt1">
        <a:alpha val="0"/>
      </a:schemeClr>
    </dgm:fillClrLst>
    <dgm:linClrLst meth="repeat">
      <a:schemeClr val="dk1">
        <a:alpha val="0"/>
      </a:schemeClr>
    </dgm:linClrLst>
    <dgm:effectClrLst/>
    <dgm:txLinClrLst/>
    <dgm:txFillClrLst meth="repeat">
      <a:schemeClr val="tx1"/>
    </dgm:txFillClrLst>
    <dgm:txEffectClrLst/>
  </dgm:styleLbl>
</dgm:colorsDef>
</file>

<file path=xl/diagrams/data1.xml><?xml version="1.0" encoding="utf-8"?>
<dgm:dataModel xmlns:dgm="http://schemas.openxmlformats.org/drawingml/2006/diagram" xmlns:a="http://schemas.openxmlformats.org/drawingml/2006/main">
  <dgm:ptLst>
    <dgm:pt modelId="{BDF2A6CB-E4A0-466E-86F2-B57542874DDB}" type="doc">
      <dgm:prSet loTypeId="urn:microsoft.com/office/officeart/2005/8/layout/lProcess1" loCatId="process" qsTypeId="urn:microsoft.com/office/officeart/2005/8/quickstyle/3d1" qsCatId="3D" csTypeId="urn:microsoft.com/office/officeart/2005/8/colors/colorful2" csCatId="colorful" phldr="1"/>
      <dgm:spPr/>
      <dgm:t>
        <a:bodyPr/>
        <a:lstStyle/>
        <a:p>
          <a:endParaRPr lang="es-ES"/>
        </a:p>
      </dgm:t>
    </dgm:pt>
    <dgm:pt modelId="{C4CF1EC7-36E2-4C06-A002-29F1E6904EC6}">
      <dgm:prSet phldrT="[Texto]"/>
      <dgm:spPr/>
      <dgm:t>
        <a:bodyPr/>
        <a:lstStyle/>
        <a:p>
          <a:r>
            <a:rPr lang="es-ES" b="1"/>
            <a:t>Seguro de Vejez, Discapacidad y Sobrevivencia (SVDS)</a:t>
          </a:r>
        </a:p>
      </dgm:t>
    </dgm:pt>
    <dgm:pt modelId="{78982C8B-99E9-4C8B-962A-FA10B35FE308}" type="parTrans" cxnId="{40547144-5A63-4E03-8711-84103AABBD77}">
      <dgm:prSet/>
      <dgm:spPr/>
      <dgm:t>
        <a:bodyPr/>
        <a:lstStyle/>
        <a:p>
          <a:endParaRPr lang="es-ES"/>
        </a:p>
      </dgm:t>
    </dgm:pt>
    <dgm:pt modelId="{B385368E-E0C0-4A2E-BA9B-C1C4106898D2}" type="sibTrans" cxnId="{40547144-5A63-4E03-8711-84103AABBD77}">
      <dgm:prSet/>
      <dgm:spPr/>
      <dgm:t>
        <a:bodyPr/>
        <a:lstStyle/>
        <a:p>
          <a:endParaRPr lang="es-ES"/>
        </a:p>
      </dgm:t>
    </dgm:pt>
    <dgm:pt modelId="{2289582D-F857-4021-B3F3-6DF27DBF76EA}">
      <dgm:prSet phldrT="[Texto]"/>
      <dgm:spPr/>
      <dgm:t>
        <a:bodyPr/>
        <a:lstStyle/>
        <a:p>
          <a:r>
            <a:rPr lang="es-ES"/>
            <a:t>Pensión por Discapacidad</a:t>
          </a:r>
        </a:p>
      </dgm:t>
    </dgm:pt>
    <dgm:pt modelId="{01DC95CD-39A9-41A7-B90D-C07949DE6A9A}" type="parTrans" cxnId="{EC875BE4-21D6-4BD3-8A9E-EA7D229DB012}">
      <dgm:prSet/>
      <dgm:spPr/>
      <dgm:t>
        <a:bodyPr/>
        <a:lstStyle/>
        <a:p>
          <a:endParaRPr lang="es-ES"/>
        </a:p>
      </dgm:t>
    </dgm:pt>
    <dgm:pt modelId="{E184740E-A8F4-42CD-82B5-532BF02F84BC}" type="sibTrans" cxnId="{EC875BE4-21D6-4BD3-8A9E-EA7D229DB012}">
      <dgm:prSet/>
      <dgm:spPr/>
      <dgm:t>
        <a:bodyPr/>
        <a:lstStyle/>
        <a:p>
          <a:endParaRPr lang="es-ES"/>
        </a:p>
      </dgm:t>
    </dgm:pt>
    <dgm:pt modelId="{126BF090-8A48-4154-A695-C3013E1F4822}">
      <dgm:prSet phldrT="[Texto]"/>
      <dgm:spPr/>
      <dgm:t>
        <a:bodyPr/>
        <a:lstStyle/>
        <a:p>
          <a:r>
            <a:rPr lang="es-ES" b="1"/>
            <a:t>Seguro Familiar de Salud (SFS</a:t>
          </a:r>
          <a:r>
            <a:rPr lang="es-ES"/>
            <a:t>)</a:t>
          </a:r>
        </a:p>
      </dgm:t>
    </dgm:pt>
    <dgm:pt modelId="{E12C2EAA-AF20-4EA1-AB33-9A5D02269B3E}" type="parTrans" cxnId="{094B26CB-C12D-4EB2-8B29-5E86FF8B796C}">
      <dgm:prSet/>
      <dgm:spPr/>
      <dgm:t>
        <a:bodyPr/>
        <a:lstStyle/>
        <a:p>
          <a:endParaRPr lang="es-ES"/>
        </a:p>
      </dgm:t>
    </dgm:pt>
    <dgm:pt modelId="{F1591785-658B-4109-A09E-C4F21ED9C127}" type="sibTrans" cxnId="{094B26CB-C12D-4EB2-8B29-5E86FF8B796C}">
      <dgm:prSet/>
      <dgm:spPr/>
      <dgm:t>
        <a:bodyPr/>
        <a:lstStyle/>
        <a:p>
          <a:endParaRPr lang="es-ES"/>
        </a:p>
      </dgm:t>
    </dgm:pt>
    <dgm:pt modelId="{BD27BB06-D81E-45C2-AF7F-42EC7A818AA6}">
      <dgm:prSet phldrT="[Texto]"/>
      <dgm:spPr/>
      <dgm:t>
        <a:bodyPr/>
        <a:lstStyle/>
        <a:p>
          <a:r>
            <a:rPr lang="es-ES"/>
            <a:t>Subsidios por Maternidad, Lactancia</a:t>
          </a:r>
        </a:p>
      </dgm:t>
    </dgm:pt>
    <dgm:pt modelId="{09E0A89A-0E12-47F8-BBA7-F1EAFDC8F58B}" type="parTrans" cxnId="{3AB7AF7D-BB17-415E-B62C-0BE34742AA27}">
      <dgm:prSet/>
      <dgm:spPr/>
      <dgm:t>
        <a:bodyPr/>
        <a:lstStyle/>
        <a:p>
          <a:endParaRPr lang="es-ES"/>
        </a:p>
      </dgm:t>
    </dgm:pt>
    <dgm:pt modelId="{E38116E4-C881-499C-93DB-4B706147CAE6}" type="sibTrans" cxnId="{3AB7AF7D-BB17-415E-B62C-0BE34742AA27}">
      <dgm:prSet/>
      <dgm:spPr/>
      <dgm:t>
        <a:bodyPr/>
        <a:lstStyle/>
        <a:p>
          <a:endParaRPr lang="es-ES"/>
        </a:p>
      </dgm:t>
    </dgm:pt>
    <dgm:pt modelId="{71E03D40-8730-48BE-BAAE-02ED63756BE7}">
      <dgm:prSet phldrT="[Texto]"/>
      <dgm:spPr/>
      <dgm:t>
        <a:bodyPr/>
        <a:lstStyle/>
        <a:p>
          <a:r>
            <a:rPr lang="es-ES" b="1"/>
            <a:t>Seguro de Riesgos Laborales (SRL)</a:t>
          </a:r>
        </a:p>
      </dgm:t>
    </dgm:pt>
    <dgm:pt modelId="{59249FA6-51EF-4837-8D78-204FC78E6487}" type="parTrans" cxnId="{F8C9699C-8012-4203-AF59-ACBED89C0A12}">
      <dgm:prSet/>
      <dgm:spPr/>
      <dgm:t>
        <a:bodyPr/>
        <a:lstStyle/>
        <a:p>
          <a:endParaRPr lang="es-ES"/>
        </a:p>
      </dgm:t>
    </dgm:pt>
    <dgm:pt modelId="{E373B14B-2C9F-482A-972C-2EFBB2AFA059}" type="sibTrans" cxnId="{F8C9699C-8012-4203-AF59-ACBED89C0A12}">
      <dgm:prSet/>
      <dgm:spPr/>
      <dgm:t>
        <a:bodyPr/>
        <a:lstStyle/>
        <a:p>
          <a:endParaRPr lang="es-ES"/>
        </a:p>
      </dgm:t>
    </dgm:pt>
    <dgm:pt modelId="{B404885E-D33D-43E7-8DEE-821F49A8621A}">
      <dgm:prSet phldrT="[Texto]"/>
      <dgm:spPr/>
      <dgm:t>
        <a:bodyPr/>
        <a:lstStyle/>
        <a:p>
          <a:r>
            <a:rPr lang="es-ES"/>
            <a:t>Subsidio por Discapacidad Temporal</a:t>
          </a:r>
        </a:p>
      </dgm:t>
    </dgm:pt>
    <dgm:pt modelId="{0C954D42-7C86-440F-BFD7-BFF1992EFD77}" type="parTrans" cxnId="{06C7BF89-1564-4FFE-B2C9-0179C263C887}">
      <dgm:prSet/>
      <dgm:spPr/>
      <dgm:t>
        <a:bodyPr/>
        <a:lstStyle/>
        <a:p>
          <a:endParaRPr lang="es-ES"/>
        </a:p>
      </dgm:t>
    </dgm:pt>
    <dgm:pt modelId="{982267A4-F15A-4718-9214-9F4D83C07E05}" type="sibTrans" cxnId="{06C7BF89-1564-4FFE-B2C9-0179C263C887}">
      <dgm:prSet/>
      <dgm:spPr/>
      <dgm:t>
        <a:bodyPr/>
        <a:lstStyle/>
        <a:p>
          <a:endParaRPr lang="es-ES"/>
        </a:p>
      </dgm:t>
    </dgm:pt>
    <dgm:pt modelId="{FE6CB8F8-EBD4-4BD7-BD2E-B3DA98018C66}">
      <dgm:prSet phldrT="[Texto]"/>
      <dgm:spPr/>
      <dgm:t>
        <a:bodyPr/>
        <a:lstStyle/>
        <a:p>
          <a:r>
            <a:rPr lang="es-ES"/>
            <a:t>Pensión por Sobrevivencia</a:t>
          </a:r>
        </a:p>
      </dgm:t>
    </dgm:pt>
    <dgm:pt modelId="{2AFBFECA-E09E-4AE5-B81E-9F9F0C8F816F}" type="parTrans" cxnId="{027717F5-021B-45FF-A14E-F293ADDBD66B}">
      <dgm:prSet/>
      <dgm:spPr/>
      <dgm:t>
        <a:bodyPr/>
        <a:lstStyle/>
        <a:p>
          <a:endParaRPr lang="es-ES"/>
        </a:p>
      </dgm:t>
    </dgm:pt>
    <dgm:pt modelId="{210624BD-9E87-46B2-A35B-E271C6274F7F}" type="sibTrans" cxnId="{027717F5-021B-45FF-A14E-F293ADDBD66B}">
      <dgm:prSet/>
      <dgm:spPr/>
      <dgm:t>
        <a:bodyPr/>
        <a:lstStyle/>
        <a:p>
          <a:endParaRPr lang="es-ES"/>
        </a:p>
      </dgm:t>
    </dgm:pt>
    <dgm:pt modelId="{7D84D57C-17A9-4E7D-8D17-523D07D64C19}">
      <dgm:prSet phldrT="[Texto]"/>
      <dgm:spPr/>
      <dgm:t>
        <a:bodyPr/>
        <a:lstStyle/>
        <a:p>
          <a:r>
            <a:rPr lang="es-ES"/>
            <a:t>Pensión por Vejez</a:t>
          </a:r>
        </a:p>
      </dgm:t>
    </dgm:pt>
    <dgm:pt modelId="{41DC28E9-814E-4763-9640-C50EFD991EE2}" type="parTrans" cxnId="{CB4A9539-9A9E-496C-974E-6DD6379983CE}">
      <dgm:prSet/>
      <dgm:spPr/>
      <dgm:t>
        <a:bodyPr/>
        <a:lstStyle/>
        <a:p>
          <a:endParaRPr lang="es-ES"/>
        </a:p>
      </dgm:t>
    </dgm:pt>
    <dgm:pt modelId="{75C81791-4A75-4B18-851E-1201376D107D}" type="sibTrans" cxnId="{CB4A9539-9A9E-496C-974E-6DD6379983CE}">
      <dgm:prSet/>
      <dgm:spPr/>
      <dgm:t>
        <a:bodyPr/>
        <a:lstStyle/>
        <a:p>
          <a:endParaRPr lang="es-ES"/>
        </a:p>
      </dgm:t>
    </dgm:pt>
    <dgm:pt modelId="{A98D86DE-DA39-4448-8B4F-44FCE6461CA7}">
      <dgm:prSet phldrT="[Texto]"/>
      <dgm:spPr/>
      <dgm:t>
        <a:bodyPr/>
        <a:lstStyle/>
        <a:p>
          <a:r>
            <a:rPr lang="es-ES"/>
            <a:t>Pensión por Cesantia_Edad Avanzada</a:t>
          </a:r>
        </a:p>
      </dgm:t>
    </dgm:pt>
    <dgm:pt modelId="{37B3E2A3-1412-40A9-BF5C-80BF7E98F964}" type="parTrans" cxnId="{87BC56AF-5F21-45DD-9460-FE737FB359EA}">
      <dgm:prSet/>
      <dgm:spPr/>
      <dgm:t>
        <a:bodyPr/>
        <a:lstStyle/>
        <a:p>
          <a:endParaRPr lang="es-ES"/>
        </a:p>
      </dgm:t>
    </dgm:pt>
    <dgm:pt modelId="{91C5B72A-CB02-4934-8BCD-0656BC1D2B12}" type="sibTrans" cxnId="{87BC56AF-5F21-45DD-9460-FE737FB359EA}">
      <dgm:prSet/>
      <dgm:spPr/>
      <dgm:t>
        <a:bodyPr/>
        <a:lstStyle/>
        <a:p>
          <a:endParaRPr lang="es-ES"/>
        </a:p>
      </dgm:t>
    </dgm:pt>
    <dgm:pt modelId="{D850A5F7-F66A-4988-B5E0-76840559B376}">
      <dgm:prSet phldrT="[Texto]"/>
      <dgm:spPr/>
      <dgm:t>
        <a:bodyPr/>
        <a:lstStyle/>
        <a:p>
          <a:r>
            <a:rPr lang="es-ES"/>
            <a:t>Subsidios Enfermedad Común</a:t>
          </a:r>
        </a:p>
      </dgm:t>
    </dgm:pt>
    <dgm:pt modelId="{74D1F040-C561-4AE2-B522-C0755630AE45}" type="parTrans" cxnId="{0D298109-8910-44E8-B5E0-97FFB994EE5C}">
      <dgm:prSet/>
      <dgm:spPr/>
      <dgm:t>
        <a:bodyPr/>
        <a:lstStyle/>
        <a:p>
          <a:endParaRPr lang="es-ES"/>
        </a:p>
      </dgm:t>
    </dgm:pt>
    <dgm:pt modelId="{6FBF2B7C-2AD9-49A3-BBD5-47180A48EB8C}" type="sibTrans" cxnId="{0D298109-8910-44E8-B5E0-97FFB994EE5C}">
      <dgm:prSet/>
      <dgm:spPr/>
      <dgm:t>
        <a:bodyPr/>
        <a:lstStyle/>
        <a:p>
          <a:endParaRPr lang="es-ES"/>
        </a:p>
      </dgm:t>
    </dgm:pt>
    <dgm:pt modelId="{E6603C91-310E-4248-8A06-B8D0AE2E3C40}">
      <dgm:prSet phldrT="[Texto]"/>
      <dgm:spPr/>
      <dgm:t>
        <a:bodyPr/>
        <a:lstStyle/>
        <a:p>
          <a:r>
            <a:rPr lang="es-ES"/>
            <a:t>Cuidado de la Salud de las Personas</a:t>
          </a:r>
        </a:p>
      </dgm:t>
    </dgm:pt>
    <dgm:pt modelId="{6B1AE4BA-8F45-436B-A470-F41902548418}" type="parTrans" cxnId="{D1076F2A-9552-41CE-A748-390C0A0B36A7}">
      <dgm:prSet/>
      <dgm:spPr/>
      <dgm:t>
        <a:bodyPr/>
        <a:lstStyle/>
        <a:p>
          <a:endParaRPr lang="es-ES"/>
        </a:p>
      </dgm:t>
    </dgm:pt>
    <dgm:pt modelId="{893E4BA7-C1D1-40B7-9701-1E392DCA1F0F}" type="sibTrans" cxnId="{D1076F2A-9552-41CE-A748-390C0A0B36A7}">
      <dgm:prSet/>
      <dgm:spPr/>
      <dgm:t>
        <a:bodyPr/>
        <a:lstStyle/>
        <a:p>
          <a:endParaRPr lang="es-ES"/>
        </a:p>
      </dgm:t>
    </dgm:pt>
    <dgm:pt modelId="{29363A2F-A929-444D-9EB7-E5D35142754E}">
      <dgm:prSet phldrT="[Texto]"/>
      <dgm:spPr/>
      <dgm:t>
        <a:bodyPr/>
        <a:lstStyle/>
        <a:p>
          <a:r>
            <a:rPr lang="es-ES"/>
            <a:t>Indemnización por Discapacidad</a:t>
          </a:r>
        </a:p>
      </dgm:t>
    </dgm:pt>
    <dgm:pt modelId="{E3E63D97-2D64-4616-8FA5-CA211129DC7D}" type="parTrans" cxnId="{3B00E870-C228-4573-859A-CD4BE89EC994}">
      <dgm:prSet/>
      <dgm:spPr/>
      <dgm:t>
        <a:bodyPr/>
        <a:lstStyle/>
        <a:p>
          <a:endParaRPr lang="es-ES"/>
        </a:p>
      </dgm:t>
    </dgm:pt>
    <dgm:pt modelId="{3903FB8C-7ADD-4798-B0BD-63A9F09C9ACB}" type="sibTrans" cxnId="{3B00E870-C228-4573-859A-CD4BE89EC994}">
      <dgm:prSet/>
      <dgm:spPr/>
      <dgm:t>
        <a:bodyPr/>
        <a:lstStyle/>
        <a:p>
          <a:endParaRPr lang="es-ES"/>
        </a:p>
      </dgm:t>
    </dgm:pt>
    <dgm:pt modelId="{4D79598F-6658-428C-AA21-3D6ACA9CC4B4}">
      <dgm:prSet phldrT="[Texto]"/>
      <dgm:spPr/>
      <dgm:t>
        <a:bodyPr/>
        <a:lstStyle/>
        <a:p>
          <a:r>
            <a:rPr lang="es-ES"/>
            <a:t>Pensión por Discapacidad</a:t>
          </a:r>
        </a:p>
      </dgm:t>
    </dgm:pt>
    <dgm:pt modelId="{5685242F-4DDD-4A48-B482-9CDC6A1C0ED4}" type="parTrans" cxnId="{14600F64-B57F-4CFB-8BE6-72D503400DA8}">
      <dgm:prSet/>
      <dgm:spPr/>
      <dgm:t>
        <a:bodyPr/>
        <a:lstStyle/>
        <a:p>
          <a:endParaRPr lang="es-ES"/>
        </a:p>
      </dgm:t>
    </dgm:pt>
    <dgm:pt modelId="{65578862-2DC7-46F7-8825-22B671AFE5EE}" type="sibTrans" cxnId="{14600F64-B57F-4CFB-8BE6-72D503400DA8}">
      <dgm:prSet/>
      <dgm:spPr/>
      <dgm:t>
        <a:bodyPr/>
        <a:lstStyle/>
        <a:p>
          <a:endParaRPr lang="es-ES"/>
        </a:p>
      </dgm:t>
    </dgm:pt>
    <dgm:pt modelId="{5165DC28-4AE3-4C47-90F9-B85DB135F1B9}">
      <dgm:prSet phldrT="[Texto]"/>
      <dgm:spPr/>
      <dgm:t>
        <a:bodyPr/>
        <a:lstStyle/>
        <a:p>
          <a:r>
            <a:rPr lang="es-ES"/>
            <a:t>Prótesis, anteojos, aparatos ortopédicos y reparación</a:t>
          </a:r>
        </a:p>
      </dgm:t>
    </dgm:pt>
    <dgm:pt modelId="{7B261955-C5EE-4D61-852D-4E20B2C8B07E}" type="parTrans" cxnId="{B822474A-C888-4C6F-A3E3-37B8BE023D5A}">
      <dgm:prSet/>
      <dgm:spPr/>
      <dgm:t>
        <a:bodyPr/>
        <a:lstStyle/>
        <a:p>
          <a:endParaRPr lang="es-ES"/>
        </a:p>
      </dgm:t>
    </dgm:pt>
    <dgm:pt modelId="{2DCC027A-23F7-4ED2-92F7-7DEB166B46A0}" type="sibTrans" cxnId="{B822474A-C888-4C6F-A3E3-37B8BE023D5A}">
      <dgm:prSet/>
      <dgm:spPr/>
      <dgm:t>
        <a:bodyPr/>
        <a:lstStyle/>
        <a:p>
          <a:endParaRPr lang="es-ES"/>
        </a:p>
      </dgm:t>
    </dgm:pt>
    <dgm:pt modelId="{98C2D54F-4610-4D2A-9A78-F583B3D2FFFD}">
      <dgm:prSet phldrT="[Texto]"/>
      <dgm:spPr/>
      <dgm:t>
        <a:bodyPr/>
        <a:lstStyle/>
        <a:p>
          <a:r>
            <a:rPr lang="es-ES"/>
            <a:t>Atención Médica y Odontológica</a:t>
          </a:r>
        </a:p>
      </dgm:t>
    </dgm:pt>
    <dgm:pt modelId="{E6FD2F41-FAB2-42D5-8440-61A0023F28D0}" type="parTrans" cxnId="{73FE5DA3-2414-47E2-8443-6DF321A47E62}">
      <dgm:prSet/>
      <dgm:spPr/>
      <dgm:t>
        <a:bodyPr/>
        <a:lstStyle/>
        <a:p>
          <a:endParaRPr lang="es-ES"/>
        </a:p>
      </dgm:t>
    </dgm:pt>
    <dgm:pt modelId="{AFAAA678-AD09-4509-B5AC-103DB71355AF}" type="sibTrans" cxnId="{73FE5DA3-2414-47E2-8443-6DF321A47E62}">
      <dgm:prSet/>
      <dgm:spPr/>
      <dgm:t>
        <a:bodyPr/>
        <a:lstStyle/>
        <a:p>
          <a:endParaRPr lang="es-ES"/>
        </a:p>
      </dgm:t>
    </dgm:pt>
    <dgm:pt modelId="{6C634977-62D8-4DF0-8990-D74856B0EF1B}" type="pres">
      <dgm:prSet presAssocID="{BDF2A6CB-E4A0-466E-86F2-B57542874DDB}" presName="Name0" presStyleCnt="0">
        <dgm:presLayoutVars>
          <dgm:dir/>
          <dgm:animLvl val="lvl"/>
          <dgm:resizeHandles val="exact"/>
        </dgm:presLayoutVars>
      </dgm:prSet>
      <dgm:spPr/>
      <dgm:t>
        <a:bodyPr/>
        <a:lstStyle/>
        <a:p>
          <a:endParaRPr lang="es-ES"/>
        </a:p>
      </dgm:t>
    </dgm:pt>
    <dgm:pt modelId="{EE5727F7-D7D3-4176-9EF3-3662AEA71B1C}" type="pres">
      <dgm:prSet presAssocID="{C4CF1EC7-36E2-4C06-A002-29F1E6904EC6}" presName="vertFlow" presStyleCnt="0"/>
      <dgm:spPr/>
    </dgm:pt>
    <dgm:pt modelId="{8CCBF217-CC5C-46AD-8F04-9341C886F941}" type="pres">
      <dgm:prSet presAssocID="{C4CF1EC7-36E2-4C06-A002-29F1E6904EC6}" presName="header" presStyleLbl="node1" presStyleIdx="0" presStyleCnt="3"/>
      <dgm:spPr/>
      <dgm:t>
        <a:bodyPr/>
        <a:lstStyle/>
        <a:p>
          <a:endParaRPr lang="es-ES"/>
        </a:p>
      </dgm:t>
    </dgm:pt>
    <dgm:pt modelId="{183AAA97-0269-4D97-A395-7E7DC2B4A440}" type="pres">
      <dgm:prSet presAssocID="{01DC95CD-39A9-41A7-B90D-C07949DE6A9A}" presName="parTrans" presStyleLbl="sibTrans2D1" presStyleIdx="0" presStyleCnt="12"/>
      <dgm:spPr/>
      <dgm:t>
        <a:bodyPr/>
        <a:lstStyle/>
        <a:p>
          <a:endParaRPr lang="es-ES"/>
        </a:p>
      </dgm:t>
    </dgm:pt>
    <dgm:pt modelId="{131ECA23-9589-403C-9F5A-06881CDFB059}" type="pres">
      <dgm:prSet presAssocID="{2289582D-F857-4021-B3F3-6DF27DBF76EA}" presName="child" presStyleLbl="alignAccFollowNode1" presStyleIdx="0" presStyleCnt="12">
        <dgm:presLayoutVars>
          <dgm:chMax val="0"/>
          <dgm:bulletEnabled val="1"/>
        </dgm:presLayoutVars>
      </dgm:prSet>
      <dgm:spPr/>
      <dgm:t>
        <a:bodyPr/>
        <a:lstStyle/>
        <a:p>
          <a:endParaRPr lang="es-ES"/>
        </a:p>
      </dgm:t>
    </dgm:pt>
    <dgm:pt modelId="{34998208-A58D-437C-A710-37EF43781C18}" type="pres">
      <dgm:prSet presAssocID="{E184740E-A8F4-42CD-82B5-532BF02F84BC}" presName="sibTrans" presStyleLbl="sibTrans2D1" presStyleIdx="1" presStyleCnt="12"/>
      <dgm:spPr/>
      <dgm:t>
        <a:bodyPr/>
        <a:lstStyle/>
        <a:p>
          <a:endParaRPr lang="es-ES"/>
        </a:p>
      </dgm:t>
    </dgm:pt>
    <dgm:pt modelId="{C5CC7E6F-473E-461A-80E0-300E244A0CFA}" type="pres">
      <dgm:prSet presAssocID="{FE6CB8F8-EBD4-4BD7-BD2E-B3DA98018C66}" presName="child" presStyleLbl="alignAccFollowNode1" presStyleIdx="1" presStyleCnt="12">
        <dgm:presLayoutVars>
          <dgm:chMax val="0"/>
          <dgm:bulletEnabled val="1"/>
        </dgm:presLayoutVars>
      </dgm:prSet>
      <dgm:spPr/>
      <dgm:t>
        <a:bodyPr/>
        <a:lstStyle/>
        <a:p>
          <a:endParaRPr lang="es-ES"/>
        </a:p>
      </dgm:t>
    </dgm:pt>
    <dgm:pt modelId="{9D54DAED-0F82-4780-BFED-1329E7C8AFD1}" type="pres">
      <dgm:prSet presAssocID="{210624BD-9E87-46B2-A35B-E271C6274F7F}" presName="sibTrans" presStyleLbl="sibTrans2D1" presStyleIdx="2" presStyleCnt="12"/>
      <dgm:spPr/>
      <dgm:t>
        <a:bodyPr/>
        <a:lstStyle/>
        <a:p>
          <a:endParaRPr lang="es-ES"/>
        </a:p>
      </dgm:t>
    </dgm:pt>
    <dgm:pt modelId="{04BA403E-8CD6-4BB4-9A66-92703F26C964}" type="pres">
      <dgm:prSet presAssocID="{7D84D57C-17A9-4E7D-8D17-523D07D64C19}" presName="child" presStyleLbl="alignAccFollowNode1" presStyleIdx="2" presStyleCnt="12">
        <dgm:presLayoutVars>
          <dgm:chMax val="0"/>
          <dgm:bulletEnabled val="1"/>
        </dgm:presLayoutVars>
      </dgm:prSet>
      <dgm:spPr/>
      <dgm:t>
        <a:bodyPr/>
        <a:lstStyle/>
        <a:p>
          <a:endParaRPr lang="es-ES"/>
        </a:p>
      </dgm:t>
    </dgm:pt>
    <dgm:pt modelId="{432AB00C-380B-4859-9427-97707FC466FB}" type="pres">
      <dgm:prSet presAssocID="{75C81791-4A75-4B18-851E-1201376D107D}" presName="sibTrans" presStyleLbl="sibTrans2D1" presStyleIdx="3" presStyleCnt="12"/>
      <dgm:spPr/>
      <dgm:t>
        <a:bodyPr/>
        <a:lstStyle/>
        <a:p>
          <a:endParaRPr lang="es-ES"/>
        </a:p>
      </dgm:t>
    </dgm:pt>
    <dgm:pt modelId="{70D136F1-200A-4B41-9FFE-B7AB958A77AD}" type="pres">
      <dgm:prSet presAssocID="{A98D86DE-DA39-4448-8B4F-44FCE6461CA7}" presName="child" presStyleLbl="alignAccFollowNode1" presStyleIdx="3" presStyleCnt="12">
        <dgm:presLayoutVars>
          <dgm:chMax val="0"/>
          <dgm:bulletEnabled val="1"/>
        </dgm:presLayoutVars>
      </dgm:prSet>
      <dgm:spPr/>
      <dgm:t>
        <a:bodyPr/>
        <a:lstStyle/>
        <a:p>
          <a:endParaRPr lang="es-ES"/>
        </a:p>
      </dgm:t>
    </dgm:pt>
    <dgm:pt modelId="{1757E6F0-2305-4BA0-8224-59F0666BA549}" type="pres">
      <dgm:prSet presAssocID="{C4CF1EC7-36E2-4C06-A002-29F1E6904EC6}" presName="hSp" presStyleCnt="0"/>
      <dgm:spPr/>
    </dgm:pt>
    <dgm:pt modelId="{7628CDCA-4F5B-4FAB-9BD1-03D96E006FAA}" type="pres">
      <dgm:prSet presAssocID="{126BF090-8A48-4154-A695-C3013E1F4822}" presName="vertFlow" presStyleCnt="0"/>
      <dgm:spPr/>
    </dgm:pt>
    <dgm:pt modelId="{DA304E86-C60A-4C60-A2F1-8C28500BC241}" type="pres">
      <dgm:prSet presAssocID="{126BF090-8A48-4154-A695-C3013E1F4822}" presName="header" presStyleLbl="node1" presStyleIdx="1" presStyleCnt="3"/>
      <dgm:spPr/>
      <dgm:t>
        <a:bodyPr/>
        <a:lstStyle/>
        <a:p>
          <a:endParaRPr lang="es-ES"/>
        </a:p>
      </dgm:t>
    </dgm:pt>
    <dgm:pt modelId="{605AA14A-C8D4-495B-AF31-5B30628DE2D7}" type="pres">
      <dgm:prSet presAssocID="{09E0A89A-0E12-47F8-BBA7-F1EAFDC8F58B}" presName="parTrans" presStyleLbl="sibTrans2D1" presStyleIdx="4" presStyleCnt="12"/>
      <dgm:spPr/>
      <dgm:t>
        <a:bodyPr/>
        <a:lstStyle/>
        <a:p>
          <a:endParaRPr lang="es-ES"/>
        </a:p>
      </dgm:t>
    </dgm:pt>
    <dgm:pt modelId="{E9C00906-2932-49B7-8300-79D8D4C6F372}" type="pres">
      <dgm:prSet presAssocID="{BD27BB06-D81E-45C2-AF7F-42EC7A818AA6}" presName="child" presStyleLbl="alignAccFollowNode1" presStyleIdx="4" presStyleCnt="12">
        <dgm:presLayoutVars>
          <dgm:chMax val="0"/>
          <dgm:bulletEnabled val="1"/>
        </dgm:presLayoutVars>
      </dgm:prSet>
      <dgm:spPr/>
      <dgm:t>
        <a:bodyPr/>
        <a:lstStyle/>
        <a:p>
          <a:endParaRPr lang="es-ES"/>
        </a:p>
      </dgm:t>
    </dgm:pt>
    <dgm:pt modelId="{A6CB59EC-090C-4EE2-A627-BFCCE849FCAB}" type="pres">
      <dgm:prSet presAssocID="{E38116E4-C881-499C-93DB-4B706147CAE6}" presName="sibTrans" presStyleLbl="sibTrans2D1" presStyleIdx="5" presStyleCnt="12"/>
      <dgm:spPr/>
      <dgm:t>
        <a:bodyPr/>
        <a:lstStyle/>
        <a:p>
          <a:endParaRPr lang="es-ES"/>
        </a:p>
      </dgm:t>
    </dgm:pt>
    <dgm:pt modelId="{86162BEE-0EF3-4A6E-B905-16A3773FD679}" type="pres">
      <dgm:prSet presAssocID="{D850A5F7-F66A-4988-B5E0-76840559B376}" presName="child" presStyleLbl="alignAccFollowNode1" presStyleIdx="5" presStyleCnt="12">
        <dgm:presLayoutVars>
          <dgm:chMax val="0"/>
          <dgm:bulletEnabled val="1"/>
        </dgm:presLayoutVars>
      </dgm:prSet>
      <dgm:spPr/>
      <dgm:t>
        <a:bodyPr/>
        <a:lstStyle/>
        <a:p>
          <a:endParaRPr lang="es-ES"/>
        </a:p>
      </dgm:t>
    </dgm:pt>
    <dgm:pt modelId="{696C8C79-9FE7-4137-A496-F6E780E6D38D}" type="pres">
      <dgm:prSet presAssocID="{6FBF2B7C-2AD9-49A3-BBD5-47180A48EB8C}" presName="sibTrans" presStyleLbl="sibTrans2D1" presStyleIdx="6" presStyleCnt="12"/>
      <dgm:spPr/>
      <dgm:t>
        <a:bodyPr/>
        <a:lstStyle/>
        <a:p>
          <a:endParaRPr lang="es-ES"/>
        </a:p>
      </dgm:t>
    </dgm:pt>
    <dgm:pt modelId="{967B61C9-F9B9-4111-A1A3-111B510495DA}" type="pres">
      <dgm:prSet presAssocID="{E6603C91-310E-4248-8A06-B8D0AE2E3C40}" presName="child" presStyleLbl="alignAccFollowNode1" presStyleIdx="6" presStyleCnt="12">
        <dgm:presLayoutVars>
          <dgm:chMax val="0"/>
          <dgm:bulletEnabled val="1"/>
        </dgm:presLayoutVars>
      </dgm:prSet>
      <dgm:spPr/>
      <dgm:t>
        <a:bodyPr/>
        <a:lstStyle/>
        <a:p>
          <a:endParaRPr lang="es-ES"/>
        </a:p>
      </dgm:t>
    </dgm:pt>
    <dgm:pt modelId="{D9709671-C915-49B1-9CB2-36B3E9A0D5CA}" type="pres">
      <dgm:prSet presAssocID="{126BF090-8A48-4154-A695-C3013E1F4822}" presName="hSp" presStyleCnt="0"/>
      <dgm:spPr/>
    </dgm:pt>
    <dgm:pt modelId="{5BF4200C-62C7-4E62-8A63-FDA6D94F15C5}" type="pres">
      <dgm:prSet presAssocID="{71E03D40-8730-48BE-BAAE-02ED63756BE7}" presName="vertFlow" presStyleCnt="0"/>
      <dgm:spPr/>
    </dgm:pt>
    <dgm:pt modelId="{7415C7F8-E079-4180-9D47-AD3AF52E094E}" type="pres">
      <dgm:prSet presAssocID="{71E03D40-8730-48BE-BAAE-02ED63756BE7}" presName="header" presStyleLbl="node1" presStyleIdx="2" presStyleCnt="3"/>
      <dgm:spPr/>
      <dgm:t>
        <a:bodyPr/>
        <a:lstStyle/>
        <a:p>
          <a:endParaRPr lang="es-ES"/>
        </a:p>
      </dgm:t>
    </dgm:pt>
    <dgm:pt modelId="{93FB2C3D-0F28-4F7A-AA9D-E3FD636777BA}" type="pres">
      <dgm:prSet presAssocID="{0C954D42-7C86-440F-BFD7-BFF1992EFD77}" presName="parTrans" presStyleLbl="sibTrans2D1" presStyleIdx="7" presStyleCnt="12"/>
      <dgm:spPr/>
      <dgm:t>
        <a:bodyPr/>
        <a:lstStyle/>
        <a:p>
          <a:endParaRPr lang="es-ES"/>
        </a:p>
      </dgm:t>
    </dgm:pt>
    <dgm:pt modelId="{36618CD7-28D2-407D-9FA1-E5D63C141E9D}" type="pres">
      <dgm:prSet presAssocID="{B404885E-D33D-43E7-8DEE-821F49A8621A}" presName="child" presStyleLbl="alignAccFollowNode1" presStyleIdx="7" presStyleCnt="12">
        <dgm:presLayoutVars>
          <dgm:chMax val="0"/>
          <dgm:bulletEnabled val="1"/>
        </dgm:presLayoutVars>
      </dgm:prSet>
      <dgm:spPr/>
      <dgm:t>
        <a:bodyPr/>
        <a:lstStyle/>
        <a:p>
          <a:endParaRPr lang="es-ES"/>
        </a:p>
      </dgm:t>
    </dgm:pt>
    <dgm:pt modelId="{3F17379C-69CF-468D-9CB8-E8F4EEF44317}" type="pres">
      <dgm:prSet presAssocID="{982267A4-F15A-4718-9214-9F4D83C07E05}" presName="sibTrans" presStyleLbl="sibTrans2D1" presStyleIdx="8" presStyleCnt="12"/>
      <dgm:spPr/>
      <dgm:t>
        <a:bodyPr/>
        <a:lstStyle/>
        <a:p>
          <a:endParaRPr lang="es-ES"/>
        </a:p>
      </dgm:t>
    </dgm:pt>
    <dgm:pt modelId="{8D8FAE51-E1A0-4AE8-996B-4E3AA015DEBA}" type="pres">
      <dgm:prSet presAssocID="{29363A2F-A929-444D-9EB7-E5D35142754E}" presName="child" presStyleLbl="alignAccFollowNode1" presStyleIdx="8" presStyleCnt="12">
        <dgm:presLayoutVars>
          <dgm:chMax val="0"/>
          <dgm:bulletEnabled val="1"/>
        </dgm:presLayoutVars>
      </dgm:prSet>
      <dgm:spPr/>
      <dgm:t>
        <a:bodyPr/>
        <a:lstStyle/>
        <a:p>
          <a:endParaRPr lang="es-ES"/>
        </a:p>
      </dgm:t>
    </dgm:pt>
    <dgm:pt modelId="{863A9A9E-ECF9-40B0-9E66-718228D8AC5B}" type="pres">
      <dgm:prSet presAssocID="{3903FB8C-7ADD-4798-B0BD-63A9F09C9ACB}" presName="sibTrans" presStyleLbl="sibTrans2D1" presStyleIdx="9" presStyleCnt="12"/>
      <dgm:spPr/>
      <dgm:t>
        <a:bodyPr/>
        <a:lstStyle/>
        <a:p>
          <a:endParaRPr lang="es-ES"/>
        </a:p>
      </dgm:t>
    </dgm:pt>
    <dgm:pt modelId="{5D363DDB-1EC0-464B-A2E9-00F482F7FA20}" type="pres">
      <dgm:prSet presAssocID="{4D79598F-6658-428C-AA21-3D6ACA9CC4B4}" presName="child" presStyleLbl="alignAccFollowNode1" presStyleIdx="9" presStyleCnt="12">
        <dgm:presLayoutVars>
          <dgm:chMax val="0"/>
          <dgm:bulletEnabled val="1"/>
        </dgm:presLayoutVars>
      </dgm:prSet>
      <dgm:spPr/>
      <dgm:t>
        <a:bodyPr/>
        <a:lstStyle/>
        <a:p>
          <a:endParaRPr lang="es-ES"/>
        </a:p>
      </dgm:t>
    </dgm:pt>
    <dgm:pt modelId="{08324F05-B36D-4E81-9DE5-A2502F8BF361}" type="pres">
      <dgm:prSet presAssocID="{65578862-2DC7-46F7-8825-22B671AFE5EE}" presName="sibTrans" presStyleLbl="sibTrans2D1" presStyleIdx="10" presStyleCnt="12"/>
      <dgm:spPr/>
      <dgm:t>
        <a:bodyPr/>
        <a:lstStyle/>
        <a:p>
          <a:endParaRPr lang="es-ES"/>
        </a:p>
      </dgm:t>
    </dgm:pt>
    <dgm:pt modelId="{0AFCCFBE-6EC1-4BE4-A0E9-BC37A8706C5A}" type="pres">
      <dgm:prSet presAssocID="{5165DC28-4AE3-4C47-90F9-B85DB135F1B9}" presName="child" presStyleLbl="alignAccFollowNode1" presStyleIdx="10" presStyleCnt="12">
        <dgm:presLayoutVars>
          <dgm:chMax val="0"/>
          <dgm:bulletEnabled val="1"/>
        </dgm:presLayoutVars>
      </dgm:prSet>
      <dgm:spPr/>
      <dgm:t>
        <a:bodyPr/>
        <a:lstStyle/>
        <a:p>
          <a:endParaRPr lang="es-ES"/>
        </a:p>
      </dgm:t>
    </dgm:pt>
    <dgm:pt modelId="{AF110921-BC1B-4797-A05C-968D7526DC08}" type="pres">
      <dgm:prSet presAssocID="{2DCC027A-23F7-4ED2-92F7-7DEB166B46A0}" presName="sibTrans" presStyleLbl="sibTrans2D1" presStyleIdx="11" presStyleCnt="12"/>
      <dgm:spPr/>
      <dgm:t>
        <a:bodyPr/>
        <a:lstStyle/>
        <a:p>
          <a:endParaRPr lang="es-ES"/>
        </a:p>
      </dgm:t>
    </dgm:pt>
    <dgm:pt modelId="{EB2475B8-86D0-4586-AF3B-B14775141E7E}" type="pres">
      <dgm:prSet presAssocID="{98C2D54F-4610-4D2A-9A78-F583B3D2FFFD}" presName="child" presStyleLbl="alignAccFollowNode1" presStyleIdx="11" presStyleCnt="12">
        <dgm:presLayoutVars>
          <dgm:chMax val="0"/>
          <dgm:bulletEnabled val="1"/>
        </dgm:presLayoutVars>
      </dgm:prSet>
      <dgm:spPr/>
      <dgm:t>
        <a:bodyPr/>
        <a:lstStyle/>
        <a:p>
          <a:endParaRPr lang="es-ES"/>
        </a:p>
      </dgm:t>
    </dgm:pt>
  </dgm:ptLst>
  <dgm:cxnLst>
    <dgm:cxn modelId="{CB4A9539-9A9E-496C-974E-6DD6379983CE}" srcId="{C4CF1EC7-36E2-4C06-A002-29F1E6904EC6}" destId="{7D84D57C-17A9-4E7D-8D17-523D07D64C19}" srcOrd="2" destOrd="0" parTransId="{41DC28E9-814E-4763-9640-C50EFD991EE2}" sibTransId="{75C81791-4A75-4B18-851E-1201376D107D}"/>
    <dgm:cxn modelId="{245A7809-6BE7-477D-A5D8-C1558853256F}" type="presOf" srcId="{BD27BB06-D81E-45C2-AF7F-42EC7A818AA6}" destId="{E9C00906-2932-49B7-8300-79D8D4C6F372}" srcOrd="0" destOrd="0" presId="urn:microsoft.com/office/officeart/2005/8/layout/lProcess1"/>
    <dgm:cxn modelId="{027717F5-021B-45FF-A14E-F293ADDBD66B}" srcId="{C4CF1EC7-36E2-4C06-A002-29F1E6904EC6}" destId="{FE6CB8F8-EBD4-4BD7-BD2E-B3DA98018C66}" srcOrd="1" destOrd="0" parTransId="{2AFBFECA-E09E-4AE5-B81E-9F9F0C8F816F}" sibTransId="{210624BD-9E87-46B2-A35B-E271C6274F7F}"/>
    <dgm:cxn modelId="{A449D58F-6608-439B-BBD0-EA84A6BB7522}" type="presOf" srcId="{29363A2F-A929-444D-9EB7-E5D35142754E}" destId="{8D8FAE51-E1A0-4AE8-996B-4E3AA015DEBA}" srcOrd="0" destOrd="0" presId="urn:microsoft.com/office/officeart/2005/8/layout/lProcess1"/>
    <dgm:cxn modelId="{2A87CBDE-2BF0-4EAC-B941-674DD17D04FB}" type="presOf" srcId="{2DCC027A-23F7-4ED2-92F7-7DEB166B46A0}" destId="{AF110921-BC1B-4797-A05C-968D7526DC08}" srcOrd="0" destOrd="0" presId="urn:microsoft.com/office/officeart/2005/8/layout/lProcess1"/>
    <dgm:cxn modelId="{DB2EB64D-530B-4B1B-A58E-64ED5306CC87}" type="presOf" srcId="{5165DC28-4AE3-4C47-90F9-B85DB135F1B9}" destId="{0AFCCFBE-6EC1-4BE4-A0E9-BC37A8706C5A}" srcOrd="0" destOrd="0" presId="urn:microsoft.com/office/officeart/2005/8/layout/lProcess1"/>
    <dgm:cxn modelId="{C4A3F69C-73B0-4545-A001-84BA844E892A}" type="presOf" srcId="{65578862-2DC7-46F7-8825-22B671AFE5EE}" destId="{08324F05-B36D-4E81-9DE5-A2502F8BF361}" srcOrd="0" destOrd="0" presId="urn:microsoft.com/office/officeart/2005/8/layout/lProcess1"/>
    <dgm:cxn modelId="{BFCD1580-D6C0-4570-9A61-38F72E61F278}" type="presOf" srcId="{75C81791-4A75-4B18-851E-1201376D107D}" destId="{432AB00C-380B-4859-9427-97707FC466FB}" srcOrd="0" destOrd="0" presId="urn:microsoft.com/office/officeart/2005/8/layout/lProcess1"/>
    <dgm:cxn modelId="{40547144-5A63-4E03-8711-84103AABBD77}" srcId="{BDF2A6CB-E4A0-466E-86F2-B57542874DDB}" destId="{C4CF1EC7-36E2-4C06-A002-29F1E6904EC6}" srcOrd="0" destOrd="0" parTransId="{78982C8B-99E9-4C8B-962A-FA10B35FE308}" sibTransId="{B385368E-E0C0-4A2E-BA9B-C1C4106898D2}"/>
    <dgm:cxn modelId="{64D294D8-DE8F-4BB1-8BCA-FCFF32322798}" type="presOf" srcId="{E184740E-A8F4-42CD-82B5-532BF02F84BC}" destId="{34998208-A58D-437C-A710-37EF43781C18}" srcOrd="0" destOrd="0" presId="urn:microsoft.com/office/officeart/2005/8/layout/lProcess1"/>
    <dgm:cxn modelId="{2B3DB9B3-882C-49BD-8A3E-1E67EDF40E1C}" type="presOf" srcId="{3903FB8C-7ADD-4798-B0BD-63A9F09C9ACB}" destId="{863A9A9E-ECF9-40B0-9E66-718228D8AC5B}" srcOrd="0" destOrd="0" presId="urn:microsoft.com/office/officeart/2005/8/layout/lProcess1"/>
    <dgm:cxn modelId="{3B00E870-C228-4573-859A-CD4BE89EC994}" srcId="{71E03D40-8730-48BE-BAAE-02ED63756BE7}" destId="{29363A2F-A929-444D-9EB7-E5D35142754E}" srcOrd="1" destOrd="0" parTransId="{E3E63D97-2D64-4616-8FA5-CA211129DC7D}" sibTransId="{3903FB8C-7ADD-4798-B0BD-63A9F09C9ACB}"/>
    <dgm:cxn modelId="{73FE5DA3-2414-47E2-8443-6DF321A47E62}" srcId="{71E03D40-8730-48BE-BAAE-02ED63756BE7}" destId="{98C2D54F-4610-4D2A-9A78-F583B3D2FFFD}" srcOrd="4" destOrd="0" parTransId="{E6FD2F41-FAB2-42D5-8440-61A0023F28D0}" sibTransId="{AFAAA678-AD09-4509-B5AC-103DB71355AF}"/>
    <dgm:cxn modelId="{F4427253-C626-44D0-B6DC-0DB7DBC1F905}" type="presOf" srcId="{126BF090-8A48-4154-A695-C3013E1F4822}" destId="{DA304E86-C60A-4C60-A2F1-8C28500BC241}" srcOrd="0" destOrd="0" presId="urn:microsoft.com/office/officeart/2005/8/layout/lProcess1"/>
    <dgm:cxn modelId="{E288E488-9D6F-463D-9D1F-B6FE3C1D6938}" type="presOf" srcId="{98C2D54F-4610-4D2A-9A78-F583B3D2FFFD}" destId="{EB2475B8-86D0-4586-AF3B-B14775141E7E}" srcOrd="0" destOrd="0" presId="urn:microsoft.com/office/officeart/2005/8/layout/lProcess1"/>
    <dgm:cxn modelId="{C5E6D38A-87ED-440C-86A3-79A5CF478C51}" type="presOf" srcId="{6FBF2B7C-2AD9-49A3-BBD5-47180A48EB8C}" destId="{696C8C79-9FE7-4137-A496-F6E780E6D38D}" srcOrd="0" destOrd="0" presId="urn:microsoft.com/office/officeart/2005/8/layout/lProcess1"/>
    <dgm:cxn modelId="{094B26CB-C12D-4EB2-8B29-5E86FF8B796C}" srcId="{BDF2A6CB-E4A0-466E-86F2-B57542874DDB}" destId="{126BF090-8A48-4154-A695-C3013E1F4822}" srcOrd="1" destOrd="0" parTransId="{E12C2EAA-AF20-4EA1-AB33-9A5D02269B3E}" sibTransId="{F1591785-658B-4109-A09E-C4F21ED9C127}"/>
    <dgm:cxn modelId="{D7082BF0-5B3D-4283-BA77-AEB794C1E96D}" type="presOf" srcId="{C4CF1EC7-36E2-4C06-A002-29F1E6904EC6}" destId="{8CCBF217-CC5C-46AD-8F04-9341C886F941}" srcOrd="0" destOrd="0" presId="urn:microsoft.com/office/officeart/2005/8/layout/lProcess1"/>
    <dgm:cxn modelId="{D3ED2691-E28D-4A3C-8ADE-BDBD9472C86B}" type="presOf" srcId="{FE6CB8F8-EBD4-4BD7-BD2E-B3DA98018C66}" destId="{C5CC7E6F-473E-461A-80E0-300E244A0CFA}" srcOrd="0" destOrd="0" presId="urn:microsoft.com/office/officeart/2005/8/layout/lProcess1"/>
    <dgm:cxn modelId="{8FA83402-F6B4-496F-A253-6A891DBF7F62}" type="presOf" srcId="{4D79598F-6658-428C-AA21-3D6ACA9CC4B4}" destId="{5D363DDB-1EC0-464B-A2E9-00F482F7FA20}" srcOrd="0" destOrd="0" presId="urn:microsoft.com/office/officeart/2005/8/layout/lProcess1"/>
    <dgm:cxn modelId="{22C2C2D4-5ED2-4487-AF16-5E3A2B898F5B}" type="presOf" srcId="{982267A4-F15A-4718-9214-9F4D83C07E05}" destId="{3F17379C-69CF-468D-9CB8-E8F4EEF44317}" srcOrd="0" destOrd="0" presId="urn:microsoft.com/office/officeart/2005/8/layout/lProcess1"/>
    <dgm:cxn modelId="{D4C55EDA-FEFA-4164-BD4D-E064096C2D92}" type="presOf" srcId="{BDF2A6CB-E4A0-466E-86F2-B57542874DDB}" destId="{6C634977-62D8-4DF0-8990-D74856B0EF1B}" srcOrd="0" destOrd="0" presId="urn:microsoft.com/office/officeart/2005/8/layout/lProcess1"/>
    <dgm:cxn modelId="{7D018112-D232-4016-918C-8D250306C2FF}" type="presOf" srcId="{7D84D57C-17A9-4E7D-8D17-523D07D64C19}" destId="{04BA403E-8CD6-4BB4-9A66-92703F26C964}" srcOrd="0" destOrd="0" presId="urn:microsoft.com/office/officeart/2005/8/layout/lProcess1"/>
    <dgm:cxn modelId="{4EC19259-ED30-41CE-B30E-34CA11E934BE}" type="presOf" srcId="{A98D86DE-DA39-4448-8B4F-44FCE6461CA7}" destId="{70D136F1-200A-4B41-9FFE-B7AB958A77AD}" srcOrd="0" destOrd="0" presId="urn:microsoft.com/office/officeart/2005/8/layout/lProcess1"/>
    <dgm:cxn modelId="{C13826FB-AEB8-40CC-958A-861AD0E3B92F}" type="presOf" srcId="{210624BD-9E87-46B2-A35B-E271C6274F7F}" destId="{9D54DAED-0F82-4780-BFED-1329E7C8AFD1}" srcOrd="0" destOrd="0" presId="urn:microsoft.com/office/officeart/2005/8/layout/lProcess1"/>
    <dgm:cxn modelId="{0D298109-8910-44E8-B5E0-97FFB994EE5C}" srcId="{126BF090-8A48-4154-A695-C3013E1F4822}" destId="{D850A5F7-F66A-4988-B5E0-76840559B376}" srcOrd="1" destOrd="0" parTransId="{74D1F040-C561-4AE2-B522-C0755630AE45}" sibTransId="{6FBF2B7C-2AD9-49A3-BBD5-47180A48EB8C}"/>
    <dgm:cxn modelId="{15672723-502D-4196-B0DE-756DE41707A5}" type="presOf" srcId="{01DC95CD-39A9-41A7-B90D-C07949DE6A9A}" destId="{183AAA97-0269-4D97-A395-7E7DC2B4A440}" srcOrd="0" destOrd="0" presId="urn:microsoft.com/office/officeart/2005/8/layout/lProcess1"/>
    <dgm:cxn modelId="{54E99A45-1CC2-48A6-8B9A-EDE14B2D64FC}" type="presOf" srcId="{E6603C91-310E-4248-8A06-B8D0AE2E3C40}" destId="{967B61C9-F9B9-4111-A1A3-111B510495DA}" srcOrd="0" destOrd="0" presId="urn:microsoft.com/office/officeart/2005/8/layout/lProcess1"/>
    <dgm:cxn modelId="{5264DCA3-E004-41B9-A602-D576B4EAA466}" type="presOf" srcId="{D850A5F7-F66A-4988-B5E0-76840559B376}" destId="{86162BEE-0EF3-4A6E-B905-16A3773FD679}" srcOrd="0" destOrd="0" presId="urn:microsoft.com/office/officeart/2005/8/layout/lProcess1"/>
    <dgm:cxn modelId="{5B1322D7-6AF7-4375-88C1-AEAE26EF87E9}" type="presOf" srcId="{0C954D42-7C86-440F-BFD7-BFF1992EFD77}" destId="{93FB2C3D-0F28-4F7A-AA9D-E3FD636777BA}" srcOrd="0" destOrd="0" presId="urn:microsoft.com/office/officeart/2005/8/layout/lProcess1"/>
    <dgm:cxn modelId="{8ACF8227-2B82-435F-82D6-C5A101579896}" type="presOf" srcId="{B404885E-D33D-43E7-8DEE-821F49A8621A}" destId="{36618CD7-28D2-407D-9FA1-E5D63C141E9D}" srcOrd="0" destOrd="0" presId="urn:microsoft.com/office/officeart/2005/8/layout/lProcess1"/>
    <dgm:cxn modelId="{87BC56AF-5F21-45DD-9460-FE737FB359EA}" srcId="{C4CF1EC7-36E2-4C06-A002-29F1E6904EC6}" destId="{A98D86DE-DA39-4448-8B4F-44FCE6461CA7}" srcOrd="3" destOrd="0" parTransId="{37B3E2A3-1412-40A9-BF5C-80BF7E98F964}" sibTransId="{91C5B72A-CB02-4934-8BCD-0656BC1D2B12}"/>
    <dgm:cxn modelId="{B822474A-C888-4C6F-A3E3-37B8BE023D5A}" srcId="{71E03D40-8730-48BE-BAAE-02ED63756BE7}" destId="{5165DC28-4AE3-4C47-90F9-B85DB135F1B9}" srcOrd="3" destOrd="0" parTransId="{7B261955-C5EE-4D61-852D-4E20B2C8B07E}" sibTransId="{2DCC027A-23F7-4ED2-92F7-7DEB166B46A0}"/>
    <dgm:cxn modelId="{EC875BE4-21D6-4BD3-8A9E-EA7D229DB012}" srcId="{C4CF1EC7-36E2-4C06-A002-29F1E6904EC6}" destId="{2289582D-F857-4021-B3F3-6DF27DBF76EA}" srcOrd="0" destOrd="0" parTransId="{01DC95CD-39A9-41A7-B90D-C07949DE6A9A}" sibTransId="{E184740E-A8F4-42CD-82B5-532BF02F84BC}"/>
    <dgm:cxn modelId="{72594552-B53A-4CA2-A0F5-7B45083572E9}" type="presOf" srcId="{2289582D-F857-4021-B3F3-6DF27DBF76EA}" destId="{131ECA23-9589-403C-9F5A-06881CDFB059}" srcOrd="0" destOrd="0" presId="urn:microsoft.com/office/officeart/2005/8/layout/lProcess1"/>
    <dgm:cxn modelId="{D1076F2A-9552-41CE-A748-390C0A0B36A7}" srcId="{126BF090-8A48-4154-A695-C3013E1F4822}" destId="{E6603C91-310E-4248-8A06-B8D0AE2E3C40}" srcOrd="2" destOrd="0" parTransId="{6B1AE4BA-8F45-436B-A470-F41902548418}" sibTransId="{893E4BA7-C1D1-40B7-9701-1E392DCA1F0F}"/>
    <dgm:cxn modelId="{3AB7AF7D-BB17-415E-B62C-0BE34742AA27}" srcId="{126BF090-8A48-4154-A695-C3013E1F4822}" destId="{BD27BB06-D81E-45C2-AF7F-42EC7A818AA6}" srcOrd="0" destOrd="0" parTransId="{09E0A89A-0E12-47F8-BBA7-F1EAFDC8F58B}" sibTransId="{E38116E4-C881-499C-93DB-4B706147CAE6}"/>
    <dgm:cxn modelId="{F8C9699C-8012-4203-AF59-ACBED89C0A12}" srcId="{BDF2A6CB-E4A0-466E-86F2-B57542874DDB}" destId="{71E03D40-8730-48BE-BAAE-02ED63756BE7}" srcOrd="2" destOrd="0" parTransId="{59249FA6-51EF-4837-8D78-204FC78E6487}" sibTransId="{E373B14B-2C9F-482A-972C-2EFBB2AFA059}"/>
    <dgm:cxn modelId="{12EE4C07-01A3-41BA-A4D6-FCA97FA37288}" type="presOf" srcId="{71E03D40-8730-48BE-BAAE-02ED63756BE7}" destId="{7415C7F8-E079-4180-9D47-AD3AF52E094E}" srcOrd="0" destOrd="0" presId="urn:microsoft.com/office/officeart/2005/8/layout/lProcess1"/>
    <dgm:cxn modelId="{14600F64-B57F-4CFB-8BE6-72D503400DA8}" srcId="{71E03D40-8730-48BE-BAAE-02ED63756BE7}" destId="{4D79598F-6658-428C-AA21-3D6ACA9CC4B4}" srcOrd="2" destOrd="0" parTransId="{5685242F-4DDD-4A48-B482-9CDC6A1C0ED4}" sibTransId="{65578862-2DC7-46F7-8825-22B671AFE5EE}"/>
    <dgm:cxn modelId="{6B559604-52E5-41BC-86FC-E21F939BC68A}" type="presOf" srcId="{E38116E4-C881-499C-93DB-4B706147CAE6}" destId="{A6CB59EC-090C-4EE2-A627-BFCCE849FCAB}" srcOrd="0" destOrd="0" presId="urn:microsoft.com/office/officeart/2005/8/layout/lProcess1"/>
    <dgm:cxn modelId="{06C7BF89-1564-4FFE-B2C9-0179C263C887}" srcId="{71E03D40-8730-48BE-BAAE-02ED63756BE7}" destId="{B404885E-D33D-43E7-8DEE-821F49A8621A}" srcOrd="0" destOrd="0" parTransId="{0C954D42-7C86-440F-BFD7-BFF1992EFD77}" sibTransId="{982267A4-F15A-4718-9214-9F4D83C07E05}"/>
    <dgm:cxn modelId="{DF7BAC1C-5FA4-494E-87C9-773DAECD643D}" type="presOf" srcId="{09E0A89A-0E12-47F8-BBA7-F1EAFDC8F58B}" destId="{605AA14A-C8D4-495B-AF31-5B30628DE2D7}" srcOrd="0" destOrd="0" presId="urn:microsoft.com/office/officeart/2005/8/layout/lProcess1"/>
    <dgm:cxn modelId="{E176E66F-C135-44E0-A763-B3E0428211DD}" type="presParOf" srcId="{6C634977-62D8-4DF0-8990-D74856B0EF1B}" destId="{EE5727F7-D7D3-4176-9EF3-3662AEA71B1C}" srcOrd="0" destOrd="0" presId="urn:microsoft.com/office/officeart/2005/8/layout/lProcess1"/>
    <dgm:cxn modelId="{A98A7199-78E5-48F1-B279-B23229BEE9C3}" type="presParOf" srcId="{EE5727F7-D7D3-4176-9EF3-3662AEA71B1C}" destId="{8CCBF217-CC5C-46AD-8F04-9341C886F941}" srcOrd="0" destOrd="0" presId="urn:microsoft.com/office/officeart/2005/8/layout/lProcess1"/>
    <dgm:cxn modelId="{5EA52721-27F6-422A-ACE6-1A86567A07D2}" type="presParOf" srcId="{EE5727F7-D7D3-4176-9EF3-3662AEA71B1C}" destId="{183AAA97-0269-4D97-A395-7E7DC2B4A440}" srcOrd="1" destOrd="0" presId="urn:microsoft.com/office/officeart/2005/8/layout/lProcess1"/>
    <dgm:cxn modelId="{693A1114-52D2-4518-9C36-FD8522F17FB4}" type="presParOf" srcId="{EE5727F7-D7D3-4176-9EF3-3662AEA71B1C}" destId="{131ECA23-9589-403C-9F5A-06881CDFB059}" srcOrd="2" destOrd="0" presId="urn:microsoft.com/office/officeart/2005/8/layout/lProcess1"/>
    <dgm:cxn modelId="{2992FE09-7EB3-4659-A822-03EC8DCF7786}" type="presParOf" srcId="{EE5727F7-D7D3-4176-9EF3-3662AEA71B1C}" destId="{34998208-A58D-437C-A710-37EF43781C18}" srcOrd="3" destOrd="0" presId="urn:microsoft.com/office/officeart/2005/8/layout/lProcess1"/>
    <dgm:cxn modelId="{9976D0DA-B433-41B7-A4AB-9957D18CBDBD}" type="presParOf" srcId="{EE5727F7-D7D3-4176-9EF3-3662AEA71B1C}" destId="{C5CC7E6F-473E-461A-80E0-300E244A0CFA}" srcOrd="4" destOrd="0" presId="urn:microsoft.com/office/officeart/2005/8/layout/lProcess1"/>
    <dgm:cxn modelId="{5CEE416E-040F-445F-AFCD-654EEB81DAE4}" type="presParOf" srcId="{EE5727F7-D7D3-4176-9EF3-3662AEA71B1C}" destId="{9D54DAED-0F82-4780-BFED-1329E7C8AFD1}" srcOrd="5" destOrd="0" presId="urn:microsoft.com/office/officeart/2005/8/layout/lProcess1"/>
    <dgm:cxn modelId="{56C2EE06-77AA-4928-8E18-0B6CE556F4FB}" type="presParOf" srcId="{EE5727F7-D7D3-4176-9EF3-3662AEA71B1C}" destId="{04BA403E-8CD6-4BB4-9A66-92703F26C964}" srcOrd="6" destOrd="0" presId="urn:microsoft.com/office/officeart/2005/8/layout/lProcess1"/>
    <dgm:cxn modelId="{0E4F0D30-669B-4363-B0B3-299D8BAE3765}" type="presParOf" srcId="{EE5727F7-D7D3-4176-9EF3-3662AEA71B1C}" destId="{432AB00C-380B-4859-9427-97707FC466FB}" srcOrd="7" destOrd="0" presId="urn:microsoft.com/office/officeart/2005/8/layout/lProcess1"/>
    <dgm:cxn modelId="{5C5388E3-E20C-4E66-AE6C-56955698D77D}" type="presParOf" srcId="{EE5727F7-D7D3-4176-9EF3-3662AEA71B1C}" destId="{70D136F1-200A-4B41-9FFE-B7AB958A77AD}" srcOrd="8" destOrd="0" presId="urn:microsoft.com/office/officeart/2005/8/layout/lProcess1"/>
    <dgm:cxn modelId="{83C7AA3D-7187-4746-BE67-647E51CCCB10}" type="presParOf" srcId="{6C634977-62D8-4DF0-8990-D74856B0EF1B}" destId="{1757E6F0-2305-4BA0-8224-59F0666BA549}" srcOrd="1" destOrd="0" presId="urn:microsoft.com/office/officeart/2005/8/layout/lProcess1"/>
    <dgm:cxn modelId="{DDA8FA09-AECA-4589-9F12-E009316273E6}" type="presParOf" srcId="{6C634977-62D8-4DF0-8990-D74856B0EF1B}" destId="{7628CDCA-4F5B-4FAB-9BD1-03D96E006FAA}" srcOrd="2" destOrd="0" presId="urn:microsoft.com/office/officeart/2005/8/layout/lProcess1"/>
    <dgm:cxn modelId="{7E0DE50A-A5B3-44A6-80CB-6DA37A1D841F}" type="presParOf" srcId="{7628CDCA-4F5B-4FAB-9BD1-03D96E006FAA}" destId="{DA304E86-C60A-4C60-A2F1-8C28500BC241}" srcOrd="0" destOrd="0" presId="urn:microsoft.com/office/officeart/2005/8/layout/lProcess1"/>
    <dgm:cxn modelId="{B0C459DE-76E7-498A-8EA5-DA5CC105012E}" type="presParOf" srcId="{7628CDCA-4F5B-4FAB-9BD1-03D96E006FAA}" destId="{605AA14A-C8D4-495B-AF31-5B30628DE2D7}" srcOrd="1" destOrd="0" presId="urn:microsoft.com/office/officeart/2005/8/layout/lProcess1"/>
    <dgm:cxn modelId="{47FDC94D-72C0-4FC2-B562-E3632751BDD2}" type="presParOf" srcId="{7628CDCA-4F5B-4FAB-9BD1-03D96E006FAA}" destId="{E9C00906-2932-49B7-8300-79D8D4C6F372}" srcOrd="2" destOrd="0" presId="urn:microsoft.com/office/officeart/2005/8/layout/lProcess1"/>
    <dgm:cxn modelId="{A01D756F-F78E-4600-A9AB-E7879E6419A5}" type="presParOf" srcId="{7628CDCA-4F5B-4FAB-9BD1-03D96E006FAA}" destId="{A6CB59EC-090C-4EE2-A627-BFCCE849FCAB}" srcOrd="3" destOrd="0" presId="urn:microsoft.com/office/officeart/2005/8/layout/lProcess1"/>
    <dgm:cxn modelId="{6A16117A-CB1D-45F2-ABE0-D80C59243634}" type="presParOf" srcId="{7628CDCA-4F5B-4FAB-9BD1-03D96E006FAA}" destId="{86162BEE-0EF3-4A6E-B905-16A3773FD679}" srcOrd="4" destOrd="0" presId="urn:microsoft.com/office/officeart/2005/8/layout/lProcess1"/>
    <dgm:cxn modelId="{54C5442C-6735-4DC9-89B2-326FACD8D12A}" type="presParOf" srcId="{7628CDCA-4F5B-4FAB-9BD1-03D96E006FAA}" destId="{696C8C79-9FE7-4137-A496-F6E780E6D38D}" srcOrd="5" destOrd="0" presId="urn:microsoft.com/office/officeart/2005/8/layout/lProcess1"/>
    <dgm:cxn modelId="{10DF9E85-FC88-484A-86D5-BC5738DA6FA4}" type="presParOf" srcId="{7628CDCA-4F5B-4FAB-9BD1-03D96E006FAA}" destId="{967B61C9-F9B9-4111-A1A3-111B510495DA}" srcOrd="6" destOrd="0" presId="urn:microsoft.com/office/officeart/2005/8/layout/lProcess1"/>
    <dgm:cxn modelId="{1B25BA8A-DD3A-4133-A099-BF469D3703FB}" type="presParOf" srcId="{6C634977-62D8-4DF0-8990-D74856B0EF1B}" destId="{D9709671-C915-49B1-9CB2-36B3E9A0D5CA}" srcOrd="3" destOrd="0" presId="urn:microsoft.com/office/officeart/2005/8/layout/lProcess1"/>
    <dgm:cxn modelId="{F902E89F-616B-4BA6-877A-A9932BBC61A5}" type="presParOf" srcId="{6C634977-62D8-4DF0-8990-D74856B0EF1B}" destId="{5BF4200C-62C7-4E62-8A63-FDA6D94F15C5}" srcOrd="4" destOrd="0" presId="urn:microsoft.com/office/officeart/2005/8/layout/lProcess1"/>
    <dgm:cxn modelId="{D059BDE4-18C8-4F8E-A7D9-5A3DCC2EB8F9}" type="presParOf" srcId="{5BF4200C-62C7-4E62-8A63-FDA6D94F15C5}" destId="{7415C7F8-E079-4180-9D47-AD3AF52E094E}" srcOrd="0" destOrd="0" presId="urn:microsoft.com/office/officeart/2005/8/layout/lProcess1"/>
    <dgm:cxn modelId="{02FD6BD0-6D4F-4283-A24C-03FDECD030CE}" type="presParOf" srcId="{5BF4200C-62C7-4E62-8A63-FDA6D94F15C5}" destId="{93FB2C3D-0F28-4F7A-AA9D-E3FD636777BA}" srcOrd="1" destOrd="0" presId="urn:microsoft.com/office/officeart/2005/8/layout/lProcess1"/>
    <dgm:cxn modelId="{920261FF-2FCD-4B06-92FB-61D4C8245E4B}" type="presParOf" srcId="{5BF4200C-62C7-4E62-8A63-FDA6D94F15C5}" destId="{36618CD7-28D2-407D-9FA1-E5D63C141E9D}" srcOrd="2" destOrd="0" presId="urn:microsoft.com/office/officeart/2005/8/layout/lProcess1"/>
    <dgm:cxn modelId="{7C69EC40-0017-4BC3-B409-B70042345B7B}" type="presParOf" srcId="{5BF4200C-62C7-4E62-8A63-FDA6D94F15C5}" destId="{3F17379C-69CF-468D-9CB8-E8F4EEF44317}" srcOrd="3" destOrd="0" presId="urn:microsoft.com/office/officeart/2005/8/layout/lProcess1"/>
    <dgm:cxn modelId="{43298999-0F11-4BFE-966E-8CEBCBB359EB}" type="presParOf" srcId="{5BF4200C-62C7-4E62-8A63-FDA6D94F15C5}" destId="{8D8FAE51-E1A0-4AE8-996B-4E3AA015DEBA}" srcOrd="4" destOrd="0" presId="urn:microsoft.com/office/officeart/2005/8/layout/lProcess1"/>
    <dgm:cxn modelId="{B12882D5-267D-495A-AC29-FCEB7A546678}" type="presParOf" srcId="{5BF4200C-62C7-4E62-8A63-FDA6D94F15C5}" destId="{863A9A9E-ECF9-40B0-9E66-718228D8AC5B}" srcOrd="5" destOrd="0" presId="urn:microsoft.com/office/officeart/2005/8/layout/lProcess1"/>
    <dgm:cxn modelId="{6071DFC1-D717-4F64-BBCA-FA017E3EC2E0}" type="presParOf" srcId="{5BF4200C-62C7-4E62-8A63-FDA6D94F15C5}" destId="{5D363DDB-1EC0-464B-A2E9-00F482F7FA20}" srcOrd="6" destOrd="0" presId="urn:microsoft.com/office/officeart/2005/8/layout/lProcess1"/>
    <dgm:cxn modelId="{E40DACDE-1096-46FC-920A-1415202C1A5D}" type="presParOf" srcId="{5BF4200C-62C7-4E62-8A63-FDA6D94F15C5}" destId="{08324F05-B36D-4E81-9DE5-A2502F8BF361}" srcOrd="7" destOrd="0" presId="urn:microsoft.com/office/officeart/2005/8/layout/lProcess1"/>
    <dgm:cxn modelId="{30ED82D9-FB6B-4B7F-B1E9-8DB6880CE3D0}" type="presParOf" srcId="{5BF4200C-62C7-4E62-8A63-FDA6D94F15C5}" destId="{0AFCCFBE-6EC1-4BE4-A0E9-BC37A8706C5A}" srcOrd="8" destOrd="0" presId="urn:microsoft.com/office/officeart/2005/8/layout/lProcess1"/>
    <dgm:cxn modelId="{6D3CCACC-DBA6-4EC4-8F70-CC8259487A7E}" type="presParOf" srcId="{5BF4200C-62C7-4E62-8A63-FDA6D94F15C5}" destId="{AF110921-BC1B-4797-A05C-968D7526DC08}" srcOrd="9" destOrd="0" presId="urn:microsoft.com/office/officeart/2005/8/layout/lProcess1"/>
    <dgm:cxn modelId="{A099C5F4-8794-4888-A280-78E8B961B763}" type="presParOf" srcId="{5BF4200C-62C7-4E62-8A63-FDA6D94F15C5}" destId="{EB2475B8-86D0-4586-AF3B-B14775141E7E}" srcOrd="10" destOrd="0" presId="urn:microsoft.com/office/officeart/2005/8/layout/lProcess1"/>
  </dgm:cxnLst>
  <dgm:bg/>
  <dgm:whole/>
  <dgm:extLst>
    <a:ext uri="http://schemas.microsoft.com/office/drawing/2008/diagram">
      <dsp:dataModelExt xmlns:dsp="http://schemas.microsoft.com/office/drawing/2008/diagram" relId="rId7" minVer="http://schemas.openxmlformats.org/drawingml/2006/diagram"/>
    </a:ext>
  </dgm:extLst>
</dgm:dataModel>
</file>

<file path=xl/diagrams/drawing1.xml><?xml version="1.0" encoding="utf-8"?>
<dsp:drawing xmlns:dgm="http://schemas.openxmlformats.org/drawingml/2006/diagram" xmlns:dsp="http://schemas.microsoft.com/office/drawing/2008/diagram" xmlns:a="http://schemas.openxmlformats.org/drawingml/2006/main">
  <dsp:spTree>
    <dsp:nvGrpSpPr>
      <dsp:cNvPr id="0" name=""/>
      <dsp:cNvGrpSpPr/>
    </dsp:nvGrpSpPr>
    <dsp:grpSpPr/>
    <dsp:sp modelId="{8CCBF217-CC5C-46AD-8F04-9341C886F941}">
      <dsp:nvSpPr>
        <dsp:cNvPr id="0" name=""/>
        <dsp:cNvSpPr/>
      </dsp:nvSpPr>
      <dsp:spPr>
        <a:xfrm>
          <a:off x="3661" y="292203"/>
          <a:ext cx="3361753" cy="840438"/>
        </a:xfrm>
        <a:prstGeom prst="roundRect">
          <a:avLst>
            <a:gd name="adj" fmla="val 10000"/>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25400" tIns="25400" rIns="25400" bIns="25400" numCol="1" spcCol="1270" anchor="ctr" anchorCtr="0">
          <a:noAutofit/>
        </a:bodyPr>
        <a:lstStyle/>
        <a:p>
          <a:pPr lvl="0" algn="ctr" defTabSz="889000">
            <a:lnSpc>
              <a:spcPct val="90000"/>
            </a:lnSpc>
            <a:spcBef>
              <a:spcPct val="0"/>
            </a:spcBef>
            <a:spcAft>
              <a:spcPct val="35000"/>
            </a:spcAft>
          </a:pPr>
          <a:r>
            <a:rPr lang="es-ES" sz="2000" b="1" kern="1200"/>
            <a:t>Seguro de Vejez, Discapacidad y Sobrevivencia (SVDS)</a:t>
          </a:r>
        </a:p>
      </dsp:txBody>
      <dsp:txXfrm>
        <a:off x="28277" y="316819"/>
        <a:ext cx="3312521" cy="791206"/>
      </dsp:txXfrm>
    </dsp:sp>
    <dsp:sp modelId="{183AAA97-0269-4D97-A395-7E7DC2B4A440}">
      <dsp:nvSpPr>
        <dsp:cNvPr id="0" name=""/>
        <dsp:cNvSpPr/>
      </dsp:nvSpPr>
      <dsp:spPr>
        <a:xfrm rot="5400000">
          <a:off x="1610999" y="1206180"/>
          <a:ext cx="147076" cy="147076"/>
        </a:xfrm>
        <a:prstGeom prst="rightArrow">
          <a:avLst>
            <a:gd name="adj1" fmla="val 66700"/>
            <a:gd name="adj2" fmla="val 50000"/>
          </a:avLst>
        </a:prstGeom>
        <a:gradFill rotWithShape="0">
          <a:gsLst>
            <a:gs pos="0">
              <a:schemeClr val="accent2">
                <a:hueOff val="0"/>
                <a:satOff val="0"/>
                <a:lumOff val="0"/>
                <a:alphaOff val="0"/>
                <a:shade val="51000"/>
                <a:satMod val="130000"/>
              </a:schemeClr>
            </a:gs>
            <a:gs pos="80000">
              <a:schemeClr val="accent2">
                <a:hueOff val="0"/>
                <a:satOff val="0"/>
                <a:lumOff val="0"/>
                <a:alphaOff val="0"/>
                <a:shade val="93000"/>
                <a:satMod val="130000"/>
              </a:schemeClr>
            </a:gs>
            <a:gs pos="100000">
              <a:schemeClr val="accent2">
                <a:hueOff val="0"/>
                <a:satOff val="0"/>
                <a:lumOff val="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131ECA23-9589-403C-9F5A-06881CDFB059}">
      <dsp:nvSpPr>
        <dsp:cNvPr id="0" name=""/>
        <dsp:cNvSpPr/>
      </dsp:nvSpPr>
      <dsp:spPr>
        <a:xfrm>
          <a:off x="3661" y="1426795"/>
          <a:ext cx="3361753" cy="840438"/>
        </a:xfrm>
        <a:prstGeom prst="roundRect">
          <a:avLst>
            <a:gd name="adj" fmla="val 10000"/>
          </a:avLst>
        </a:prstGeom>
        <a:solidFill>
          <a:schemeClr val="accent2">
            <a:tint val="40000"/>
            <a:alpha val="90000"/>
            <a:hueOff val="0"/>
            <a:satOff val="0"/>
            <a:lumOff val="0"/>
            <a:alphaOff val="0"/>
          </a:schemeClr>
        </a:solidFill>
        <a:ln w="9525" cap="flat" cmpd="sng" algn="ctr">
          <a:solidFill>
            <a:schemeClr val="accent2">
              <a:tint val="40000"/>
              <a:alpha val="90000"/>
              <a:hueOff val="0"/>
              <a:satOff val="0"/>
              <a:lumOff val="0"/>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Pensión por Discapacidad</a:t>
          </a:r>
        </a:p>
      </dsp:txBody>
      <dsp:txXfrm>
        <a:off x="28277" y="1451411"/>
        <a:ext cx="3312521" cy="791206"/>
      </dsp:txXfrm>
    </dsp:sp>
    <dsp:sp modelId="{34998208-A58D-437C-A710-37EF43781C18}">
      <dsp:nvSpPr>
        <dsp:cNvPr id="0" name=""/>
        <dsp:cNvSpPr/>
      </dsp:nvSpPr>
      <dsp:spPr>
        <a:xfrm rot="5400000">
          <a:off x="1610999" y="2340772"/>
          <a:ext cx="147076" cy="147076"/>
        </a:xfrm>
        <a:prstGeom prst="rightArrow">
          <a:avLst>
            <a:gd name="adj1" fmla="val 66700"/>
            <a:gd name="adj2" fmla="val 50000"/>
          </a:avLst>
        </a:prstGeom>
        <a:gradFill rotWithShape="0">
          <a:gsLst>
            <a:gs pos="0">
              <a:schemeClr val="accent2">
                <a:hueOff val="425593"/>
                <a:satOff val="-531"/>
                <a:lumOff val="125"/>
                <a:alphaOff val="0"/>
                <a:shade val="51000"/>
                <a:satMod val="130000"/>
              </a:schemeClr>
            </a:gs>
            <a:gs pos="80000">
              <a:schemeClr val="accent2">
                <a:hueOff val="425593"/>
                <a:satOff val="-531"/>
                <a:lumOff val="125"/>
                <a:alphaOff val="0"/>
                <a:shade val="93000"/>
                <a:satMod val="130000"/>
              </a:schemeClr>
            </a:gs>
            <a:gs pos="100000">
              <a:schemeClr val="accent2">
                <a:hueOff val="425593"/>
                <a:satOff val="-531"/>
                <a:lumOff val="125"/>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C5CC7E6F-473E-461A-80E0-300E244A0CFA}">
      <dsp:nvSpPr>
        <dsp:cNvPr id="0" name=""/>
        <dsp:cNvSpPr/>
      </dsp:nvSpPr>
      <dsp:spPr>
        <a:xfrm>
          <a:off x="3661" y="2561387"/>
          <a:ext cx="3361753" cy="840438"/>
        </a:xfrm>
        <a:prstGeom prst="roundRect">
          <a:avLst>
            <a:gd name="adj" fmla="val 10000"/>
          </a:avLst>
        </a:prstGeom>
        <a:solidFill>
          <a:schemeClr val="accent2">
            <a:tint val="40000"/>
            <a:alpha val="90000"/>
            <a:hueOff val="456893"/>
            <a:satOff val="-398"/>
            <a:lumOff val="-1"/>
            <a:alphaOff val="0"/>
          </a:schemeClr>
        </a:solidFill>
        <a:ln w="9525" cap="flat" cmpd="sng" algn="ctr">
          <a:solidFill>
            <a:schemeClr val="accent2">
              <a:tint val="40000"/>
              <a:alpha val="90000"/>
              <a:hueOff val="456893"/>
              <a:satOff val="-398"/>
              <a:lumOff val="-1"/>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Pensión por Sobrevivencia</a:t>
          </a:r>
        </a:p>
      </dsp:txBody>
      <dsp:txXfrm>
        <a:off x="28277" y="2586003"/>
        <a:ext cx="3312521" cy="791206"/>
      </dsp:txXfrm>
    </dsp:sp>
    <dsp:sp modelId="{9D54DAED-0F82-4780-BFED-1329E7C8AFD1}">
      <dsp:nvSpPr>
        <dsp:cNvPr id="0" name=""/>
        <dsp:cNvSpPr/>
      </dsp:nvSpPr>
      <dsp:spPr>
        <a:xfrm rot="5400000">
          <a:off x="1610999" y="3475364"/>
          <a:ext cx="147076" cy="147076"/>
        </a:xfrm>
        <a:prstGeom prst="rightArrow">
          <a:avLst>
            <a:gd name="adj1" fmla="val 66700"/>
            <a:gd name="adj2" fmla="val 50000"/>
          </a:avLst>
        </a:prstGeom>
        <a:gradFill rotWithShape="0">
          <a:gsLst>
            <a:gs pos="0">
              <a:schemeClr val="accent2">
                <a:hueOff val="851185"/>
                <a:satOff val="-1062"/>
                <a:lumOff val="250"/>
                <a:alphaOff val="0"/>
                <a:shade val="51000"/>
                <a:satMod val="130000"/>
              </a:schemeClr>
            </a:gs>
            <a:gs pos="80000">
              <a:schemeClr val="accent2">
                <a:hueOff val="851185"/>
                <a:satOff val="-1062"/>
                <a:lumOff val="250"/>
                <a:alphaOff val="0"/>
                <a:shade val="93000"/>
                <a:satMod val="130000"/>
              </a:schemeClr>
            </a:gs>
            <a:gs pos="100000">
              <a:schemeClr val="accent2">
                <a:hueOff val="851185"/>
                <a:satOff val="-1062"/>
                <a:lumOff val="250"/>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04BA403E-8CD6-4BB4-9A66-92703F26C964}">
      <dsp:nvSpPr>
        <dsp:cNvPr id="0" name=""/>
        <dsp:cNvSpPr/>
      </dsp:nvSpPr>
      <dsp:spPr>
        <a:xfrm>
          <a:off x="3661" y="3695979"/>
          <a:ext cx="3361753" cy="840438"/>
        </a:xfrm>
        <a:prstGeom prst="roundRect">
          <a:avLst>
            <a:gd name="adj" fmla="val 10000"/>
          </a:avLst>
        </a:prstGeom>
        <a:solidFill>
          <a:schemeClr val="accent2">
            <a:tint val="40000"/>
            <a:alpha val="90000"/>
            <a:hueOff val="913786"/>
            <a:satOff val="-796"/>
            <a:lumOff val="-1"/>
            <a:alphaOff val="0"/>
          </a:schemeClr>
        </a:solidFill>
        <a:ln w="9525" cap="flat" cmpd="sng" algn="ctr">
          <a:solidFill>
            <a:schemeClr val="accent2">
              <a:tint val="40000"/>
              <a:alpha val="90000"/>
              <a:hueOff val="913786"/>
              <a:satOff val="-796"/>
              <a:lumOff val="-1"/>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Pensión por Vejez</a:t>
          </a:r>
        </a:p>
      </dsp:txBody>
      <dsp:txXfrm>
        <a:off x="28277" y="3720595"/>
        <a:ext cx="3312521" cy="791206"/>
      </dsp:txXfrm>
    </dsp:sp>
    <dsp:sp modelId="{432AB00C-380B-4859-9427-97707FC466FB}">
      <dsp:nvSpPr>
        <dsp:cNvPr id="0" name=""/>
        <dsp:cNvSpPr/>
      </dsp:nvSpPr>
      <dsp:spPr>
        <a:xfrm rot="5400000">
          <a:off x="1610999" y="4609955"/>
          <a:ext cx="147076" cy="147076"/>
        </a:xfrm>
        <a:prstGeom prst="rightArrow">
          <a:avLst>
            <a:gd name="adj1" fmla="val 66700"/>
            <a:gd name="adj2" fmla="val 50000"/>
          </a:avLst>
        </a:prstGeom>
        <a:gradFill rotWithShape="0">
          <a:gsLst>
            <a:gs pos="0">
              <a:schemeClr val="accent2">
                <a:hueOff val="1276778"/>
                <a:satOff val="-1592"/>
                <a:lumOff val="374"/>
                <a:alphaOff val="0"/>
                <a:shade val="51000"/>
                <a:satMod val="130000"/>
              </a:schemeClr>
            </a:gs>
            <a:gs pos="80000">
              <a:schemeClr val="accent2">
                <a:hueOff val="1276778"/>
                <a:satOff val="-1592"/>
                <a:lumOff val="374"/>
                <a:alphaOff val="0"/>
                <a:shade val="93000"/>
                <a:satMod val="130000"/>
              </a:schemeClr>
            </a:gs>
            <a:gs pos="100000">
              <a:schemeClr val="accent2">
                <a:hueOff val="1276778"/>
                <a:satOff val="-1592"/>
                <a:lumOff val="374"/>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70D136F1-200A-4B41-9FFE-B7AB958A77AD}">
      <dsp:nvSpPr>
        <dsp:cNvPr id="0" name=""/>
        <dsp:cNvSpPr/>
      </dsp:nvSpPr>
      <dsp:spPr>
        <a:xfrm>
          <a:off x="3661" y="4830570"/>
          <a:ext cx="3361753" cy="840438"/>
        </a:xfrm>
        <a:prstGeom prst="roundRect">
          <a:avLst>
            <a:gd name="adj" fmla="val 10000"/>
          </a:avLst>
        </a:prstGeom>
        <a:solidFill>
          <a:schemeClr val="accent2">
            <a:tint val="40000"/>
            <a:alpha val="90000"/>
            <a:hueOff val="1370678"/>
            <a:satOff val="-1194"/>
            <a:lumOff val="-2"/>
            <a:alphaOff val="0"/>
          </a:schemeClr>
        </a:solidFill>
        <a:ln w="9525" cap="flat" cmpd="sng" algn="ctr">
          <a:solidFill>
            <a:schemeClr val="accent2">
              <a:tint val="40000"/>
              <a:alpha val="90000"/>
              <a:hueOff val="1370678"/>
              <a:satOff val="-1194"/>
              <a:lumOff val="-2"/>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Pensión por Cesantia_Edad Avanzada</a:t>
          </a:r>
        </a:p>
      </dsp:txBody>
      <dsp:txXfrm>
        <a:off x="28277" y="4855186"/>
        <a:ext cx="3312521" cy="791206"/>
      </dsp:txXfrm>
    </dsp:sp>
    <dsp:sp modelId="{DA304E86-C60A-4C60-A2F1-8C28500BC241}">
      <dsp:nvSpPr>
        <dsp:cNvPr id="0" name=""/>
        <dsp:cNvSpPr/>
      </dsp:nvSpPr>
      <dsp:spPr>
        <a:xfrm>
          <a:off x="3836059" y="292203"/>
          <a:ext cx="3361753" cy="840438"/>
        </a:xfrm>
        <a:prstGeom prst="roundRect">
          <a:avLst>
            <a:gd name="adj" fmla="val 10000"/>
          </a:avLst>
        </a:prstGeom>
        <a:gradFill rotWithShape="0">
          <a:gsLst>
            <a:gs pos="0">
              <a:schemeClr val="accent2">
                <a:hueOff val="2340759"/>
                <a:satOff val="-2919"/>
                <a:lumOff val="686"/>
                <a:alphaOff val="0"/>
                <a:shade val="51000"/>
                <a:satMod val="130000"/>
              </a:schemeClr>
            </a:gs>
            <a:gs pos="80000">
              <a:schemeClr val="accent2">
                <a:hueOff val="2340759"/>
                <a:satOff val="-2919"/>
                <a:lumOff val="686"/>
                <a:alphaOff val="0"/>
                <a:shade val="93000"/>
                <a:satMod val="130000"/>
              </a:schemeClr>
            </a:gs>
            <a:gs pos="100000">
              <a:schemeClr val="accent2">
                <a:hueOff val="2340759"/>
                <a:satOff val="-2919"/>
                <a:lumOff val="686"/>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25400" tIns="25400" rIns="25400" bIns="25400" numCol="1" spcCol="1270" anchor="ctr" anchorCtr="0">
          <a:noAutofit/>
        </a:bodyPr>
        <a:lstStyle/>
        <a:p>
          <a:pPr lvl="0" algn="ctr" defTabSz="889000">
            <a:lnSpc>
              <a:spcPct val="90000"/>
            </a:lnSpc>
            <a:spcBef>
              <a:spcPct val="0"/>
            </a:spcBef>
            <a:spcAft>
              <a:spcPct val="35000"/>
            </a:spcAft>
          </a:pPr>
          <a:r>
            <a:rPr lang="es-ES" sz="2000" b="1" kern="1200"/>
            <a:t>Seguro Familiar de Salud (SFS</a:t>
          </a:r>
          <a:r>
            <a:rPr lang="es-ES" sz="2000" kern="1200"/>
            <a:t>)</a:t>
          </a:r>
        </a:p>
      </dsp:txBody>
      <dsp:txXfrm>
        <a:off x="3860675" y="316819"/>
        <a:ext cx="3312521" cy="791206"/>
      </dsp:txXfrm>
    </dsp:sp>
    <dsp:sp modelId="{605AA14A-C8D4-495B-AF31-5B30628DE2D7}">
      <dsp:nvSpPr>
        <dsp:cNvPr id="0" name=""/>
        <dsp:cNvSpPr/>
      </dsp:nvSpPr>
      <dsp:spPr>
        <a:xfrm rot="5400000">
          <a:off x="5443398" y="1206180"/>
          <a:ext cx="147076" cy="147076"/>
        </a:xfrm>
        <a:prstGeom prst="rightArrow">
          <a:avLst>
            <a:gd name="adj1" fmla="val 66700"/>
            <a:gd name="adj2" fmla="val 50000"/>
          </a:avLst>
        </a:prstGeom>
        <a:gradFill rotWithShape="0">
          <a:gsLst>
            <a:gs pos="0">
              <a:schemeClr val="accent2">
                <a:hueOff val="1702371"/>
                <a:satOff val="-2123"/>
                <a:lumOff val="499"/>
                <a:alphaOff val="0"/>
                <a:shade val="51000"/>
                <a:satMod val="130000"/>
              </a:schemeClr>
            </a:gs>
            <a:gs pos="80000">
              <a:schemeClr val="accent2">
                <a:hueOff val="1702371"/>
                <a:satOff val="-2123"/>
                <a:lumOff val="499"/>
                <a:alphaOff val="0"/>
                <a:shade val="93000"/>
                <a:satMod val="130000"/>
              </a:schemeClr>
            </a:gs>
            <a:gs pos="100000">
              <a:schemeClr val="accent2">
                <a:hueOff val="1702371"/>
                <a:satOff val="-2123"/>
                <a:lumOff val="499"/>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E9C00906-2932-49B7-8300-79D8D4C6F372}">
      <dsp:nvSpPr>
        <dsp:cNvPr id="0" name=""/>
        <dsp:cNvSpPr/>
      </dsp:nvSpPr>
      <dsp:spPr>
        <a:xfrm>
          <a:off x="3836059" y="1426795"/>
          <a:ext cx="3361753" cy="840438"/>
        </a:xfrm>
        <a:prstGeom prst="roundRect">
          <a:avLst>
            <a:gd name="adj" fmla="val 10000"/>
          </a:avLst>
        </a:prstGeom>
        <a:solidFill>
          <a:schemeClr val="accent2">
            <a:tint val="40000"/>
            <a:alpha val="90000"/>
            <a:hueOff val="1827571"/>
            <a:satOff val="-1592"/>
            <a:lumOff val="-2"/>
            <a:alphaOff val="0"/>
          </a:schemeClr>
        </a:solidFill>
        <a:ln w="9525" cap="flat" cmpd="sng" algn="ctr">
          <a:solidFill>
            <a:schemeClr val="accent2">
              <a:tint val="40000"/>
              <a:alpha val="90000"/>
              <a:hueOff val="1827571"/>
              <a:satOff val="-1592"/>
              <a:lumOff val="-2"/>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Subsidios por Maternidad, Lactancia</a:t>
          </a:r>
        </a:p>
      </dsp:txBody>
      <dsp:txXfrm>
        <a:off x="3860675" y="1451411"/>
        <a:ext cx="3312521" cy="791206"/>
      </dsp:txXfrm>
    </dsp:sp>
    <dsp:sp modelId="{A6CB59EC-090C-4EE2-A627-BFCCE849FCAB}">
      <dsp:nvSpPr>
        <dsp:cNvPr id="0" name=""/>
        <dsp:cNvSpPr/>
      </dsp:nvSpPr>
      <dsp:spPr>
        <a:xfrm rot="5400000">
          <a:off x="5443398" y="2340772"/>
          <a:ext cx="147076" cy="147076"/>
        </a:xfrm>
        <a:prstGeom prst="rightArrow">
          <a:avLst>
            <a:gd name="adj1" fmla="val 66700"/>
            <a:gd name="adj2" fmla="val 50000"/>
          </a:avLst>
        </a:prstGeom>
        <a:gradFill rotWithShape="0">
          <a:gsLst>
            <a:gs pos="0">
              <a:schemeClr val="accent2">
                <a:hueOff val="2127963"/>
                <a:satOff val="-2654"/>
                <a:lumOff val="624"/>
                <a:alphaOff val="0"/>
                <a:shade val="51000"/>
                <a:satMod val="130000"/>
              </a:schemeClr>
            </a:gs>
            <a:gs pos="80000">
              <a:schemeClr val="accent2">
                <a:hueOff val="2127963"/>
                <a:satOff val="-2654"/>
                <a:lumOff val="624"/>
                <a:alphaOff val="0"/>
                <a:shade val="93000"/>
                <a:satMod val="130000"/>
              </a:schemeClr>
            </a:gs>
            <a:gs pos="100000">
              <a:schemeClr val="accent2">
                <a:hueOff val="2127963"/>
                <a:satOff val="-2654"/>
                <a:lumOff val="624"/>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86162BEE-0EF3-4A6E-B905-16A3773FD679}">
      <dsp:nvSpPr>
        <dsp:cNvPr id="0" name=""/>
        <dsp:cNvSpPr/>
      </dsp:nvSpPr>
      <dsp:spPr>
        <a:xfrm>
          <a:off x="3836059" y="2561387"/>
          <a:ext cx="3361753" cy="840438"/>
        </a:xfrm>
        <a:prstGeom prst="roundRect">
          <a:avLst>
            <a:gd name="adj" fmla="val 10000"/>
          </a:avLst>
        </a:prstGeom>
        <a:solidFill>
          <a:schemeClr val="accent2">
            <a:tint val="40000"/>
            <a:alpha val="90000"/>
            <a:hueOff val="2284464"/>
            <a:satOff val="-1990"/>
            <a:lumOff val="-3"/>
            <a:alphaOff val="0"/>
          </a:schemeClr>
        </a:solidFill>
        <a:ln w="9525" cap="flat" cmpd="sng" algn="ctr">
          <a:solidFill>
            <a:schemeClr val="accent2">
              <a:tint val="40000"/>
              <a:alpha val="90000"/>
              <a:hueOff val="2284464"/>
              <a:satOff val="-1990"/>
              <a:lumOff val="-3"/>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Subsidios Enfermedad Común</a:t>
          </a:r>
        </a:p>
      </dsp:txBody>
      <dsp:txXfrm>
        <a:off x="3860675" y="2586003"/>
        <a:ext cx="3312521" cy="791206"/>
      </dsp:txXfrm>
    </dsp:sp>
    <dsp:sp modelId="{696C8C79-9FE7-4137-A496-F6E780E6D38D}">
      <dsp:nvSpPr>
        <dsp:cNvPr id="0" name=""/>
        <dsp:cNvSpPr/>
      </dsp:nvSpPr>
      <dsp:spPr>
        <a:xfrm rot="5400000">
          <a:off x="5443398" y="3475364"/>
          <a:ext cx="147076" cy="147076"/>
        </a:xfrm>
        <a:prstGeom prst="rightArrow">
          <a:avLst>
            <a:gd name="adj1" fmla="val 66700"/>
            <a:gd name="adj2" fmla="val 50000"/>
          </a:avLst>
        </a:prstGeom>
        <a:gradFill rotWithShape="0">
          <a:gsLst>
            <a:gs pos="0">
              <a:schemeClr val="accent2">
                <a:hueOff val="2553556"/>
                <a:satOff val="-3185"/>
                <a:lumOff val="749"/>
                <a:alphaOff val="0"/>
                <a:shade val="51000"/>
                <a:satMod val="130000"/>
              </a:schemeClr>
            </a:gs>
            <a:gs pos="80000">
              <a:schemeClr val="accent2">
                <a:hueOff val="2553556"/>
                <a:satOff val="-3185"/>
                <a:lumOff val="749"/>
                <a:alphaOff val="0"/>
                <a:shade val="93000"/>
                <a:satMod val="130000"/>
              </a:schemeClr>
            </a:gs>
            <a:gs pos="100000">
              <a:schemeClr val="accent2">
                <a:hueOff val="2553556"/>
                <a:satOff val="-3185"/>
                <a:lumOff val="749"/>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967B61C9-F9B9-4111-A1A3-111B510495DA}">
      <dsp:nvSpPr>
        <dsp:cNvPr id="0" name=""/>
        <dsp:cNvSpPr/>
      </dsp:nvSpPr>
      <dsp:spPr>
        <a:xfrm>
          <a:off x="3836059" y="3695979"/>
          <a:ext cx="3361753" cy="840438"/>
        </a:xfrm>
        <a:prstGeom prst="roundRect">
          <a:avLst>
            <a:gd name="adj" fmla="val 10000"/>
          </a:avLst>
        </a:prstGeom>
        <a:solidFill>
          <a:schemeClr val="accent2">
            <a:tint val="40000"/>
            <a:alpha val="90000"/>
            <a:hueOff val="2741357"/>
            <a:satOff val="-2388"/>
            <a:lumOff val="-3"/>
            <a:alphaOff val="0"/>
          </a:schemeClr>
        </a:solidFill>
        <a:ln w="9525" cap="flat" cmpd="sng" algn="ctr">
          <a:solidFill>
            <a:schemeClr val="accent2">
              <a:tint val="40000"/>
              <a:alpha val="90000"/>
              <a:hueOff val="2741357"/>
              <a:satOff val="-2388"/>
              <a:lumOff val="-3"/>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Cuidado de la Salud de las Personas</a:t>
          </a:r>
        </a:p>
      </dsp:txBody>
      <dsp:txXfrm>
        <a:off x="3860675" y="3720595"/>
        <a:ext cx="3312521" cy="791206"/>
      </dsp:txXfrm>
    </dsp:sp>
    <dsp:sp modelId="{7415C7F8-E079-4180-9D47-AD3AF52E094E}">
      <dsp:nvSpPr>
        <dsp:cNvPr id="0" name=""/>
        <dsp:cNvSpPr/>
      </dsp:nvSpPr>
      <dsp:spPr>
        <a:xfrm>
          <a:off x="7668458" y="292203"/>
          <a:ext cx="3361753" cy="840438"/>
        </a:xfrm>
        <a:prstGeom prst="roundRect">
          <a:avLst>
            <a:gd name="adj" fmla="val 10000"/>
          </a:avLst>
        </a:prstGeom>
        <a:gradFill rotWithShape="0">
          <a:gsLst>
            <a:gs pos="0">
              <a:schemeClr val="accent2">
                <a:hueOff val="4681519"/>
                <a:satOff val="-5839"/>
                <a:lumOff val="1373"/>
                <a:alphaOff val="0"/>
                <a:shade val="51000"/>
                <a:satMod val="130000"/>
              </a:schemeClr>
            </a:gs>
            <a:gs pos="80000">
              <a:schemeClr val="accent2">
                <a:hueOff val="4681519"/>
                <a:satOff val="-5839"/>
                <a:lumOff val="1373"/>
                <a:alphaOff val="0"/>
                <a:shade val="93000"/>
                <a:satMod val="130000"/>
              </a:schemeClr>
            </a:gs>
            <a:gs pos="100000">
              <a:schemeClr val="accent2">
                <a:hueOff val="4681519"/>
                <a:satOff val="-5839"/>
                <a:lumOff val="1373"/>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prstMaterial="plastic">
          <a:bevelT w="120900" h="88900"/>
          <a:bevelB w="88900" h="31750" prst="angle"/>
        </a:sp3d>
      </dsp:spPr>
      <dsp:style>
        <a:lnRef idx="0">
          <a:scrgbClr r="0" g="0" b="0"/>
        </a:lnRef>
        <a:fillRef idx="3">
          <a:scrgbClr r="0" g="0" b="0"/>
        </a:fillRef>
        <a:effectRef idx="2">
          <a:scrgbClr r="0" g="0" b="0"/>
        </a:effectRef>
        <a:fontRef idx="minor">
          <a:schemeClr val="lt1"/>
        </a:fontRef>
      </dsp:style>
      <dsp:txBody>
        <a:bodyPr spcFirstLastPara="0" vert="horz" wrap="square" lIns="25400" tIns="25400" rIns="25400" bIns="25400" numCol="1" spcCol="1270" anchor="ctr" anchorCtr="0">
          <a:noAutofit/>
        </a:bodyPr>
        <a:lstStyle/>
        <a:p>
          <a:pPr lvl="0" algn="ctr" defTabSz="889000">
            <a:lnSpc>
              <a:spcPct val="90000"/>
            </a:lnSpc>
            <a:spcBef>
              <a:spcPct val="0"/>
            </a:spcBef>
            <a:spcAft>
              <a:spcPct val="35000"/>
            </a:spcAft>
          </a:pPr>
          <a:r>
            <a:rPr lang="es-ES" sz="2000" b="1" kern="1200"/>
            <a:t>Seguro de Riesgos Laborales (SRL)</a:t>
          </a:r>
        </a:p>
      </dsp:txBody>
      <dsp:txXfrm>
        <a:off x="7693074" y="316819"/>
        <a:ext cx="3312521" cy="791206"/>
      </dsp:txXfrm>
    </dsp:sp>
    <dsp:sp modelId="{93FB2C3D-0F28-4F7A-AA9D-E3FD636777BA}">
      <dsp:nvSpPr>
        <dsp:cNvPr id="0" name=""/>
        <dsp:cNvSpPr/>
      </dsp:nvSpPr>
      <dsp:spPr>
        <a:xfrm rot="5400000">
          <a:off x="9275796" y="1206180"/>
          <a:ext cx="147076" cy="147076"/>
        </a:xfrm>
        <a:prstGeom prst="rightArrow">
          <a:avLst>
            <a:gd name="adj1" fmla="val 66700"/>
            <a:gd name="adj2" fmla="val 50000"/>
          </a:avLst>
        </a:prstGeom>
        <a:gradFill rotWithShape="0">
          <a:gsLst>
            <a:gs pos="0">
              <a:schemeClr val="accent2">
                <a:hueOff val="2979148"/>
                <a:satOff val="-3716"/>
                <a:lumOff val="874"/>
                <a:alphaOff val="0"/>
                <a:shade val="51000"/>
                <a:satMod val="130000"/>
              </a:schemeClr>
            </a:gs>
            <a:gs pos="80000">
              <a:schemeClr val="accent2">
                <a:hueOff val="2979148"/>
                <a:satOff val="-3716"/>
                <a:lumOff val="874"/>
                <a:alphaOff val="0"/>
                <a:shade val="93000"/>
                <a:satMod val="130000"/>
              </a:schemeClr>
            </a:gs>
            <a:gs pos="100000">
              <a:schemeClr val="accent2">
                <a:hueOff val="2979148"/>
                <a:satOff val="-3716"/>
                <a:lumOff val="874"/>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36618CD7-28D2-407D-9FA1-E5D63C141E9D}">
      <dsp:nvSpPr>
        <dsp:cNvPr id="0" name=""/>
        <dsp:cNvSpPr/>
      </dsp:nvSpPr>
      <dsp:spPr>
        <a:xfrm>
          <a:off x="7668458" y="1426795"/>
          <a:ext cx="3361753" cy="840438"/>
        </a:xfrm>
        <a:prstGeom prst="roundRect">
          <a:avLst>
            <a:gd name="adj" fmla="val 10000"/>
          </a:avLst>
        </a:prstGeom>
        <a:solidFill>
          <a:schemeClr val="accent2">
            <a:tint val="40000"/>
            <a:alpha val="90000"/>
            <a:hueOff val="3198249"/>
            <a:satOff val="-2786"/>
            <a:lumOff val="-4"/>
            <a:alphaOff val="0"/>
          </a:schemeClr>
        </a:solidFill>
        <a:ln w="9525" cap="flat" cmpd="sng" algn="ctr">
          <a:solidFill>
            <a:schemeClr val="accent2">
              <a:tint val="40000"/>
              <a:alpha val="90000"/>
              <a:hueOff val="3198249"/>
              <a:satOff val="-2786"/>
              <a:lumOff val="-4"/>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Subsidio por Discapacidad Temporal</a:t>
          </a:r>
        </a:p>
      </dsp:txBody>
      <dsp:txXfrm>
        <a:off x="7693074" y="1451411"/>
        <a:ext cx="3312521" cy="791206"/>
      </dsp:txXfrm>
    </dsp:sp>
    <dsp:sp modelId="{3F17379C-69CF-468D-9CB8-E8F4EEF44317}">
      <dsp:nvSpPr>
        <dsp:cNvPr id="0" name=""/>
        <dsp:cNvSpPr/>
      </dsp:nvSpPr>
      <dsp:spPr>
        <a:xfrm rot="5400000">
          <a:off x="9275796" y="2340772"/>
          <a:ext cx="147076" cy="147076"/>
        </a:xfrm>
        <a:prstGeom prst="rightArrow">
          <a:avLst>
            <a:gd name="adj1" fmla="val 66700"/>
            <a:gd name="adj2" fmla="val 50000"/>
          </a:avLst>
        </a:prstGeom>
        <a:gradFill rotWithShape="0">
          <a:gsLst>
            <a:gs pos="0">
              <a:schemeClr val="accent2">
                <a:hueOff val="3404741"/>
                <a:satOff val="-4247"/>
                <a:lumOff val="999"/>
                <a:alphaOff val="0"/>
                <a:shade val="51000"/>
                <a:satMod val="130000"/>
              </a:schemeClr>
            </a:gs>
            <a:gs pos="80000">
              <a:schemeClr val="accent2">
                <a:hueOff val="3404741"/>
                <a:satOff val="-4247"/>
                <a:lumOff val="999"/>
                <a:alphaOff val="0"/>
                <a:shade val="93000"/>
                <a:satMod val="130000"/>
              </a:schemeClr>
            </a:gs>
            <a:gs pos="100000">
              <a:schemeClr val="accent2">
                <a:hueOff val="3404741"/>
                <a:satOff val="-4247"/>
                <a:lumOff val="999"/>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8D8FAE51-E1A0-4AE8-996B-4E3AA015DEBA}">
      <dsp:nvSpPr>
        <dsp:cNvPr id="0" name=""/>
        <dsp:cNvSpPr/>
      </dsp:nvSpPr>
      <dsp:spPr>
        <a:xfrm>
          <a:off x="7668458" y="2561387"/>
          <a:ext cx="3361753" cy="840438"/>
        </a:xfrm>
        <a:prstGeom prst="roundRect">
          <a:avLst>
            <a:gd name="adj" fmla="val 10000"/>
          </a:avLst>
        </a:prstGeom>
        <a:solidFill>
          <a:schemeClr val="accent2">
            <a:tint val="40000"/>
            <a:alpha val="90000"/>
            <a:hueOff val="3655142"/>
            <a:satOff val="-3184"/>
            <a:lumOff val="-4"/>
            <a:alphaOff val="0"/>
          </a:schemeClr>
        </a:solidFill>
        <a:ln w="9525" cap="flat" cmpd="sng" algn="ctr">
          <a:solidFill>
            <a:schemeClr val="accent2">
              <a:tint val="40000"/>
              <a:alpha val="90000"/>
              <a:hueOff val="3655142"/>
              <a:satOff val="-3184"/>
              <a:lumOff val="-4"/>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Indemnización por Discapacidad</a:t>
          </a:r>
        </a:p>
      </dsp:txBody>
      <dsp:txXfrm>
        <a:off x="7693074" y="2586003"/>
        <a:ext cx="3312521" cy="791206"/>
      </dsp:txXfrm>
    </dsp:sp>
    <dsp:sp modelId="{863A9A9E-ECF9-40B0-9E66-718228D8AC5B}">
      <dsp:nvSpPr>
        <dsp:cNvPr id="0" name=""/>
        <dsp:cNvSpPr/>
      </dsp:nvSpPr>
      <dsp:spPr>
        <a:xfrm rot="5400000">
          <a:off x="9275796" y="3475364"/>
          <a:ext cx="147076" cy="147076"/>
        </a:xfrm>
        <a:prstGeom prst="rightArrow">
          <a:avLst>
            <a:gd name="adj1" fmla="val 66700"/>
            <a:gd name="adj2" fmla="val 50000"/>
          </a:avLst>
        </a:prstGeom>
        <a:gradFill rotWithShape="0">
          <a:gsLst>
            <a:gs pos="0">
              <a:schemeClr val="accent2">
                <a:hueOff val="3830334"/>
                <a:satOff val="-4777"/>
                <a:lumOff val="1123"/>
                <a:alphaOff val="0"/>
                <a:shade val="51000"/>
                <a:satMod val="130000"/>
              </a:schemeClr>
            </a:gs>
            <a:gs pos="80000">
              <a:schemeClr val="accent2">
                <a:hueOff val="3830334"/>
                <a:satOff val="-4777"/>
                <a:lumOff val="1123"/>
                <a:alphaOff val="0"/>
                <a:shade val="93000"/>
                <a:satMod val="130000"/>
              </a:schemeClr>
            </a:gs>
            <a:gs pos="100000">
              <a:schemeClr val="accent2">
                <a:hueOff val="3830334"/>
                <a:satOff val="-4777"/>
                <a:lumOff val="1123"/>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5D363DDB-1EC0-464B-A2E9-00F482F7FA20}">
      <dsp:nvSpPr>
        <dsp:cNvPr id="0" name=""/>
        <dsp:cNvSpPr/>
      </dsp:nvSpPr>
      <dsp:spPr>
        <a:xfrm>
          <a:off x="7668458" y="3695979"/>
          <a:ext cx="3361753" cy="840438"/>
        </a:xfrm>
        <a:prstGeom prst="roundRect">
          <a:avLst>
            <a:gd name="adj" fmla="val 10000"/>
          </a:avLst>
        </a:prstGeom>
        <a:solidFill>
          <a:schemeClr val="accent2">
            <a:tint val="40000"/>
            <a:alpha val="90000"/>
            <a:hueOff val="4112035"/>
            <a:satOff val="-3582"/>
            <a:lumOff val="-5"/>
            <a:alphaOff val="0"/>
          </a:schemeClr>
        </a:solidFill>
        <a:ln w="9525" cap="flat" cmpd="sng" algn="ctr">
          <a:solidFill>
            <a:schemeClr val="accent2">
              <a:tint val="40000"/>
              <a:alpha val="90000"/>
              <a:hueOff val="4112035"/>
              <a:satOff val="-3582"/>
              <a:lumOff val="-5"/>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Pensión por Discapacidad</a:t>
          </a:r>
        </a:p>
      </dsp:txBody>
      <dsp:txXfrm>
        <a:off x="7693074" y="3720595"/>
        <a:ext cx="3312521" cy="791206"/>
      </dsp:txXfrm>
    </dsp:sp>
    <dsp:sp modelId="{08324F05-B36D-4E81-9DE5-A2502F8BF361}">
      <dsp:nvSpPr>
        <dsp:cNvPr id="0" name=""/>
        <dsp:cNvSpPr/>
      </dsp:nvSpPr>
      <dsp:spPr>
        <a:xfrm rot="5400000">
          <a:off x="9275796" y="4609955"/>
          <a:ext cx="147076" cy="147076"/>
        </a:xfrm>
        <a:prstGeom prst="rightArrow">
          <a:avLst>
            <a:gd name="adj1" fmla="val 66700"/>
            <a:gd name="adj2" fmla="val 50000"/>
          </a:avLst>
        </a:prstGeom>
        <a:gradFill rotWithShape="0">
          <a:gsLst>
            <a:gs pos="0">
              <a:schemeClr val="accent2">
                <a:hueOff val="4255926"/>
                <a:satOff val="-5308"/>
                <a:lumOff val="1248"/>
                <a:alphaOff val="0"/>
                <a:shade val="51000"/>
                <a:satMod val="130000"/>
              </a:schemeClr>
            </a:gs>
            <a:gs pos="80000">
              <a:schemeClr val="accent2">
                <a:hueOff val="4255926"/>
                <a:satOff val="-5308"/>
                <a:lumOff val="1248"/>
                <a:alphaOff val="0"/>
                <a:shade val="93000"/>
                <a:satMod val="130000"/>
              </a:schemeClr>
            </a:gs>
            <a:gs pos="100000">
              <a:schemeClr val="accent2">
                <a:hueOff val="4255926"/>
                <a:satOff val="-5308"/>
                <a:lumOff val="1248"/>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0AFCCFBE-6EC1-4BE4-A0E9-BC37A8706C5A}">
      <dsp:nvSpPr>
        <dsp:cNvPr id="0" name=""/>
        <dsp:cNvSpPr/>
      </dsp:nvSpPr>
      <dsp:spPr>
        <a:xfrm>
          <a:off x="7668458" y="4830570"/>
          <a:ext cx="3361753" cy="840438"/>
        </a:xfrm>
        <a:prstGeom prst="roundRect">
          <a:avLst>
            <a:gd name="adj" fmla="val 10000"/>
          </a:avLst>
        </a:prstGeom>
        <a:solidFill>
          <a:schemeClr val="accent2">
            <a:tint val="40000"/>
            <a:alpha val="90000"/>
            <a:hueOff val="4568928"/>
            <a:satOff val="-3980"/>
            <a:lumOff val="-5"/>
            <a:alphaOff val="0"/>
          </a:schemeClr>
        </a:solidFill>
        <a:ln w="9525" cap="flat" cmpd="sng" algn="ctr">
          <a:solidFill>
            <a:schemeClr val="accent2">
              <a:tint val="40000"/>
              <a:alpha val="90000"/>
              <a:hueOff val="4568928"/>
              <a:satOff val="-3980"/>
              <a:lumOff val="-5"/>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Prótesis, anteojos, aparatos ortopédicos y reparación</a:t>
          </a:r>
        </a:p>
      </dsp:txBody>
      <dsp:txXfrm>
        <a:off x="7693074" y="4855186"/>
        <a:ext cx="3312521" cy="791206"/>
      </dsp:txXfrm>
    </dsp:sp>
    <dsp:sp modelId="{AF110921-BC1B-4797-A05C-968D7526DC08}">
      <dsp:nvSpPr>
        <dsp:cNvPr id="0" name=""/>
        <dsp:cNvSpPr/>
      </dsp:nvSpPr>
      <dsp:spPr>
        <a:xfrm rot="5400000">
          <a:off x="9275796" y="5744547"/>
          <a:ext cx="147076" cy="147076"/>
        </a:xfrm>
        <a:prstGeom prst="rightArrow">
          <a:avLst>
            <a:gd name="adj1" fmla="val 66700"/>
            <a:gd name="adj2" fmla="val 50000"/>
          </a:avLst>
        </a:prstGeom>
        <a:gradFill rotWithShape="0">
          <a:gsLst>
            <a:gs pos="0">
              <a:schemeClr val="accent2">
                <a:hueOff val="4681519"/>
                <a:satOff val="-5839"/>
                <a:lumOff val="1373"/>
                <a:alphaOff val="0"/>
                <a:shade val="51000"/>
                <a:satMod val="130000"/>
              </a:schemeClr>
            </a:gs>
            <a:gs pos="80000">
              <a:schemeClr val="accent2">
                <a:hueOff val="4681519"/>
                <a:satOff val="-5839"/>
                <a:lumOff val="1373"/>
                <a:alphaOff val="0"/>
                <a:shade val="93000"/>
                <a:satMod val="130000"/>
              </a:schemeClr>
            </a:gs>
            <a:gs pos="100000">
              <a:schemeClr val="accent2">
                <a:hueOff val="4681519"/>
                <a:satOff val="-5839"/>
                <a:lumOff val="1373"/>
                <a:alphaOff val="0"/>
                <a:shade val="94000"/>
                <a:satMod val="135000"/>
              </a:schemeClr>
            </a:gs>
          </a:gsLst>
          <a:lin ang="16200000" scaled="0"/>
        </a:gradFill>
        <a:ln>
          <a:noFill/>
        </a:ln>
        <a:effectLst>
          <a:outerShdw blurRad="40000" dist="23000" dir="5400000" rotWithShape="0">
            <a:srgbClr val="000000">
              <a:alpha val="35000"/>
            </a:srgbClr>
          </a:outerShdw>
        </a:effectLst>
        <a:scene3d>
          <a:camera prst="orthographicFront"/>
          <a:lightRig rig="flat" dir="t"/>
        </a:scene3d>
        <a:sp3d z="-80000" prstMaterial="plastic">
          <a:bevelT w="50800" h="50800"/>
          <a:bevelB w="25400" h="25400" prst="angle"/>
        </a:sp3d>
      </dsp:spPr>
      <dsp:style>
        <a:lnRef idx="0">
          <a:scrgbClr r="0" g="0" b="0"/>
        </a:lnRef>
        <a:fillRef idx="3">
          <a:scrgbClr r="0" g="0" b="0"/>
        </a:fillRef>
        <a:effectRef idx="2">
          <a:scrgbClr r="0" g="0" b="0"/>
        </a:effectRef>
        <a:fontRef idx="minor">
          <a:schemeClr val="lt1"/>
        </a:fontRef>
      </dsp:style>
    </dsp:sp>
    <dsp:sp modelId="{EB2475B8-86D0-4586-AF3B-B14775141E7E}">
      <dsp:nvSpPr>
        <dsp:cNvPr id="0" name=""/>
        <dsp:cNvSpPr/>
      </dsp:nvSpPr>
      <dsp:spPr>
        <a:xfrm>
          <a:off x="7668458" y="5965162"/>
          <a:ext cx="3361753" cy="840438"/>
        </a:xfrm>
        <a:prstGeom prst="roundRect">
          <a:avLst>
            <a:gd name="adj" fmla="val 10000"/>
          </a:avLst>
        </a:prstGeom>
        <a:solidFill>
          <a:schemeClr val="accent2">
            <a:tint val="40000"/>
            <a:alpha val="90000"/>
            <a:hueOff val="5025821"/>
            <a:satOff val="-4378"/>
            <a:lumOff val="-6"/>
            <a:alphaOff val="0"/>
          </a:schemeClr>
        </a:solidFill>
        <a:ln w="9525" cap="flat" cmpd="sng" algn="ctr">
          <a:solidFill>
            <a:schemeClr val="accent2">
              <a:tint val="40000"/>
              <a:alpha val="90000"/>
              <a:hueOff val="5025821"/>
              <a:satOff val="-4378"/>
              <a:lumOff val="-6"/>
              <a:alphaOff val="0"/>
            </a:schemeClr>
          </a:solidFill>
          <a:prstDash val="solid"/>
        </a:ln>
        <a:effectLst>
          <a:outerShdw blurRad="40000" dist="23000" dir="5400000" rotWithShape="0">
            <a:srgbClr val="000000">
              <a:alpha val="35000"/>
            </a:srgbClr>
          </a:outerShdw>
        </a:effectLst>
        <a:scene3d>
          <a:camera prst="orthographicFront"/>
          <a:lightRig rig="flat" dir="t"/>
        </a:scene3d>
        <a:sp3d extrusionH="12700" prstMaterial="plastic">
          <a:bevelT w="50800" h="50800"/>
        </a:sp3d>
      </dsp:spPr>
      <dsp:style>
        <a:lnRef idx="1">
          <a:scrgbClr r="0" g="0" b="0"/>
        </a:lnRef>
        <a:fillRef idx="1">
          <a:scrgbClr r="0" g="0" b="0"/>
        </a:fillRef>
        <a:effectRef idx="2">
          <a:scrgbClr r="0" g="0" b="0"/>
        </a:effectRef>
        <a:fontRef idx="minor"/>
      </dsp:style>
      <dsp:txBody>
        <a:bodyPr spcFirstLastPara="0" vert="horz" wrap="square" lIns="27940" tIns="27940" rIns="27940" bIns="27940" numCol="1" spcCol="1270" anchor="ctr" anchorCtr="0">
          <a:noAutofit/>
        </a:bodyPr>
        <a:lstStyle/>
        <a:p>
          <a:pPr lvl="0" algn="ctr" defTabSz="977900">
            <a:lnSpc>
              <a:spcPct val="90000"/>
            </a:lnSpc>
            <a:spcBef>
              <a:spcPct val="0"/>
            </a:spcBef>
            <a:spcAft>
              <a:spcPct val="35000"/>
            </a:spcAft>
          </a:pPr>
          <a:r>
            <a:rPr lang="es-ES" sz="2200" kern="1200"/>
            <a:t>Atención Médica y Odontológica</a:t>
          </a:r>
        </a:p>
      </dsp:txBody>
      <dsp:txXfrm>
        <a:off x="7693074" y="5989778"/>
        <a:ext cx="3312521" cy="791206"/>
      </dsp:txXfrm>
    </dsp:sp>
  </dsp:spTree>
</dsp:drawing>
</file>

<file path=xl/diagrams/layout1.xml><?xml version="1.0" encoding="utf-8"?>
<dgm:layoutDef xmlns:dgm="http://schemas.openxmlformats.org/drawingml/2006/diagram" xmlns:a="http://schemas.openxmlformats.org/drawingml/2006/main" uniqueId="urn:microsoft.com/office/officeart/2005/8/layout/lProcess1">
  <dgm:title val=""/>
  <dgm:desc val=""/>
  <dgm:catLst>
    <dgm:cat type="process" pri="15000"/>
  </dgm:catLst>
  <dgm:sampData>
    <dgm:dataModel>
      <dgm:ptLst>
        <dgm:pt modelId="0" type="doc"/>
        <dgm:pt modelId="1">
          <dgm:prSet phldr="1"/>
        </dgm:pt>
        <dgm:pt modelId="2">
          <dgm:prSet phldr="1"/>
        </dgm:pt>
        <dgm:pt modelId="21">
          <dgm:prSet phldr="1"/>
        </dgm:pt>
        <dgm:pt modelId="22">
          <dgm:prSet phldr="1"/>
        </dgm:pt>
        <dgm:pt modelId="3">
          <dgm:prSet phldr="1"/>
        </dgm:pt>
        <dgm:pt modelId="31">
          <dgm:prSet phldr="1"/>
        </dgm:pt>
      </dgm:ptLst>
      <dgm:cxnLst>
        <dgm:cxn modelId="4" srcId="0" destId="1" srcOrd="0" destOrd="0"/>
        <dgm:cxn modelId="5" srcId="0" destId="2" srcOrd="0" destOrd="0"/>
        <dgm:cxn modelId="6" srcId="1" destId="3" srcOrd="1" destOrd="0"/>
        <dgm:cxn modelId="23" srcId="2" destId="21" srcOrd="0" destOrd="0"/>
        <dgm:cxn modelId="24" srcId="2" destId="22" srcOrd="1" destOrd="0"/>
        <dgm:cxn modelId="33" srcId="1" destId="31" srcOrd="0" destOrd="0"/>
      </dgm:cxnLst>
      <dgm:bg/>
      <dgm:whole/>
    </dgm:dataModel>
  </dgm:sampData>
  <dgm:styleData>
    <dgm:dataModel>
      <dgm:ptLst>
        <dgm:pt modelId="0" type="doc"/>
        <dgm:pt modelId="1"/>
        <dgm:pt modelId="11"/>
        <dgm:pt modelId="2"/>
        <dgm:pt modelId="22"/>
      </dgm:ptLst>
      <dgm:cxnLst>
        <dgm:cxn modelId="3" srcId="0" destId="1" srcOrd="0" destOrd="0"/>
        <dgm:cxn modelId="4" srcId="0" destId="2" srcOrd="0" destOrd="0"/>
        <dgm:cxn modelId="5" srcId="1" destId="11" srcOrd="0" destOrd="0"/>
        <dgm:cxn modelId="6" srcId="2" destId="22" srcOrd="0" destOrd="0"/>
      </dgm:cxnLst>
      <dgm:bg/>
      <dgm:whole/>
    </dgm:dataModel>
  </dgm:styleData>
  <dgm:clrData>
    <dgm:dataModel>
      <dgm:ptLst>
        <dgm:pt modelId="0" type="doc"/>
        <dgm:pt modelId="1"/>
        <dgm:pt modelId="11"/>
        <dgm:pt modelId="2"/>
        <dgm:pt modelId="21"/>
        <dgm:pt modelId="3"/>
        <dgm:pt modelId="31"/>
        <dgm:pt modelId="4"/>
        <dgm:pt modelId="41"/>
      </dgm:ptLst>
      <dgm:cxnLst>
        <dgm:cxn modelId="5" srcId="0" destId="1" srcOrd="0" destOrd="0"/>
        <dgm:cxn modelId="6" srcId="0" destId="2" srcOrd="1" destOrd="0"/>
        <dgm:cxn modelId="7" srcId="0" destId="3" srcOrd="2" destOrd="0"/>
        <dgm:cxn modelId="8" srcId="0" destId="4" srcOrd="3" destOrd="0"/>
        <dgm:cxn modelId="51" srcId="1" destId="11" srcOrd="0" destOrd="0"/>
        <dgm:cxn modelId="61" srcId="2" destId="21" srcOrd="0" destOrd="0"/>
        <dgm:cxn modelId="71" srcId="3" destId="31" srcOrd="0" destOrd="0"/>
        <dgm:cxn modelId="81" srcId="4" destId="41" srcOrd="0" destOrd="0"/>
      </dgm:cxnLst>
      <dgm:bg/>
      <dgm:whole/>
    </dgm:dataModel>
  </dgm:clrData>
  <dgm:layoutNode name="Name0">
    <dgm:varLst>
      <dgm:dir/>
      <dgm:animLvl val="lvl"/>
      <dgm:resizeHandles val="exact"/>
    </dgm:varLst>
    <dgm:choose name="Name1">
      <dgm:if name="Name2" func="var" arg="dir" op="equ" val="norm">
        <dgm:alg type="lin">
          <dgm:param type="linDir" val="fromL"/>
          <dgm:param type="vertAlign" val="mid"/>
          <dgm:param type="nodeHorzAlign" val="l"/>
          <dgm:param type="nodeVertAlign" val="t"/>
          <dgm:param type="fallback" val="2D"/>
        </dgm:alg>
      </dgm:if>
      <dgm:else name="Name3">
        <dgm:alg type="lin">
          <dgm:param type="linDir" val="fromR"/>
          <dgm:param type="vertAlign" val="mid"/>
          <dgm:param type="nodeHorzAlign" val="r"/>
          <dgm:param type="nodeVertAlign" val="t"/>
          <dgm:param type="fallback" val="2D"/>
        </dgm:alg>
      </dgm:else>
    </dgm:choose>
    <dgm:shape xmlns:r="http://schemas.openxmlformats.org/officeDocument/2006/relationships" r:blip="">
      <dgm:adjLst/>
    </dgm:shape>
    <dgm:presOf/>
    <dgm:constrLst>
      <dgm:constr type="h" for="des" forName="header" refType="h"/>
      <dgm:constr type="w" for="des" forName="header" refType="h" refFor="des" refForName="header" op="equ" fact="4"/>
      <dgm:constr type="h" for="des" forName="child" refType="h" refFor="des" refForName="header" op="equ"/>
      <dgm:constr type="w" for="des" forName="child" refType="w" refFor="des" refForName="header" op="equ"/>
      <dgm:constr type="w" for="ch" forName="hSp" refType="w" refFor="des" refForName="header" op="equ" fact="0.14"/>
      <dgm:constr type="h" for="des" forName="parTrans" refType="h" refFor="des" refForName="header" op="equ" fact="0.35"/>
      <dgm:constr type="h" for="des" forName="sibTrans" refType="h" refFor="des" refForName="parTrans" op="equ"/>
      <dgm:constr type="primFontSz" for="des" forName="child" op="equ" val="65"/>
      <dgm:constr type="primFontSz" for="des" forName="header" op="equ" val="65"/>
    </dgm:constrLst>
    <dgm:ruleLst/>
    <dgm:forEach name="Name4" axis="ch" ptType="node">
      <dgm:layoutNode name="vertFlow">
        <dgm:choose name="Name5">
          <dgm:if name="Name6" func="var" arg="dir" op="equ" val="norm">
            <dgm:alg type="lin">
              <dgm:param type="linDir" val="fromT"/>
              <dgm:param type="nodeHorzAlign" val="ctr"/>
              <dgm:param type="nodeVertAlign" val="t"/>
              <dgm:param type="fallback" val="2D"/>
            </dgm:alg>
          </dgm:if>
          <dgm:else name="Name7">
            <dgm:alg type="lin">
              <dgm:param type="linDir" val="fromT"/>
              <dgm:param type="nodeHorzAlign" val="ctr"/>
              <dgm:param type="nodeVertAlign" val="t"/>
              <dgm:param type="fallback" val="2D"/>
            </dgm:alg>
          </dgm:else>
        </dgm:choose>
        <dgm:shape xmlns:r="http://schemas.openxmlformats.org/officeDocument/2006/relationships" r:blip="">
          <dgm:adjLst/>
        </dgm:shape>
        <dgm:presOf/>
        <dgm:constrLst/>
        <dgm:ruleLst/>
        <dgm:layoutNode name="header" styleLbl="node1">
          <dgm:alg type="tx"/>
          <dgm:shape xmlns:r="http://schemas.openxmlformats.org/officeDocument/2006/relationships" type="roundRect" r:blip="">
            <dgm:adjLst>
              <dgm:adj idx="1" val="0.1"/>
            </dgm:adjLst>
          </dgm:shape>
          <dgm:presOf axis="self"/>
          <dgm:constrLst>
            <dgm:constr type="tMarg" refType="primFontSz" fact="0.1"/>
            <dgm:constr type="bMarg" refType="primFontSz" fact="0.1"/>
            <dgm:constr type="lMarg" refType="primFontSz" fact="0.1"/>
            <dgm:constr type="rMarg" refType="primFontSz" fact="0.1"/>
          </dgm:constrLst>
          <dgm:ruleLst>
            <dgm:rule type="primFontSz" val="5" fact="NaN" max="NaN"/>
          </dgm:ruleLst>
        </dgm:layoutNode>
        <dgm:forEach name="Name8" axis="ch" ptType="parTrans" cnt="1">
          <dgm:layoutNode name="parTrans" styleLbl="sibTrans2D1">
            <dgm:alg type="conn">
              <dgm:param type="begPts" val="auto"/>
              <dgm:param type="endPts" val="auto"/>
            </dgm:alg>
            <dgm:shape xmlns:r="http://schemas.openxmlformats.org/officeDocument/2006/relationships" type="conn" r:blip="">
              <dgm:adjLst/>
            </dgm:shape>
            <dgm:presOf axis="self"/>
            <dgm:constrLst>
              <dgm:constr type="w" refType="h"/>
              <dgm:constr type="connDist"/>
              <dgm:constr type="wArH" refType="h" fact="0.25"/>
              <dgm:constr type="hArH" refType="wArH" fact="2"/>
              <dgm:constr type="stemThick" refType="hArH" fact="0.667"/>
              <dgm:constr type="begPad" refType="connDist" fact="0.25"/>
              <dgm:constr type="endPad" refType="connDist" fact="0.25"/>
            </dgm:constrLst>
            <dgm:ruleLst/>
          </dgm:layoutNode>
        </dgm:forEach>
        <dgm:forEach name="Name9" axis="ch" ptType="node">
          <dgm:layoutNode name="child" styleLbl="alignAccFollowNode1">
            <dgm:varLst>
              <dgm:chMax val="0"/>
              <dgm:bulletEnabled val="1"/>
            </dgm:varLst>
            <dgm:alg type="tx"/>
            <dgm:shape xmlns:r="http://schemas.openxmlformats.org/officeDocument/2006/relationships" type="roundRect" r:blip="">
              <dgm:adjLst>
                <dgm:adj idx="1" val="0.1"/>
              </dgm:adjLst>
            </dgm:shape>
            <dgm:presOf axis="desOrSelf" ptType="node"/>
            <dgm:constrLst>
              <dgm:constr type="tMarg" refType="primFontSz" fact="0.1"/>
              <dgm:constr type="bMarg" refType="primFontSz" fact="0.1"/>
              <dgm:constr type="lMarg" refType="primFontSz" fact="0.1"/>
              <dgm:constr type="rMarg" refType="primFontSz" fact="0.1"/>
            </dgm:constrLst>
            <dgm:ruleLst>
              <dgm:rule type="primFontSz" val="5" fact="NaN" max="NaN"/>
            </dgm:ruleLst>
          </dgm:layoutNode>
          <dgm:forEach name="Name10" axis="followSib" ptType="sibTrans" cnt="1">
            <dgm:layoutNode name="sibTrans" styleLbl="sibTrans2D1">
              <dgm:alg type="conn">
                <dgm:param type="begPts" val="auto"/>
                <dgm:param type="endPts" val="auto"/>
              </dgm:alg>
              <dgm:shape xmlns:r="http://schemas.openxmlformats.org/officeDocument/2006/relationships" type="conn" r:blip="">
                <dgm:adjLst/>
              </dgm:shape>
              <dgm:presOf axis="self"/>
              <dgm:constrLst>
                <dgm:constr type="w" refType="h"/>
                <dgm:constr type="connDist"/>
                <dgm:constr type="wArH" refType="h" fact="0.25"/>
                <dgm:constr type="hArH" refType="wArH" fact="2"/>
                <dgm:constr type="stemThick" refType="hArH" fact="0.667"/>
                <dgm:constr type="begPad" refType="w" fact="0.25"/>
                <dgm:constr type="endPad" refType="w" fact="0.25"/>
              </dgm:constrLst>
              <dgm:ruleLst/>
            </dgm:layoutNode>
          </dgm:forEach>
        </dgm:forEach>
      </dgm:layoutNode>
      <dgm:choose name="Name11">
        <dgm:if name="Name12" axis="self" ptType="node" func="revPos" op="gte" val="2">
          <dgm:layoutNode name="hSp">
            <dgm:alg type="sp"/>
            <dgm:shape xmlns:r="http://schemas.openxmlformats.org/officeDocument/2006/relationships" r:blip="">
              <dgm:adjLst/>
            </dgm:shape>
            <dgm:presOf/>
            <dgm:constrLst/>
            <dgm:ruleLst/>
          </dgm:layoutNode>
        </dgm:if>
        <dgm:else name="Name13"/>
      </dgm:choose>
    </dgm:forEach>
  </dgm:layoutNode>
</dgm:layoutDef>
</file>

<file path=xl/diagrams/quickStyle1.xml><?xml version="1.0" encoding="utf-8"?>
<dgm:styleDef xmlns:dgm="http://schemas.openxmlformats.org/drawingml/2006/diagram" xmlns:a="http://schemas.openxmlformats.org/drawingml/2006/main" uniqueId="urn:microsoft.com/office/officeart/2005/8/quickstyle/3d1">
  <dgm:title val=""/>
  <dgm:desc val=""/>
  <dgm:catLst>
    <dgm:cat type="3D" pri="11100"/>
  </dgm:catLst>
  <dgm:scene3d>
    <a:camera prst="orthographicFront"/>
    <a:lightRig rig="threePt" dir="t"/>
  </dgm:scene3d>
  <dgm:styleLbl name="node0">
    <dgm:scene3d>
      <a:camera prst="orthographicFront"/>
      <a:lightRig rig="flat" dir="t"/>
    </dgm:scene3d>
    <dgm:sp3d prstMaterial="plastic">
      <a:bevelT w="120900" h="88900"/>
      <a:bevelB w="88900" h="31750" prst="angle"/>
    </dgm:sp3d>
    <dgm:txPr/>
    <dgm:style>
      <a:lnRef idx="0">
        <a:scrgbClr r="0" g="0" b="0"/>
      </a:lnRef>
      <a:fillRef idx="3">
        <a:scrgbClr r="0" g="0" b="0"/>
      </a:fillRef>
      <a:effectRef idx="2">
        <a:scrgbClr r="0" g="0" b="0"/>
      </a:effectRef>
      <a:fontRef idx="minor">
        <a:schemeClr val="lt1"/>
      </a:fontRef>
    </dgm:style>
  </dgm:styleLbl>
  <dgm:styleLbl name="lnNode1">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vennNode1">
    <dgm:scene3d>
      <a:camera prst="orthographicFront"/>
      <a:lightRig rig="flat" dir="t"/>
    </dgm:scene3d>
    <dgm:sp3d prstMaterial="plastic">
      <a:bevelT w="120900" h="88900"/>
      <a:bevelB w="88900" h="31750" prst="angle"/>
    </dgm:sp3d>
    <dgm:txPr/>
    <dgm:style>
      <a:lnRef idx="0">
        <a:scrgbClr r="0" g="0" b="0"/>
      </a:lnRef>
      <a:fillRef idx="1">
        <a:scrgbClr r="0" g="0" b="0"/>
      </a:fillRef>
      <a:effectRef idx="1">
        <a:scrgbClr r="0" g="0" b="0"/>
      </a:effectRef>
      <a:fontRef idx="minor">
        <a:schemeClr val="tx1"/>
      </a:fontRef>
    </dgm:style>
  </dgm:styleLbl>
  <dgm:styleLbl name="alignNode1">
    <dgm:scene3d>
      <a:camera prst="orthographicFront"/>
      <a:lightRig rig="flat" dir="t"/>
    </dgm:scene3d>
    <dgm:sp3d prstMaterial="plastic">
      <a:bevelT w="120900" h="88900"/>
      <a:bevelB w="88900" h="31750" prst="angle"/>
    </dgm:sp3d>
    <dgm:txPr/>
    <dgm:style>
      <a:lnRef idx="1">
        <a:scrgbClr r="0" g="0" b="0"/>
      </a:lnRef>
      <a:fillRef idx="3">
        <a:scrgbClr r="0" g="0" b="0"/>
      </a:fillRef>
      <a:effectRef idx="2">
        <a:scrgbClr r="0" g="0" b="0"/>
      </a:effectRef>
      <a:fontRef idx="minor">
        <a:schemeClr val="lt1"/>
      </a:fontRef>
    </dgm:style>
  </dgm:styleLbl>
  <dgm:styleLbl name="node1">
    <dgm:scene3d>
      <a:camera prst="orthographicFront"/>
      <a:lightRig rig="flat" dir="t"/>
    </dgm:scene3d>
    <dgm:sp3d prstMaterial="plastic">
      <a:bevelT w="120900" h="88900"/>
      <a:bevelB w="88900" h="31750" prst="angle"/>
    </dgm:sp3d>
    <dgm:txPr/>
    <dgm:style>
      <a:lnRef idx="0">
        <a:scrgbClr r="0" g="0" b="0"/>
      </a:lnRef>
      <a:fillRef idx="3">
        <a:scrgbClr r="0" g="0" b="0"/>
      </a:fillRef>
      <a:effectRef idx="2">
        <a:scrgbClr r="0" g="0" b="0"/>
      </a:effectRef>
      <a:fontRef idx="minor">
        <a:schemeClr val="lt1"/>
      </a:fontRef>
    </dgm:style>
  </dgm:styleLbl>
  <dgm:styleLbl name="node2">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node3">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node4">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fgImgPlace1">
    <dgm:scene3d>
      <a:camera prst="orthographicFront"/>
      <a:lightRig rig="flat" dir="t"/>
    </dgm:scene3d>
    <dgm:sp3d z="127000"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alignImgPlace1">
    <dgm:scene3d>
      <a:camera prst="orthographicFront"/>
      <a:lightRig rig="flat" dir="t"/>
    </dgm:scene3d>
    <dgm:sp3d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bgImgPlace1">
    <dgm:scene3d>
      <a:camera prst="orthographicFront"/>
      <a:lightRig rig="flat" dir="t"/>
    </dgm:scene3d>
    <dgm:sp3d z="-190500" prstMaterial="plastic">
      <a:bevelT w="88900" h="88900"/>
      <a:bevelB w="88900" h="31750" prst="angle"/>
    </dgm:sp3d>
    <dgm:txPr/>
    <dgm:style>
      <a:lnRef idx="0">
        <a:scrgbClr r="0" g="0" b="0"/>
      </a:lnRef>
      <a:fillRef idx="3">
        <a:scrgbClr r="0" g="0" b="0"/>
      </a:fillRef>
      <a:effectRef idx="2">
        <a:scrgbClr r="0" g="0" b="0"/>
      </a:effectRef>
      <a:fontRef idx="minor"/>
    </dgm:style>
  </dgm:styleLbl>
  <dgm:styleLbl name="sibTrans2D1">
    <dgm:scene3d>
      <a:camera prst="orthographicFront"/>
      <a:lightRig rig="flat" dir="t"/>
    </dgm:scene3d>
    <dgm:sp3d z="-800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fgSibTrans2D1">
    <dgm:scene3d>
      <a:camera prst="orthographicFront"/>
      <a:lightRig rig="flat" dir="t"/>
    </dgm:scene3d>
    <dgm:sp3d z="1270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bgSibTrans2D1">
    <dgm:scene3d>
      <a:camera prst="orthographicFront"/>
      <a:lightRig rig="flat" dir="t"/>
    </dgm:scene3d>
    <dgm:sp3d z="-190500" prstMaterial="plastic">
      <a:bevelT w="50800" h="50800"/>
      <a:bevelB w="25400" h="25400" prst="angle"/>
    </dgm:sp3d>
    <dgm:txPr/>
    <dgm:style>
      <a:lnRef idx="0">
        <a:scrgbClr r="0" g="0" b="0"/>
      </a:lnRef>
      <a:fillRef idx="3">
        <a:scrgbClr r="0" g="0" b="0"/>
      </a:fillRef>
      <a:effectRef idx="2">
        <a:scrgbClr r="0" g="0" b="0"/>
      </a:effectRef>
      <a:fontRef idx="minor">
        <a:schemeClr val="lt1"/>
      </a:fontRef>
    </dgm:style>
  </dgm:styleLbl>
  <dgm:styleLbl name="sibTrans1D1">
    <dgm:scene3d>
      <a:camera prst="orthographicFront"/>
      <a:lightRig rig="flat" dir="t"/>
    </dgm:scene3d>
    <dgm:sp3d z="-40000" prstMaterial="matte"/>
    <dgm:txPr/>
    <dgm:style>
      <a:lnRef idx="1">
        <a:scrgbClr r="0" g="0" b="0"/>
      </a:lnRef>
      <a:fillRef idx="0">
        <a:scrgbClr r="0" g="0" b="0"/>
      </a:fillRef>
      <a:effectRef idx="0">
        <a:scrgbClr r="0" g="0" b="0"/>
      </a:effectRef>
      <a:fontRef idx="minor"/>
    </dgm:style>
  </dgm:styleLbl>
  <dgm:styleLbl name="callout">
    <dgm:scene3d>
      <a:camera prst="orthographicFront"/>
      <a:lightRig rig="threePt" dir="t"/>
    </dgm:scene3d>
    <dgm:sp3d z="127000" prstMaterial="matte"/>
    <dgm:txPr/>
    <dgm:style>
      <a:lnRef idx="2">
        <a:scrgbClr r="0" g="0" b="0"/>
      </a:lnRef>
      <a:fillRef idx="1">
        <a:scrgbClr r="0" g="0" b="0"/>
      </a:fillRef>
      <a:effectRef idx="0">
        <a:scrgbClr r="0" g="0" b="0"/>
      </a:effectRef>
      <a:fontRef idx="minor"/>
    </dgm:style>
  </dgm:styleLbl>
  <dgm:styleLbl name="asst0">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1">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2">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asst3">
    <dgm:scene3d>
      <a:camera prst="orthographicFront"/>
      <a:lightRig rig="flat" dir="t"/>
    </dgm:scene3d>
    <dgm:sp3d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1">
    <dgm:scene3d>
      <a:camera prst="orthographicFront"/>
      <a:lightRig rig="flat" dir="t"/>
    </dgm:scene3d>
    <dgm:sp3d z="-10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2">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3">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2D4">
    <dgm:scene3d>
      <a:camera prst="orthographicFront"/>
      <a:lightRig rig="flat" dir="t"/>
    </dgm:scene3d>
    <dgm:sp3d z="-60000" prstMaterial="plastic">
      <a:bevelT w="120900" h="88900"/>
      <a:bevelB w="88900" h="31750" prst="angle"/>
    </dgm:sp3d>
    <dgm:txPr/>
    <dgm:style>
      <a:lnRef idx="0">
        <a:scrgbClr r="0" g="0" b="0"/>
      </a:lnRef>
      <a:fillRef idx="3">
        <a:scrgbClr r="0" g="0" b="0"/>
      </a:fillRef>
      <a:effectRef idx="1">
        <a:scrgbClr r="0" g="0" b="0"/>
      </a:effectRef>
      <a:fontRef idx="minor">
        <a:schemeClr val="lt1"/>
      </a:fontRef>
    </dgm:style>
  </dgm:styleLbl>
  <dgm:styleLbl name="parChTrans1D1">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2">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3">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parChTrans1D4">
    <dgm:scene3d>
      <a:camera prst="orthographicFront"/>
      <a:lightRig rig="flat" dir="t"/>
    </dgm:scene3d>
    <dgm:sp3d prstMaterial="matte"/>
    <dgm:txPr/>
    <dgm:style>
      <a:lnRef idx="2">
        <a:scrgbClr r="0" g="0" b="0"/>
      </a:lnRef>
      <a:fillRef idx="0">
        <a:scrgbClr r="0" g="0" b="0"/>
      </a:fillRef>
      <a:effectRef idx="0">
        <a:scrgbClr r="0" g="0" b="0"/>
      </a:effectRef>
      <a:fontRef idx="minor"/>
    </dgm:style>
  </dgm:styleLbl>
  <dgm:styleLbl name="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con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tr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b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solidF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solidAlignAcc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solidBgAcc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FollowNode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alignAccFollowNode1">
    <dgm:scene3d>
      <a:camera prst="orthographicFront"/>
      <a:lightRig rig="flat" dir="t"/>
    </dgm:scene3d>
    <dgm:sp3d extrusionH="12700" prstMaterial="plastic">
      <a:bevelT w="50800" h="50800"/>
    </dgm:sp3d>
    <dgm:txPr/>
    <dgm:style>
      <a:lnRef idx="1">
        <a:scrgbClr r="0" g="0" b="0"/>
      </a:lnRef>
      <a:fillRef idx="1">
        <a:scrgbClr r="0" g="0" b="0"/>
      </a:fillRef>
      <a:effectRef idx="2">
        <a:scrgbClr r="0" g="0" b="0"/>
      </a:effectRef>
      <a:fontRef idx="minor"/>
    </dgm:style>
  </dgm:styleLbl>
  <dgm:styleLbl name="bgAccFollowNode1">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0">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2">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3">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fgAcc4">
    <dgm:scene3d>
      <a:camera prst="orthographicFront"/>
      <a:lightRig rig="flat" dir="t"/>
    </dgm:scene3d>
    <dgm:sp3d z="190500" extrusionH="12700" prstMaterial="plastic">
      <a:bevelT w="50800" h="50800"/>
    </dgm:sp3d>
    <dgm:txPr/>
    <dgm:style>
      <a:lnRef idx="1">
        <a:scrgbClr r="0" g="0" b="0"/>
      </a:lnRef>
      <a:fillRef idx="1">
        <a:scrgbClr r="0" g="0" b="0"/>
      </a:fillRef>
      <a:effectRef idx="2">
        <a:scrgbClr r="0" g="0" b="0"/>
      </a:effectRef>
      <a:fontRef idx="minor"/>
    </dgm:style>
  </dgm:styleLbl>
  <dgm:styleLbl name="bgShp">
    <dgm:scene3d>
      <a:camera prst="orthographicFront"/>
      <a:lightRig rig="flat" dir="t"/>
    </dgm:scene3d>
    <dgm:sp3d z="-190500" extrusionH="12700" prstMaterial="plastic">
      <a:bevelT w="50800" h="50800"/>
    </dgm:sp3d>
    <dgm:txPr/>
    <dgm:style>
      <a:lnRef idx="0">
        <a:scrgbClr r="0" g="0" b="0"/>
      </a:lnRef>
      <a:fillRef idx="3">
        <a:scrgbClr r="0" g="0" b="0"/>
      </a:fillRef>
      <a:effectRef idx="0">
        <a:scrgbClr r="0" g="0" b="0"/>
      </a:effectRef>
      <a:fontRef idx="minor"/>
    </dgm:style>
  </dgm:styleLbl>
  <dgm:styleLbl name="dkBgShp">
    <dgm:scene3d>
      <a:camera prst="orthographicFront"/>
      <a:lightRig rig="flat" dir="t"/>
    </dgm:scene3d>
    <dgm:sp3d z="-190500" extrusionH="12700" prstMaterial="plastic">
      <a:bevelT w="50800" h="50800"/>
    </dgm:sp3d>
    <dgm:txPr/>
    <dgm:style>
      <a:lnRef idx="0">
        <a:scrgbClr r="0" g="0" b="0"/>
      </a:lnRef>
      <a:fillRef idx="2">
        <a:scrgbClr r="0" g="0" b="0"/>
      </a:fillRef>
      <a:effectRef idx="0">
        <a:scrgbClr r="0" g="0" b="0"/>
      </a:effectRef>
      <a:fontRef idx="minor"/>
    </dgm:style>
  </dgm:styleLbl>
  <dgm:styleLbl name="trBgShp">
    <dgm:scene3d>
      <a:camera prst="orthographicFront"/>
      <a:lightRig rig="flat" dir="t"/>
    </dgm:scene3d>
    <dgm:sp3d z="-190500" extrusionH="12700" prstMaterial="matte"/>
    <dgm:txPr/>
    <dgm:style>
      <a:lnRef idx="0">
        <a:scrgbClr r="0" g="0" b="0"/>
      </a:lnRef>
      <a:fillRef idx="1">
        <a:scrgbClr r="0" g="0" b="0"/>
      </a:fillRef>
      <a:effectRef idx="0">
        <a:scrgbClr r="0" g="0" b="0"/>
      </a:effectRef>
      <a:fontRef idx="minor"/>
    </dgm:style>
  </dgm:styleLbl>
  <dgm:styleLbl name="fgShp">
    <dgm:scene3d>
      <a:camera prst="orthographicFront"/>
      <a:lightRig rig="flat" dir="t"/>
    </dgm:scene3d>
    <dgm:sp3d z="190500" prstMaterial="plastic">
      <a:bevelT w="120900" h="88900"/>
      <a:bevelB w="88900" h="31750" prst="angle"/>
    </dgm:sp3d>
    <dgm:txPr/>
    <dgm:style>
      <a:lnRef idx="0">
        <a:scrgbClr r="0" g="0" b="0"/>
      </a:lnRef>
      <a:fillRef idx="1">
        <a:scrgbClr r="0" g="0" b="0"/>
      </a:fillRef>
      <a:effectRef idx="3">
        <a:scrgbClr r="0" g="0" b="0"/>
      </a:effectRef>
      <a:fontRef idx="minor">
        <a:schemeClr val="lt1"/>
      </a:fontRef>
    </dgm:style>
  </dgm:styleLbl>
  <dgm:styleLbl name="revTx">
    <dgm:scene3d>
      <a:camera prst="orthographicFront"/>
      <a:lightRig rig="threePt" dir="t"/>
    </dgm:scene3d>
    <dgm:sp3d/>
    <dgm:txPr/>
    <dgm:style>
      <a:lnRef idx="0">
        <a:scrgbClr r="0" g="0" b="0"/>
      </a:lnRef>
      <a:fillRef idx="0">
        <a:scrgbClr r="0" g="0" b="0"/>
      </a:fillRef>
      <a:effectRef idx="0">
        <a:scrgbClr r="0" g="0" b="0"/>
      </a:effectRef>
      <a:fontRef idx="minor"/>
    </dgm:style>
  </dgm:styleLbl>
</dgm:styleDef>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hyperlink" Target="#Contenido!A1"/></Relationships>
</file>

<file path=xl/drawings/_rels/drawing4.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3.png"/><Relationship Id="rId1" Type="http://schemas.openxmlformats.org/officeDocument/2006/relationships/hyperlink" Target="#Contenido!A1"/></Relationships>
</file>

<file path=xl/drawings/_rels/drawing5.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6.xml.rels><?xml version="1.0" encoding="UTF-8" standalone="yes"?>
<Relationships xmlns="http://schemas.openxmlformats.org/package/2006/relationships"><Relationship Id="rId8" Type="http://schemas.openxmlformats.org/officeDocument/2006/relationships/hyperlink" Target="#Contenido!A1"/><Relationship Id="rId3" Type="http://schemas.openxmlformats.org/officeDocument/2006/relationships/diagramData" Target="../diagrams/data1.xml"/><Relationship Id="rId7" Type="http://schemas.microsoft.com/office/2007/relationships/diagramDrawing" Target="../diagrams/drawing1.xml"/><Relationship Id="rId6" Type="http://schemas.openxmlformats.org/officeDocument/2006/relationships/diagramColors" Target="../diagrams/colors1.xml"/><Relationship Id="rId5" Type="http://schemas.openxmlformats.org/officeDocument/2006/relationships/diagramQuickStyle" Target="../diagrams/quickStyle1.xml"/><Relationship Id="rId4" Type="http://schemas.openxmlformats.org/officeDocument/2006/relationships/diagramLayout" Target="../diagrams/layout1.xml"/><Relationship Id="rId9" Type="http://schemas.openxmlformats.org/officeDocument/2006/relationships/image" Target="../media/image3.png"/></Relationships>
</file>

<file path=xl/drawings/_rels/drawing7.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3.png"/><Relationship Id="rId1" Type="http://schemas.openxmlformats.org/officeDocument/2006/relationships/hyperlink" Target="#Contenido!A1"/></Relationships>
</file>

<file path=xl/drawings/_rels/drawing8.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9.xml.rels><?xml version="1.0" encoding="UTF-8" standalone="yes"?>
<Relationships xmlns="http://schemas.openxmlformats.org/package/2006/relationships"><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7.jpg"/></Relationships>
</file>

<file path=xl/drawings/_rels/drawing11.xml.rels><?xml version="1.0" encoding="UTF-8" standalone="yes"?>
<Relationships xmlns="http://schemas.openxmlformats.org/package/2006/relationships"><Relationship Id="rId1" Type="http://schemas.openxmlformats.org/officeDocument/2006/relationships/image" Target="../media/image8.jpg"/></Relationships>
</file>

<file path=xl/drawings/_rels/drawing1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13.xml.rels><?xml version="1.0" encoding="UTF-8" standalone="yes"?>
<Relationships xmlns="http://schemas.openxmlformats.org/package/2006/relationships"><Relationship Id="rId13" Type="http://schemas.openxmlformats.org/officeDocument/2006/relationships/chart" Target="../charts/chart12.xml"/><Relationship Id="rId18" Type="http://schemas.openxmlformats.org/officeDocument/2006/relationships/chart" Target="../charts/chart17.xml"/><Relationship Id="rId26" Type="http://schemas.openxmlformats.org/officeDocument/2006/relationships/image" Target="../media/image15.jpeg"/><Relationship Id="rId3" Type="http://schemas.openxmlformats.org/officeDocument/2006/relationships/image" Target="../media/image9.png"/><Relationship Id="rId21" Type="http://schemas.openxmlformats.org/officeDocument/2006/relationships/image" Target="../media/image11.png"/><Relationship Id="rId34" Type="http://schemas.openxmlformats.org/officeDocument/2006/relationships/image" Target="../media/image22.jpeg"/><Relationship Id="rId7" Type="http://schemas.openxmlformats.org/officeDocument/2006/relationships/chart" Target="../charts/chart6.xml"/><Relationship Id="rId12" Type="http://schemas.openxmlformats.org/officeDocument/2006/relationships/chart" Target="../charts/chart11.xml"/><Relationship Id="rId17" Type="http://schemas.openxmlformats.org/officeDocument/2006/relationships/chart" Target="../charts/chart16.xml"/><Relationship Id="rId25" Type="http://schemas.openxmlformats.org/officeDocument/2006/relationships/image" Target="../media/image14.png"/><Relationship Id="rId33" Type="http://schemas.openxmlformats.org/officeDocument/2006/relationships/image" Target="../media/image21.png"/><Relationship Id="rId2" Type="http://schemas.openxmlformats.org/officeDocument/2006/relationships/chart" Target="../charts/chart2.xml"/><Relationship Id="rId16" Type="http://schemas.openxmlformats.org/officeDocument/2006/relationships/chart" Target="../charts/chart15.xml"/><Relationship Id="rId20" Type="http://schemas.openxmlformats.org/officeDocument/2006/relationships/chart" Target="../charts/chart18.xml"/><Relationship Id="rId29" Type="http://schemas.openxmlformats.org/officeDocument/2006/relationships/chart" Target="../charts/chart19.xml"/><Relationship Id="rId1" Type="http://schemas.openxmlformats.org/officeDocument/2006/relationships/chart" Target="../charts/chart1.xml"/><Relationship Id="rId6" Type="http://schemas.openxmlformats.org/officeDocument/2006/relationships/chart" Target="../charts/chart5.xml"/><Relationship Id="rId11" Type="http://schemas.openxmlformats.org/officeDocument/2006/relationships/chart" Target="../charts/chart10.xml"/><Relationship Id="rId24" Type="http://schemas.openxmlformats.org/officeDocument/2006/relationships/image" Target="../media/image13.png"/><Relationship Id="rId32" Type="http://schemas.openxmlformats.org/officeDocument/2006/relationships/image" Target="../media/image20.png"/><Relationship Id="rId5" Type="http://schemas.openxmlformats.org/officeDocument/2006/relationships/chart" Target="../charts/chart4.xml"/><Relationship Id="rId15" Type="http://schemas.openxmlformats.org/officeDocument/2006/relationships/chart" Target="../charts/chart14.xml"/><Relationship Id="rId23" Type="http://schemas.openxmlformats.org/officeDocument/2006/relationships/image" Target="../media/image12.png"/><Relationship Id="rId28" Type="http://schemas.openxmlformats.org/officeDocument/2006/relationships/image" Target="../media/image17.png"/><Relationship Id="rId10" Type="http://schemas.openxmlformats.org/officeDocument/2006/relationships/chart" Target="../charts/chart9.xml"/><Relationship Id="rId19" Type="http://schemas.openxmlformats.org/officeDocument/2006/relationships/image" Target="../media/image10.png"/><Relationship Id="rId31" Type="http://schemas.openxmlformats.org/officeDocument/2006/relationships/image" Target="../media/image19.png"/><Relationship Id="rId4" Type="http://schemas.openxmlformats.org/officeDocument/2006/relationships/chart" Target="../charts/chart3.xml"/><Relationship Id="rId9" Type="http://schemas.openxmlformats.org/officeDocument/2006/relationships/chart" Target="../charts/chart8.xml"/><Relationship Id="rId14" Type="http://schemas.openxmlformats.org/officeDocument/2006/relationships/chart" Target="../charts/chart13.xml"/><Relationship Id="rId22" Type="http://schemas.microsoft.com/office/2007/relationships/hdphoto" Target="../media/hdphoto1.wdp"/><Relationship Id="rId27" Type="http://schemas.openxmlformats.org/officeDocument/2006/relationships/image" Target="../media/image16.jpeg"/><Relationship Id="rId30" Type="http://schemas.openxmlformats.org/officeDocument/2006/relationships/image" Target="../media/image18.png"/><Relationship Id="rId35" Type="http://schemas.openxmlformats.org/officeDocument/2006/relationships/chart" Target="../charts/chart20.xml"/><Relationship Id="rId8" Type="http://schemas.openxmlformats.org/officeDocument/2006/relationships/chart" Target="../charts/chart7.xml"/></Relationships>
</file>

<file path=xl/drawings/_rels/drawing3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Relationship Id="rId1" Type="http://schemas.openxmlformats.org/officeDocument/2006/relationships/chart" Target="../charts/chart21.xml"/></Relationships>
</file>

<file path=xl/drawings/_rels/drawing33.xml.rels><?xml version="1.0" encoding="UTF-8" standalone="yes"?>
<Relationships xmlns="http://schemas.openxmlformats.org/package/2006/relationships"><Relationship Id="rId3" Type="http://schemas.openxmlformats.org/officeDocument/2006/relationships/chart" Target="../charts/chart22.xml"/><Relationship Id="rId2" Type="http://schemas.openxmlformats.org/officeDocument/2006/relationships/image" Target="../media/image3.png"/><Relationship Id="rId1" Type="http://schemas.openxmlformats.org/officeDocument/2006/relationships/hyperlink" Target="#Contenido!A1"/></Relationships>
</file>

<file path=xl/drawings/_rels/drawing3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Relationship Id="rId1" Type="http://schemas.openxmlformats.org/officeDocument/2006/relationships/chart" Target="../charts/chart23.xml"/></Relationships>
</file>

<file path=xl/drawings/_rels/drawing36.xml.rels><?xml version="1.0" encoding="UTF-8" standalone="yes"?>
<Relationships xmlns="http://schemas.openxmlformats.org/package/2006/relationships"><Relationship Id="rId3" Type="http://schemas.openxmlformats.org/officeDocument/2006/relationships/chart" Target="../charts/chart24.xml"/><Relationship Id="rId2" Type="http://schemas.openxmlformats.org/officeDocument/2006/relationships/image" Target="../media/image3.png"/><Relationship Id="rId1" Type="http://schemas.openxmlformats.org/officeDocument/2006/relationships/hyperlink" Target="#HOME!A1"/><Relationship Id="rId4" Type="http://schemas.openxmlformats.org/officeDocument/2006/relationships/hyperlink" Target="#Contenido!A99"/></Relationships>
</file>

<file path=xl/drawings/_rels/drawing38.xml.rels><?xml version="1.0" encoding="UTF-8" standalone="yes"?>
<Relationships xmlns="http://schemas.openxmlformats.org/package/2006/relationships"><Relationship Id="rId3" Type="http://schemas.openxmlformats.org/officeDocument/2006/relationships/chart" Target="../charts/chart25.xml"/><Relationship Id="rId2" Type="http://schemas.openxmlformats.org/officeDocument/2006/relationships/image" Target="../media/image3.png"/><Relationship Id="rId1" Type="http://schemas.openxmlformats.org/officeDocument/2006/relationships/hyperlink" Target="#Contenido!A108"/><Relationship Id="rId4" Type="http://schemas.openxmlformats.org/officeDocument/2006/relationships/chart" Target="../charts/chart26.xml"/></Relationships>
</file>

<file path=xl/drawings/_rels/drawing41.xml.rels><?xml version="1.0" encoding="UTF-8" standalone="yes"?>
<Relationships xmlns="http://schemas.openxmlformats.org/package/2006/relationships"><Relationship Id="rId3" Type="http://schemas.openxmlformats.org/officeDocument/2006/relationships/chart" Target="../charts/chart27.xml"/><Relationship Id="rId2" Type="http://schemas.openxmlformats.org/officeDocument/2006/relationships/image" Target="../media/image3.png"/><Relationship Id="rId1" Type="http://schemas.openxmlformats.org/officeDocument/2006/relationships/hyperlink" Target="#Contenido!A109"/></Relationships>
</file>

<file path=xl/drawings/_rels/drawing4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4.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4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24"/><Relationship Id="rId1" Type="http://schemas.openxmlformats.org/officeDocument/2006/relationships/chart" Target="../charts/chart28.xml"/></Relationships>
</file>

<file path=xl/drawings/_rels/drawing47.xml.rels><?xml version="1.0" encoding="UTF-8" standalone="yes"?>
<Relationships xmlns="http://schemas.openxmlformats.org/package/2006/relationships"><Relationship Id="rId3" Type="http://schemas.openxmlformats.org/officeDocument/2006/relationships/chart" Target="../charts/chart29.xml"/><Relationship Id="rId2" Type="http://schemas.openxmlformats.org/officeDocument/2006/relationships/image" Target="../media/image3.png"/><Relationship Id="rId1" Type="http://schemas.openxmlformats.org/officeDocument/2006/relationships/hyperlink" Target="#Contenido!A26"/></Relationships>
</file>

<file path=xl/drawings/_rels/drawing49.xml.rels><?xml version="1.0" encoding="UTF-8" standalone="yes"?>
<Relationships xmlns="http://schemas.openxmlformats.org/package/2006/relationships"><Relationship Id="rId3" Type="http://schemas.openxmlformats.org/officeDocument/2006/relationships/chart" Target="../charts/chart30.xml"/><Relationship Id="rId2" Type="http://schemas.openxmlformats.org/officeDocument/2006/relationships/image" Target="../media/image3.png"/><Relationship Id="rId1" Type="http://schemas.openxmlformats.org/officeDocument/2006/relationships/hyperlink" Target="#HOME!A1"/><Relationship Id="rId4" Type="http://schemas.openxmlformats.org/officeDocument/2006/relationships/hyperlink" Target="#Contenido!A99"/></Relationships>
</file>

<file path=xl/drawings/_rels/drawing51.xml.rels><?xml version="1.0" encoding="UTF-8" standalone="yes"?>
<Relationships xmlns="http://schemas.openxmlformats.org/package/2006/relationships"><Relationship Id="rId3" Type="http://schemas.openxmlformats.org/officeDocument/2006/relationships/chart" Target="../charts/chart31.xml"/><Relationship Id="rId2" Type="http://schemas.openxmlformats.org/officeDocument/2006/relationships/image" Target="../media/image3.png"/><Relationship Id="rId1" Type="http://schemas.openxmlformats.org/officeDocument/2006/relationships/hyperlink" Target="#Contenido!A108"/><Relationship Id="rId4" Type="http://schemas.openxmlformats.org/officeDocument/2006/relationships/chart" Target="../charts/chart32.xml"/></Relationships>
</file>

<file path=xl/drawings/_rels/drawing54.xml.rels><?xml version="1.0" encoding="UTF-8" standalone="yes"?>
<Relationships xmlns="http://schemas.openxmlformats.org/package/2006/relationships"><Relationship Id="rId3" Type="http://schemas.openxmlformats.org/officeDocument/2006/relationships/chart" Target="../charts/chart33.xml"/><Relationship Id="rId2" Type="http://schemas.openxmlformats.org/officeDocument/2006/relationships/image" Target="../media/image3.png"/><Relationship Id="rId1" Type="http://schemas.openxmlformats.org/officeDocument/2006/relationships/hyperlink" Target="#Contenido!A109"/></Relationships>
</file>

<file path=xl/drawings/_rels/drawing56.xml.rels><?xml version="1.0" encoding="UTF-8" standalone="yes"?>
<Relationships xmlns="http://schemas.openxmlformats.org/package/2006/relationships"><Relationship Id="rId1" Type="http://schemas.openxmlformats.org/officeDocument/2006/relationships/image" Target="../media/image3.png"/></Relationships>
</file>

<file path=xl/drawings/_rels/drawing57.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5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Relationship Id="rId1" Type="http://schemas.openxmlformats.org/officeDocument/2006/relationships/chart" Target="../charts/chart34.xml"/></Relationships>
</file>

<file path=xl/drawings/_rels/drawing60.xml.rels><?xml version="1.0" encoding="UTF-8" standalone="yes"?>
<Relationships xmlns="http://schemas.openxmlformats.org/package/2006/relationships"><Relationship Id="rId3" Type="http://schemas.openxmlformats.org/officeDocument/2006/relationships/chart" Target="../charts/chart35.xml"/><Relationship Id="rId2" Type="http://schemas.openxmlformats.org/officeDocument/2006/relationships/image" Target="../media/image3.png"/><Relationship Id="rId1" Type="http://schemas.openxmlformats.org/officeDocument/2006/relationships/hyperlink" Target="#Contenido!A26"/></Relationships>
</file>

<file path=xl/drawings/_rels/drawing62.xml.rels><?xml version="1.0" encoding="UTF-8" standalone="yes"?>
<Relationships xmlns="http://schemas.openxmlformats.org/package/2006/relationships"><Relationship Id="rId3" Type="http://schemas.openxmlformats.org/officeDocument/2006/relationships/chart" Target="../charts/chart36.xml"/><Relationship Id="rId2" Type="http://schemas.openxmlformats.org/officeDocument/2006/relationships/image" Target="../media/image3.png"/><Relationship Id="rId1" Type="http://schemas.openxmlformats.org/officeDocument/2006/relationships/hyperlink" Target="#HOME!A1"/><Relationship Id="rId4" Type="http://schemas.openxmlformats.org/officeDocument/2006/relationships/hyperlink" Target="#Contenido!A99"/></Relationships>
</file>

<file path=xl/drawings/_rels/drawing64.xml.rels><?xml version="1.0" encoding="UTF-8" standalone="yes"?>
<Relationships xmlns="http://schemas.openxmlformats.org/package/2006/relationships"><Relationship Id="rId3" Type="http://schemas.openxmlformats.org/officeDocument/2006/relationships/chart" Target="../charts/chart37.xml"/><Relationship Id="rId2" Type="http://schemas.openxmlformats.org/officeDocument/2006/relationships/image" Target="../media/image3.png"/><Relationship Id="rId1" Type="http://schemas.openxmlformats.org/officeDocument/2006/relationships/hyperlink" Target="#Contenido!A108"/><Relationship Id="rId4" Type="http://schemas.openxmlformats.org/officeDocument/2006/relationships/chart" Target="../charts/chart38.xml"/></Relationships>
</file>

<file path=xl/drawings/_rels/drawing67.xml.rels><?xml version="1.0" encoding="UTF-8" standalone="yes"?>
<Relationships xmlns="http://schemas.openxmlformats.org/package/2006/relationships"><Relationship Id="rId3" Type="http://schemas.openxmlformats.org/officeDocument/2006/relationships/chart" Target="../charts/chart39.xml"/><Relationship Id="rId2" Type="http://schemas.openxmlformats.org/officeDocument/2006/relationships/image" Target="../media/image3.png"/><Relationship Id="rId1" Type="http://schemas.openxmlformats.org/officeDocument/2006/relationships/hyperlink" Target="#Contenido!A109"/></Relationships>
</file>

<file path=xl/drawings/_rels/drawing6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70.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71.xml.rels><?xml version="1.0" encoding="UTF-8" standalone="yes"?>
<Relationships xmlns="http://schemas.openxmlformats.org/package/2006/relationships"><Relationship Id="rId3" Type="http://schemas.openxmlformats.org/officeDocument/2006/relationships/chart" Target="../charts/chart40.xml"/><Relationship Id="rId2" Type="http://schemas.openxmlformats.org/officeDocument/2006/relationships/image" Target="../media/image23.png"/><Relationship Id="rId1" Type="http://schemas.openxmlformats.org/officeDocument/2006/relationships/hyperlink" Target="#Contenido!A60"/></Relationships>
</file>

<file path=xl/drawings/_rels/drawing72.xml.rels><?xml version="1.0" encoding="UTF-8" standalone="yes"?>
<Relationships xmlns="http://schemas.openxmlformats.org/package/2006/relationships"><Relationship Id="rId3" Type="http://schemas.openxmlformats.org/officeDocument/2006/relationships/chart" Target="../charts/chart41.xml"/><Relationship Id="rId2" Type="http://schemas.openxmlformats.org/officeDocument/2006/relationships/image" Target="../media/image3.png"/><Relationship Id="rId1" Type="http://schemas.openxmlformats.org/officeDocument/2006/relationships/hyperlink" Target="#Contenido!A108"/></Relationships>
</file>

<file path=xl/drawings/_rels/drawing74.xml.rels><?xml version="1.0" encoding="UTF-8" standalone="yes"?>
<Relationships xmlns="http://schemas.openxmlformats.org/package/2006/relationships"><Relationship Id="rId3" Type="http://schemas.openxmlformats.org/officeDocument/2006/relationships/chart" Target="../charts/chart42.xml"/><Relationship Id="rId2" Type="http://schemas.openxmlformats.org/officeDocument/2006/relationships/image" Target="../media/image3.png"/><Relationship Id="rId1" Type="http://schemas.openxmlformats.org/officeDocument/2006/relationships/hyperlink" Target="#HOME!A1"/><Relationship Id="rId4" Type="http://schemas.openxmlformats.org/officeDocument/2006/relationships/hyperlink" Target="#Contenido!A99"/></Relationships>
</file>

<file path=xl/drawings/_rels/drawing76.xml.rels><?xml version="1.0" encoding="UTF-8" standalone="yes"?>
<Relationships xmlns="http://schemas.openxmlformats.org/package/2006/relationships"><Relationship Id="rId3" Type="http://schemas.openxmlformats.org/officeDocument/2006/relationships/chart" Target="../charts/chart43.xml"/><Relationship Id="rId2" Type="http://schemas.openxmlformats.org/officeDocument/2006/relationships/image" Target="../media/image3.png"/><Relationship Id="rId1" Type="http://schemas.openxmlformats.org/officeDocument/2006/relationships/hyperlink" Target="#Contenido!A108"/></Relationships>
</file>

<file path=xl/drawings/_rels/drawing78.xml.rels><?xml version="1.0" encoding="UTF-8" standalone="yes"?>
<Relationships xmlns="http://schemas.openxmlformats.org/package/2006/relationships"><Relationship Id="rId1" Type="http://schemas.openxmlformats.org/officeDocument/2006/relationships/image" Target="../media/image3.png"/></Relationships>
</file>

<file path=xl/drawings/_rels/drawing7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80.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81.xml.rels><?xml version="1.0" encoding="UTF-8" standalone="yes"?>
<Relationships xmlns="http://schemas.openxmlformats.org/package/2006/relationships"><Relationship Id="rId3" Type="http://schemas.openxmlformats.org/officeDocument/2006/relationships/chart" Target="../charts/chart44.xml"/><Relationship Id="rId2" Type="http://schemas.openxmlformats.org/officeDocument/2006/relationships/image" Target="../media/image3.png"/><Relationship Id="rId1" Type="http://schemas.openxmlformats.org/officeDocument/2006/relationships/hyperlink" Target="#HOME!A1"/><Relationship Id="rId4" Type="http://schemas.openxmlformats.org/officeDocument/2006/relationships/hyperlink" Target="#Contenido!A74"/></Relationships>
</file>

<file path=xl/drawings/_rels/drawing8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75"/><Relationship Id="rId1" Type="http://schemas.openxmlformats.org/officeDocument/2006/relationships/chart" Target="../charts/chart45.xml"/></Relationships>
</file>

<file path=xl/drawings/_rels/drawing8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78"/><Relationship Id="rId1" Type="http://schemas.openxmlformats.org/officeDocument/2006/relationships/chart" Target="../charts/chart46.xml"/></Relationships>
</file>

<file path=xl/drawings/_rels/drawing8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79"/><Relationship Id="rId1" Type="http://schemas.openxmlformats.org/officeDocument/2006/relationships/chart" Target="../charts/chart47.xml"/></Relationships>
</file>

<file path=xl/drawings/_rels/drawing89.xml.rels><?xml version="1.0" encoding="UTF-8" standalone="yes"?>
<Relationships xmlns="http://schemas.openxmlformats.org/package/2006/relationships"><Relationship Id="rId3" Type="http://schemas.openxmlformats.org/officeDocument/2006/relationships/chart" Target="../charts/chart48.xml"/><Relationship Id="rId2" Type="http://schemas.openxmlformats.org/officeDocument/2006/relationships/image" Target="../media/image3.png"/><Relationship Id="rId1" Type="http://schemas.openxmlformats.org/officeDocument/2006/relationships/hyperlink" Target="#Contenido!A78"/><Relationship Id="rId5" Type="http://schemas.openxmlformats.org/officeDocument/2006/relationships/hyperlink" Target="#HOME!A1"/><Relationship Id="rId4" Type="http://schemas.openxmlformats.org/officeDocument/2006/relationships/chart" Target="../charts/chart49.xml"/></Relationships>
</file>

<file path=xl/drawings/_rels/drawing9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HOME!A1"/><Relationship Id="rId1" Type="http://schemas.openxmlformats.org/officeDocument/2006/relationships/chart" Target="../charts/chart50.xml"/><Relationship Id="rId5" Type="http://schemas.openxmlformats.org/officeDocument/2006/relationships/image" Target="../media/image24.png"/><Relationship Id="rId4" Type="http://schemas.openxmlformats.org/officeDocument/2006/relationships/hyperlink" Target="#Contenido!A1"/></Relationships>
</file>

<file path=xl/drawings/_rels/drawing94.xml.rels><?xml version="1.0" encoding="UTF-8" standalone="yes"?>
<Relationships xmlns="http://schemas.openxmlformats.org/package/2006/relationships"><Relationship Id="rId3" Type="http://schemas.openxmlformats.org/officeDocument/2006/relationships/hyperlink" Target="#Contenido!A87"/><Relationship Id="rId2" Type="http://schemas.openxmlformats.org/officeDocument/2006/relationships/chart" Target="../charts/chart52.xml"/><Relationship Id="rId1" Type="http://schemas.openxmlformats.org/officeDocument/2006/relationships/chart" Target="../charts/chart51.xml"/><Relationship Id="rId4" Type="http://schemas.openxmlformats.org/officeDocument/2006/relationships/image" Target="../media/image3.png"/></Relationships>
</file>

<file path=xl/drawings/_rels/drawing95.xml.rels><?xml version="1.0" encoding="UTF-8" standalone="yes"?>
<Relationships xmlns="http://schemas.openxmlformats.org/package/2006/relationships"><Relationship Id="rId3" Type="http://schemas.openxmlformats.org/officeDocument/2006/relationships/hyperlink" Target="#Contenido!A88"/><Relationship Id="rId2" Type="http://schemas.openxmlformats.org/officeDocument/2006/relationships/chart" Target="../charts/chart54.xml"/><Relationship Id="rId1" Type="http://schemas.openxmlformats.org/officeDocument/2006/relationships/chart" Target="../charts/chart53.xml"/><Relationship Id="rId4" Type="http://schemas.openxmlformats.org/officeDocument/2006/relationships/image" Target="../media/image25.png"/></Relationships>
</file>

<file path=xl/drawings/_rels/drawing98.xml.rels><?xml version="1.0" encoding="UTF-8" standalone="yes"?>
<Relationships xmlns="http://schemas.openxmlformats.org/package/2006/relationships"><Relationship Id="rId3" Type="http://schemas.openxmlformats.org/officeDocument/2006/relationships/hyperlink" Target="#Contenido!A89"/><Relationship Id="rId2" Type="http://schemas.openxmlformats.org/officeDocument/2006/relationships/chart" Target="../charts/chart56.xml"/><Relationship Id="rId1" Type="http://schemas.openxmlformats.org/officeDocument/2006/relationships/chart" Target="../charts/chart55.xml"/><Relationship Id="rId4" Type="http://schemas.openxmlformats.org/officeDocument/2006/relationships/image" Target="../media/image3.png"/></Relationships>
</file>

<file path=xl/drawings/_rels/drawing100.xml.rels><?xml version="1.0" encoding="UTF-8" standalone="yes"?>
<Relationships xmlns="http://schemas.openxmlformats.org/package/2006/relationships"><Relationship Id="rId1" Type="http://schemas.openxmlformats.org/officeDocument/2006/relationships/image" Target="../media/image3.png"/></Relationships>
</file>

<file path=xl/drawings/_rels/drawing10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10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103.xml.rels><?xml version="1.0" encoding="UTF-8" standalone="yes"?>
<Relationships xmlns="http://schemas.openxmlformats.org/package/2006/relationships"><Relationship Id="rId3" Type="http://schemas.openxmlformats.org/officeDocument/2006/relationships/chart" Target="../charts/chart57.xml"/><Relationship Id="rId2" Type="http://schemas.openxmlformats.org/officeDocument/2006/relationships/image" Target="../media/image26.png"/><Relationship Id="rId1" Type="http://schemas.openxmlformats.org/officeDocument/2006/relationships/hyperlink" Target="#Contenido!A134"/></Relationships>
</file>

<file path=xl/drawings/_rels/drawing105.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34"/><Relationship Id="rId1" Type="http://schemas.openxmlformats.org/officeDocument/2006/relationships/chart" Target="../charts/chart58.xml"/><Relationship Id="rId4" Type="http://schemas.openxmlformats.org/officeDocument/2006/relationships/chart" Target="../charts/chart59.xml"/></Relationships>
</file>

<file path=xl/drawings/_rels/drawing10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98"/><Relationship Id="rId1" Type="http://schemas.openxmlformats.org/officeDocument/2006/relationships/chart" Target="../charts/chart60.xml"/></Relationships>
</file>

<file path=xl/drawings/_rels/drawing109.xml.rels><?xml version="1.0" encoding="UTF-8" standalone="yes"?>
<Relationships xmlns="http://schemas.openxmlformats.org/package/2006/relationships"><Relationship Id="rId3" Type="http://schemas.openxmlformats.org/officeDocument/2006/relationships/chart" Target="../charts/chart61.xml"/><Relationship Id="rId2" Type="http://schemas.openxmlformats.org/officeDocument/2006/relationships/image" Target="../media/image3.png"/><Relationship Id="rId1" Type="http://schemas.openxmlformats.org/officeDocument/2006/relationships/hyperlink" Target="#HOME!A1"/><Relationship Id="rId4" Type="http://schemas.openxmlformats.org/officeDocument/2006/relationships/hyperlink" Target="#Contenido!A99"/></Relationships>
</file>

<file path=xl/drawings/_rels/drawing111.xml.rels><?xml version="1.0" encoding="UTF-8" standalone="yes"?>
<Relationships xmlns="http://schemas.openxmlformats.org/package/2006/relationships"><Relationship Id="rId3" Type="http://schemas.openxmlformats.org/officeDocument/2006/relationships/chart" Target="../charts/chart62.xml"/><Relationship Id="rId2" Type="http://schemas.openxmlformats.org/officeDocument/2006/relationships/image" Target="../media/image3.png"/><Relationship Id="rId1" Type="http://schemas.openxmlformats.org/officeDocument/2006/relationships/hyperlink" Target="#Contenido!A107"/></Relationships>
</file>

<file path=xl/drawings/_rels/drawing112.xml.rels><?xml version="1.0" encoding="UTF-8" standalone="yes"?>
<Relationships xmlns="http://schemas.openxmlformats.org/package/2006/relationships"><Relationship Id="rId1" Type="http://schemas.openxmlformats.org/officeDocument/2006/relationships/image" Target="../media/image27.jpg"/></Relationships>
</file>

<file path=xl/drawings/_rels/drawing11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114.xml.rels><?xml version="1.0" encoding="UTF-8" standalone="yes"?>
<Relationships xmlns="http://schemas.openxmlformats.org/package/2006/relationships"><Relationship Id="rId1" Type="http://schemas.openxmlformats.org/officeDocument/2006/relationships/image" Target="../media/image3.png"/></Relationships>
</file>

<file path=xl/drawings/_rels/drawing115.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11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Relationship Id="rId1" Type="http://schemas.openxmlformats.org/officeDocument/2006/relationships/chart" Target="../charts/chart63.xml"/></Relationships>
</file>

<file path=xl/drawings/_rels/drawing118.xml.rels><?xml version="1.0" encoding="UTF-8" standalone="yes"?>
<Relationships xmlns="http://schemas.openxmlformats.org/package/2006/relationships"><Relationship Id="rId3" Type="http://schemas.openxmlformats.org/officeDocument/2006/relationships/chart" Target="../charts/chart64.xml"/><Relationship Id="rId2" Type="http://schemas.openxmlformats.org/officeDocument/2006/relationships/image" Target="../media/image28.png"/><Relationship Id="rId1" Type="http://schemas.openxmlformats.org/officeDocument/2006/relationships/hyperlink" Target="#Contenido!A1"/></Relationships>
</file>

<file path=xl/drawings/_rels/drawing120.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58"/></Relationships>
</file>

<file path=xl/drawings/_rels/drawing121.xml.rels><?xml version="1.0" encoding="UTF-8" standalone="yes"?>
<Relationships xmlns="http://schemas.openxmlformats.org/package/2006/relationships"><Relationship Id="rId3" Type="http://schemas.openxmlformats.org/officeDocument/2006/relationships/chart" Target="../charts/chart65.xml"/><Relationship Id="rId2" Type="http://schemas.openxmlformats.org/officeDocument/2006/relationships/image" Target="../media/image29.png"/><Relationship Id="rId1" Type="http://schemas.openxmlformats.org/officeDocument/2006/relationships/hyperlink" Target="#Contenido!A58"/></Relationships>
</file>

<file path=xl/drawings/_rels/drawing123.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43"/><Relationship Id="rId1" Type="http://schemas.openxmlformats.org/officeDocument/2006/relationships/chart" Target="../charts/chart66.xml"/></Relationships>
</file>

<file path=xl/drawings/_rels/drawing125.xml.rels><?xml version="1.0" encoding="UTF-8" standalone="yes"?>
<Relationships xmlns="http://schemas.openxmlformats.org/package/2006/relationships"><Relationship Id="rId3" Type="http://schemas.openxmlformats.org/officeDocument/2006/relationships/chart" Target="../charts/chart67.xml"/><Relationship Id="rId2" Type="http://schemas.openxmlformats.org/officeDocument/2006/relationships/image" Target="../media/image3.png"/><Relationship Id="rId1" Type="http://schemas.openxmlformats.org/officeDocument/2006/relationships/hyperlink" Target="#Contenido!A47"/></Relationships>
</file>

<file path=xl/drawings/_rels/drawing12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46"/><Relationship Id="rId1" Type="http://schemas.openxmlformats.org/officeDocument/2006/relationships/chart" Target="../charts/chart68.xml"/></Relationships>
</file>

<file path=xl/drawings/_rels/drawing127.xml.rels><?xml version="1.0" encoding="UTF-8" standalone="yes"?>
<Relationships xmlns="http://schemas.openxmlformats.org/package/2006/relationships"><Relationship Id="rId3" Type="http://schemas.openxmlformats.org/officeDocument/2006/relationships/chart" Target="../charts/chart69.xml"/><Relationship Id="rId2" Type="http://schemas.openxmlformats.org/officeDocument/2006/relationships/image" Target="../media/image3.png"/><Relationship Id="rId1" Type="http://schemas.openxmlformats.org/officeDocument/2006/relationships/hyperlink" Target="#Contenido!A58"/></Relationships>
</file>

<file path=xl/drawings/_rels/drawing129.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58"/><Relationship Id="rId1" Type="http://schemas.openxmlformats.org/officeDocument/2006/relationships/chart" Target="../charts/chart70.xml"/></Relationships>
</file>

<file path=xl/drawings/_rels/drawing131.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Relationships>
</file>

<file path=xl/drawings/_rels/drawing13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83"/><Relationship Id="rId1" Type="http://schemas.openxmlformats.org/officeDocument/2006/relationships/chart" Target="../charts/chart71.xml"/></Relationships>
</file>

<file path=xl/drawings/_rels/drawing13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84"/><Relationship Id="rId1" Type="http://schemas.openxmlformats.org/officeDocument/2006/relationships/chart" Target="../charts/chart72.xml"/></Relationships>
</file>

<file path=xl/drawings/_rels/drawing13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58"/><Relationship Id="rId1" Type="http://schemas.openxmlformats.org/officeDocument/2006/relationships/chart" Target="../charts/chart73.xml"/></Relationships>
</file>

<file path=xl/drawings/_rels/drawing137.xml.rels><?xml version="1.0" encoding="UTF-8" standalone="yes"?>
<Relationships xmlns="http://schemas.openxmlformats.org/package/2006/relationships"><Relationship Id="rId3" Type="http://schemas.openxmlformats.org/officeDocument/2006/relationships/chart" Target="../charts/chart74.xml"/><Relationship Id="rId2" Type="http://schemas.openxmlformats.org/officeDocument/2006/relationships/image" Target="../media/image3.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chart" Target="../charts/chart75.xml"/><Relationship Id="rId1" Type="http://schemas.openxmlformats.org/officeDocument/2006/relationships/image" Target="../media/image3.png"/></Relationships>
</file>

<file path=xl/drawings/_rels/drawing141.xml.rels><?xml version="1.0" encoding="UTF-8" standalone="yes"?>
<Relationships xmlns="http://schemas.openxmlformats.org/package/2006/relationships"><Relationship Id="rId3" Type="http://schemas.openxmlformats.org/officeDocument/2006/relationships/chart" Target="../charts/chart76.xml"/><Relationship Id="rId2" Type="http://schemas.openxmlformats.org/officeDocument/2006/relationships/image" Target="../media/image3.png"/><Relationship Id="rId1" Type="http://schemas.openxmlformats.org/officeDocument/2006/relationships/hyperlink" Target="#Contenido!A134"/></Relationships>
</file>

<file path=xl/drawings/_rels/drawing14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95"/><Relationship Id="rId1" Type="http://schemas.openxmlformats.org/officeDocument/2006/relationships/chart" Target="../charts/chart77.xml"/></Relationships>
</file>

<file path=xl/drawings/_rels/drawing14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95"/><Relationship Id="rId1" Type="http://schemas.openxmlformats.org/officeDocument/2006/relationships/chart" Target="../charts/chart78.xml"/></Relationships>
</file>

<file path=xl/drawings/_rels/drawing146.xml.rels><?xml version="1.0" encoding="UTF-8" standalone="yes"?>
<Relationships xmlns="http://schemas.openxmlformats.org/package/2006/relationships"><Relationship Id="rId2" Type="http://schemas.openxmlformats.org/officeDocument/2006/relationships/hyperlink" Target="#Contenido!A58"/><Relationship Id="rId1" Type="http://schemas.openxmlformats.org/officeDocument/2006/relationships/image" Target="../media/image3.png"/></Relationships>
</file>

<file path=xl/drawings/_rels/drawing147.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02"/><Relationship Id="rId1" Type="http://schemas.openxmlformats.org/officeDocument/2006/relationships/chart" Target="../charts/chart79.xml"/></Relationships>
</file>

<file path=xl/drawings/_rels/drawing149.xml.rels><?xml version="1.0" encoding="UTF-8" standalone="yes"?>
<Relationships xmlns="http://schemas.openxmlformats.org/package/2006/relationships"><Relationship Id="rId1" Type="http://schemas.openxmlformats.org/officeDocument/2006/relationships/image" Target="../media/image3.png"/></Relationships>
</file>

<file path=xl/drawings/_rels/drawing150.xml.rels><?xml version="1.0" encoding="UTF-8" standalone="yes"?>
<Relationships xmlns="http://schemas.openxmlformats.org/package/2006/relationships"><Relationship Id="rId1" Type="http://schemas.openxmlformats.org/officeDocument/2006/relationships/image" Target="../media/image3.png"/></Relationships>
</file>

<file path=xl/drawings/_rels/drawing151.xml.rels><?xml version="1.0" encoding="UTF-8" standalone="yes"?>
<Relationships xmlns="http://schemas.openxmlformats.org/package/2006/relationships"><Relationship Id="rId2" Type="http://schemas.openxmlformats.org/officeDocument/2006/relationships/hyperlink" Target="#Contenido!A58"/><Relationship Id="rId1" Type="http://schemas.openxmlformats.org/officeDocument/2006/relationships/image" Target="../media/image3.png"/></Relationships>
</file>

<file path=xl/drawings/_rels/drawing15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58"/></Relationships>
</file>

<file path=xl/drawings/_rels/drawing153.xml.rels><?xml version="1.0" encoding="UTF-8" standalone="yes"?>
<Relationships xmlns="http://schemas.openxmlformats.org/package/2006/relationships"><Relationship Id="rId2" Type="http://schemas.openxmlformats.org/officeDocument/2006/relationships/image" Target="../media/image30.png"/><Relationship Id="rId1" Type="http://schemas.openxmlformats.org/officeDocument/2006/relationships/chart" Target="../charts/chart80.xml"/></Relationships>
</file>

<file path=xl/drawings/_rels/drawing15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58"/><Relationship Id="rId1" Type="http://schemas.openxmlformats.org/officeDocument/2006/relationships/chart" Target="../charts/chart81.xml"/></Relationships>
</file>

<file path=xl/drawings/_rels/drawing156.xml.rels><?xml version="1.0" encoding="UTF-8" standalone="yes"?>
<Relationships xmlns="http://schemas.openxmlformats.org/package/2006/relationships"><Relationship Id="rId1" Type="http://schemas.openxmlformats.org/officeDocument/2006/relationships/image" Target="../media/image31.jpg"/></Relationships>
</file>

<file path=xl/drawings/_rels/drawing157.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58"/></Relationships>
</file>

<file path=xl/drawings/_rels/drawing15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91"/><Relationship Id="rId1" Type="http://schemas.openxmlformats.org/officeDocument/2006/relationships/chart" Target="../charts/chart82.xml"/></Relationships>
</file>

<file path=xl/drawings/_rels/drawing159.xml.rels><?xml version="1.0" encoding="UTF-8" standalone="yes"?>
<Relationships xmlns="http://schemas.openxmlformats.org/package/2006/relationships"><Relationship Id="rId3" Type="http://schemas.openxmlformats.org/officeDocument/2006/relationships/chart" Target="../charts/chart83.xml"/><Relationship Id="rId2" Type="http://schemas.openxmlformats.org/officeDocument/2006/relationships/image" Target="../media/image3.png"/><Relationship Id="rId1" Type="http://schemas.openxmlformats.org/officeDocument/2006/relationships/hyperlink" Target="#Contenido!A58"/></Relationships>
</file>

<file path=xl/drawings/_rels/drawing161.xml.rels><?xml version="1.0" encoding="UTF-8" standalone="yes"?>
<Relationships xmlns="http://schemas.openxmlformats.org/package/2006/relationships"><Relationship Id="rId3" Type="http://schemas.openxmlformats.org/officeDocument/2006/relationships/chart" Target="../charts/chart84.xml"/><Relationship Id="rId2" Type="http://schemas.openxmlformats.org/officeDocument/2006/relationships/image" Target="../media/image3.png"/><Relationship Id="rId1" Type="http://schemas.openxmlformats.org/officeDocument/2006/relationships/hyperlink" Target="#Contenido!A58"/></Relationships>
</file>

<file path=xl/drawings/_rels/drawing163.xml.rels><?xml version="1.0" encoding="UTF-8" standalone="yes"?>
<Relationships xmlns="http://schemas.openxmlformats.org/package/2006/relationships"><Relationship Id="rId3" Type="http://schemas.openxmlformats.org/officeDocument/2006/relationships/chart" Target="../charts/chart85.xml"/><Relationship Id="rId2" Type="http://schemas.openxmlformats.org/officeDocument/2006/relationships/image" Target="../media/image3.png"/><Relationship Id="rId1" Type="http://schemas.openxmlformats.org/officeDocument/2006/relationships/hyperlink" Target="#Contenido!A58"/></Relationships>
</file>

<file path=xl/drawings/_rels/drawing165.xml.rels><?xml version="1.0" encoding="UTF-8" standalone="yes"?>
<Relationships xmlns="http://schemas.openxmlformats.org/package/2006/relationships"><Relationship Id="rId1" Type="http://schemas.openxmlformats.org/officeDocument/2006/relationships/image" Target="../media/image32.jpg"/></Relationships>
</file>

<file path=xl/drawings/_rels/drawing166.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58"/></Relationships>
</file>

<file path=xl/drawings/_rels/drawing167.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hyperlink" Target="#Contenido!A106"/><Relationship Id="rId1" Type="http://schemas.openxmlformats.org/officeDocument/2006/relationships/chart" Target="../charts/chart86.xml"/></Relationships>
</file>

<file path=xl/drawings/_rels/drawing168.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08"/><Relationship Id="rId1" Type="http://schemas.openxmlformats.org/officeDocument/2006/relationships/chart" Target="../charts/chart87.xml"/></Relationships>
</file>

<file path=xl/drawings/_rels/drawing170.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17"/><Relationship Id="rId1" Type="http://schemas.openxmlformats.org/officeDocument/2006/relationships/chart" Target="../charts/chart88.xml"/></Relationships>
</file>

<file path=xl/drawings/_rels/drawing172.xml.rels><?xml version="1.0" encoding="UTF-8" standalone="yes"?>
<Relationships xmlns="http://schemas.openxmlformats.org/package/2006/relationships"><Relationship Id="rId3" Type="http://schemas.openxmlformats.org/officeDocument/2006/relationships/chart" Target="../charts/chart89.xml"/><Relationship Id="rId2" Type="http://schemas.openxmlformats.org/officeDocument/2006/relationships/image" Target="../media/image33.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chart" Target="../charts/chart90.xml"/></Relationships>
</file>

<file path=xl/drawings/_rels/drawing176.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hyperlink" Target="#Contenido!A109"/><Relationship Id="rId1" Type="http://schemas.openxmlformats.org/officeDocument/2006/relationships/chart" Target="../charts/chart91.xml"/></Relationships>
</file>

<file path=xl/drawings/_rels/drawing178.xml.rels><?xml version="1.0" encoding="UTF-8" standalone="yes"?>
<Relationships xmlns="http://schemas.openxmlformats.org/package/2006/relationships"><Relationship Id="rId1" Type="http://schemas.openxmlformats.org/officeDocument/2006/relationships/image" Target="../media/image34.jpg"/></Relationships>
</file>

<file path=xl/drawings/_rels/drawing179.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hyperlink" Target="#Contenido!A134"/></Relationships>
</file>

<file path=xl/drawings/_rels/drawing180.xml.rels><?xml version="1.0" encoding="UTF-8" standalone="yes"?>
<Relationships xmlns="http://schemas.openxmlformats.org/package/2006/relationships"><Relationship Id="rId3" Type="http://schemas.openxmlformats.org/officeDocument/2006/relationships/chart" Target="../charts/chart92.xml"/><Relationship Id="rId2" Type="http://schemas.openxmlformats.org/officeDocument/2006/relationships/image" Target="../media/image35.png"/><Relationship Id="rId1" Type="http://schemas.openxmlformats.org/officeDocument/2006/relationships/hyperlink" Target="#Contenido!A148"/></Relationships>
</file>

<file path=xl/drawings/_rels/drawing182.xml.rels><?xml version="1.0" encoding="UTF-8" standalone="yes"?>
<Relationships xmlns="http://schemas.openxmlformats.org/package/2006/relationships"><Relationship Id="rId3" Type="http://schemas.openxmlformats.org/officeDocument/2006/relationships/chart" Target="../charts/chart93.xml"/><Relationship Id="rId2" Type="http://schemas.openxmlformats.org/officeDocument/2006/relationships/image" Target="../media/image3.png"/><Relationship Id="rId1" Type="http://schemas.openxmlformats.org/officeDocument/2006/relationships/hyperlink" Target="#Contenido!A148"/><Relationship Id="rId4" Type="http://schemas.openxmlformats.org/officeDocument/2006/relationships/chart" Target="../charts/chart94.xml"/></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1066800</xdr:colOff>
      <xdr:row>104</xdr:row>
      <xdr:rowOff>952500</xdr:rowOff>
    </xdr:to>
    <xdr:pic>
      <xdr:nvPicPr>
        <xdr:cNvPr id="4" name="Imagen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18211800" cy="27317700"/>
        </a:xfrm>
        <a:prstGeom prst="rect">
          <a:avLst/>
        </a:prstGeom>
      </xdr:spPr>
    </xdr:pic>
    <xdr:clientData/>
  </xdr:twoCellAnchor>
  <xdr:twoCellAnchor>
    <xdr:from>
      <xdr:col>7</xdr:col>
      <xdr:colOff>342900</xdr:colOff>
      <xdr:row>7</xdr:row>
      <xdr:rowOff>76200</xdr:rowOff>
    </xdr:from>
    <xdr:to>
      <xdr:col>11</xdr:col>
      <xdr:colOff>371473</xdr:colOff>
      <xdr:row>13</xdr:row>
      <xdr:rowOff>133349</xdr:rowOff>
    </xdr:to>
    <xdr:sp macro="" textlink="">
      <xdr:nvSpPr>
        <xdr:cNvPr id="5" name="3 Rectángulo">
          <a:extLst>
            <a:ext uri="{FF2B5EF4-FFF2-40B4-BE49-F238E27FC236}">
              <a16:creationId xmlns:a16="http://schemas.microsoft.com/office/drawing/2014/main" id="{00000000-0008-0000-0200-000005000000}"/>
            </a:ext>
          </a:extLst>
        </xdr:cNvPr>
        <xdr:cNvSpPr/>
      </xdr:nvSpPr>
      <xdr:spPr>
        <a:xfrm>
          <a:off x="12382500" y="1752600"/>
          <a:ext cx="5438773" cy="120014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5400" b="1" i="0" cap="all">
              <a:solidFill>
                <a:schemeClr val="accent1">
                  <a:lumMod val="50000"/>
                </a:schemeClr>
              </a:solidFill>
              <a:effectLst/>
              <a:latin typeface="Arial" panose="020B0604020202020204" pitchFamily="34" charset="0"/>
              <a:ea typeface="+mn-ea"/>
              <a:cs typeface="Arial" panose="020B0604020202020204" pitchFamily="34" charset="0"/>
            </a:rPr>
            <a:t>Agosto 2025</a:t>
          </a:r>
          <a:endParaRPr lang="es-DO" sz="5400" b="1" i="0">
            <a:solidFill>
              <a:schemeClr val="accent1">
                <a:lumMod val="50000"/>
              </a:schemeClr>
            </a:solidFill>
            <a:effectLst/>
            <a:latin typeface="Arial" panose="020B0604020202020204" pitchFamily="34" charset="0"/>
            <a:ea typeface="+mn-ea"/>
            <a:cs typeface="Arial" panose="020B0604020202020204" pitchFamily="34" charset="0"/>
          </a:endParaRPr>
        </a:p>
      </xdr:txBody>
    </xdr:sp>
    <xdr:clientData/>
  </xdr:twoCellAnchor>
  <xdr:twoCellAnchor>
    <xdr:from>
      <xdr:col>0</xdr:col>
      <xdr:colOff>952500</xdr:colOff>
      <xdr:row>105</xdr:row>
      <xdr:rowOff>0</xdr:rowOff>
    </xdr:from>
    <xdr:to>
      <xdr:col>7</xdr:col>
      <xdr:colOff>1643062</xdr:colOff>
      <xdr:row>105</xdr:row>
      <xdr:rowOff>0</xdr:rowOff>
    </xdr:to>
    <xdr:sp macro="" textlink="">
      <xdr:nvSpPr>
        <xdr:cNvPr id="7" name="Cuadro de texto 26">
          <a:extLst>
            <a:ext uri="{FF2B5EF4-FFF2-40B4-BE49-F238E27FC236}">
              <a16:creationId xmlns:a16="http://schemas.microsoft.com/office/drawing/2014/main" id="{00000000-0008-0000-0200-000007000000}"/>
            </a:ext>
          </a:extLst>
        </xdr:cNvPr>
        <xdr:cNvSpPr txBox="1"/>
      </xdr:nvSpPr>
      <xdr:spPr>
        <a:xfrm>
          <a:off x="952500" y="25617488"/>
          <a:ext cx="12920662" cy="1281113"/>
        </a:xfrm>
        <a:prstGeom prst="rect">
          <a:avLst/>
        </a:prstGeom>
        <a:noFill/>
        <a:ln w="6350">
          <a:noFill/>
        </a:ln>
        <a:effectLst/>
      </xdr:spPr>
      <xdr:style>
        <a:lnRef idx="0">
          <a:schemeClr val="accent1"/>
        </a:lnRef>
        <a:fillRef idx="0">
          <a:schemeClr val="accent1"/>
        </a:fillRef>
        <a:effectRef idx="0">
          <a:schemeClr val="accent1"/>
        </a:effectRef>
        <a:fontRef idx="minor">
          <a:schemeClr val="dk1"/>
        </a:fontRef>
      </xdr:style>
      <xdr:txBody>
        <a:bodyPr rot="0" spcFirstLastPara="0" vert="horz" wrap="square" lIns="1600200" tIns="0" rIns="685800" bIns="0" numCol="1" spcCol="0" rtlCol="0" fromWordArt="0" anchor="b" anchorCtr="0" forceAA="0" compatLnSpc="1">
          <a:prstTxWarp prst="textNoShape">
            <a:avLst/>
          </a:prstTxWarp>
          <a:noAutofit/>
        </a:bodyPr>
        <a:lstStyle/>
        <a:p>
          <a:pPr algn="r">
            <a:spcAft>
              <a:spcPts val="0"/>
            </a:spcAft>
          </a:pPr>
          <a:endParaRPr lang="es-DO" sz="6600">
            <a:effectLst/>
            <a:ea typeface="Calibri" panose="020F0502020204030204" pitchFamily="34" charset="0"/>
            <a:cs typeface="Times New Roman" panose="02020603050405020304" pitchFamily="18"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0</xdr:col>
      <xdr:colOff>0</xdr:colOff>
      <xdr:row>0</xdr:row>
      <xdr:rowOff>1</xdr:rowOff>
    </xdr:from>
    <xdr:to>
      <xdr:col>1</xdr:col>
      <xdr:colOff>0</xdr:colOff>
      <xdr:row>2</xdr:row>
      <xdr:rowOff>168519</xdr:rowOff>
    </xdr:to>
    <xdr:sp macro="" textlink="">
      <xdr:nvSpPr>
        <xdr:cNvPr id="2" name="3 Rectángulo redondeado">
          <a:extLst>
            <a:ext uri="{FF2B5EF4-FFF2-40B4-BE49-F238E27FC236}">
              <a16:creationId xmlns:a16="http://schemas.microsoft.com/office/drawing/2014/main" id="{00000000-0008-0000-0300-000002000000}"/>
            </a:ext>
          </a:extLst>
        </xdr:cNvPr>
        <xdr:cNvSpPr/>
      </xdr:nvSpPr>
      <xdr:spPr>
        <a:xfrm>
          <a:off x="0" y="1"/>
          <a:ext cx="8172450" cy="549518"/>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2400" b="1">
              <a:solidFill>
                <a:schemeClr val="lt1"/>
              </a:solidFill>
              <a:effectLst/>
              <a:latin typeface="+mn-lt"/>
              <a:ea typeface="+mn-ea"/>
              <a:cs typeface="+mn-cs"/>
            </a:rPr>
            <a:t> Sistema Dominicano Seguridad Social (SDSS)</a:t>
          </a:r>
          <a:endParaRPr lang="en-US" sz="3200" b="1"/>
        </a:p>
      </xdr:txBody>
    </xdr:sp>
    <xdr:clientData/>
  </xdr:twoCellAnchor>
  <xdr:twoCellAnchor editAs="oneCell">
    <xdr:from>
      <xdr:col>0</xdr:col>
      <xdr:colOff>198528</xdr:colOff>
      <xdr:row>0</xdr:row>
      <xdr:rowOff>104618</xdr:rowOff>
    </xdr:from>
    <xdr:to>
      <xdr:col>0</xdr:col>
      <xdr:colOff>868371</xdr:colOff>
      <xdr:row>2</xdr:row>
      <xdr:rowOff>66675</xdr:rowOff>
    </xdr:to>
    <xdr:pic>
      <xdr:nvPicPr>
        <xdr:cNvPr id="3" name="1 Imagen" descr="Logo_2x4.bmp">
          <a:extLst>
            <a:ext uri="{FF2B5EF4-FFF2-40B4-BE49-F238E27FC236}">
              <a16:creationId xmlns:a16="http://schemas.microsoft.com/office/drawing/2014/main" id="{00000000-0008-0000-03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8063" t="10325" r="3969" b="15109"/>
        <a:stretch/>
      </xdr:blipFill>
      <xdr:spPr bwMode="auto">
        <a:xfrm>
          <a:off x="198528" y="104618"/>
          <a:ext cx="669843" cy="428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1</xdr:colOff>
      <xdr:row>0</xdr:row>
      <xdr:rowOff>0</xdr:rowOff>
    </xdr:from>
    <xdr:to>
      <xdr:col>0</xdr:col>
      <xdr:colOff>403412</xdr:colOff>
      <xdr:row>0</xdr:row>
      <xdr:rowOff>6723</xdr:rowOff>
    </xdr:to>
    <xdr:cxnSp macro="">
      <xdr:nvCxnSpPr>
        <xdr:cNvPr id="2" name="23 Conector recto">
          <a:extLst>
            <a:ext uri="{FF2B5EF4-FFF2-40B4-BE49-F238E27FC236}">
              <a16:creationId xmlns:a16="http://schemas.microsoft.com/office/drawing/2014/main" id="{00000000-0008-0000-0500-000002000000}"/>
            </a:ext>
          </a:extLst>
        </xdr:cNvPr>
        <xdr:cNvCxnSpPr/>
      </xdr:nvCxnSpPr>
      <xdr:spPr>
        <a:xfrm>
          <a:off x="1" y="0"/>
          <a:ext cx="403411" cy="6723"/>
        </a:xfrm>
        <a:prstGeom prst="line">
          <a:avLst/>
        </a:prstGeom>
        <a:ln w="28575"/>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13</xdr:col>
      <xdr:colOff>11205</xdr:colOff>
      <xdr:row>5</xdr:row>
      <xdr:rowOff>38020</xdr:rowOff>
    </xdr:to>
    <xdr:sp macro="" textlink="">
      <xdr:nvSpPr>
        <xdr:cNvPr id="3" name="21 Rectángulo redondeado">
          <a:extLst>
            <a:ext uri="{FF2B5EF4-FFF2-40B4-BE49-F238E27FC236}">
              <a16:creationId xmlns:a16="http://schemas.microsoft.com/office/drawing/2014/main" id="{00000000-0008-0000-0500-000003000000}"/>
            </a:ext>
          </a:extLst>
        </xdr:cNvPr>
        <xdr:cNvSpPr/>
      </xdr:nvSpPr>
      <xdr:spPr>
        <a:xfrm>
          <a:off x="0" y="0"/>
          <a:ext cx="11336430" cy="99052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lvl="0" algn="ctr"/>
          <a:r>
            <a:rPr lang="es-DO" sz="2000" b="1">
              <a:solidFill>
                <a:schemeClr val="lt1"/>
              </a:solidFill>
              <a:effectLst/>
              <a:latin typeface="+mn-lt"/>
              <a:ea typeface="+mn-ea"/>
              <a:cs typeface="+mn-cs"/>
            </a:rPr>
            <a:t>ORGANIZACIÓN DEL SISTEMA DOMINICANO DE SEGURIDAD SOCIAL (SDSS) </a:t>
          </a:r>
          <a:endParaRPr lang="es-DO" sz="2000">
            <a:solidFill>
              <a:schemeClr val="lt1"/>
            </a:solidFill>
            <a:effectLst/>
            <a:latin typeface="+mn-lt"/>
            <a:ea typeface="+mn-ea"/>
            <a:cs typeface="+mn-cs"/>
          </a:endParaRPr>
        </a:p>
      </xdr:txBody>
    </xdr:sp>
    <xdr:clientData/>
  </xdr:twoCellAnchor>
  <xdr:twoCellAnchor editAs="oneCell">
    <xdr:from>
      <xdr:col>0</xdr:col>
      <xdr:colOff>405014</xdr:colOff>
      <xdr:row>1</xdr:row>
      <xdr:rowOff>25613</xdr:rowOff>
    </xdr:from>
    <xdr:to>
      <xdr:col>1</xdr:col>
      <xdr:colOff>335294</xdr:colOff>
      <xdr:row>3</xdr:row>
      <xdr:rowOff>134470</xdr:rowOff>
    </xdr:to>
    <xdr:pic>
      <xdr:nvPicPr>
        <xdr:cNvPr id="4" name="40 Imagen" descr="Logo_2x4.bmp">
          <a:hlinkClick xmlns:r="http://schemas.openxmlformats.org/officeDocument/2006/relationships" r:id="rId1"/>
          <a:extLst>
            <a:ext uri="{FF2B5EF4-FFF2-40B4-BE49-F238E27FC236}">
              <a16:creationId xmlns:a16="http://schemas.microsoft.com/office/drawing/2014/main" id="{00000000-0008-0000-05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05014" y="216113"/>
          <a:ext cx="692280"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224119</xdr:colOff>
      <xdr:row>7</xdr:row>
      <xdr:rowOff>67235</xdr:rowOff>
    </xdr:from>
    <xdr:to>
      <xdr:col>12</xdr:col>
      <xdr:colOff>381000</xdr:colOff>
      <xdr:row>30</xdr:row>
      <xdr:rowOff>705969</xdr:rowOff>
    </xdr:to>
    <xdr:pic>
      <xdr:nvPicPr>
        <xdr:cNvPr id="5" name="Imagen 4">
          <a:extLst>
            <a:ext uri="{FF2B5EF4-FFF2-40B4-BE49-F238E27FC236}">
              <a16:creationId xmlns:a16="http://schemas.microsoft.com/office/drawing/2014/main" id="{00000000-0008-0000-0500-000005000000}"/>
            </a:ext>
          </a:extLst>
        </xdr:cNvPr>
        <xdr:cNvPicPr/>
      </xdr:nvPicPr>
      <xdr:blipFill rotWithShape="1">
        <a:blip xmlns:r="http://schemas.openxmlformats.org/officeDocument/2006/relationships" r:embed="rId3"/>
        <a:srcRect l="2473" t="5411" r="-291"/>
        <a:stretch/>
      </xdr:blipFill>
      <xdr:spPr bwMode="auto">
        <a:xfrm>
          <a:off x="224119" y="1804147"/>
          <a:ext cx="10724028" cy="5020234"/>
        </a:xfrm>
        <a:prstGeom prst="rect">
          <a:avLst/>
        </a:prstGeom>
        <a:ln>
          <a:noFill/>
        </a:ln>
        <a:extLst>
          <a:ext uri="{53640926-AAD7-44D8-BBD7-CCE9431645EC}">
            <a14:shadowObscured xmlns:a14="http://schemas.microsoft.com/office/drawing/2010/main"/>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0</xdr:col>
      <xdr:colOff>1</xdr:colOff>
      <xdr:row>0</xdr:row>
      <xdr:rowOff>0</xdr:rowOff>
    </xdr:from>
    <xdr:to>
      <xdr:col>0</xdr:col>
      <xdr:colOff>403412</xdr:colOff>
      <xdr:row>0</xdr:row>
      <xdr:rowOff>6723</xdr:rowOff>
    </xdr:to>
    <xdr:cxnSp macro="">
      <xdr:nvCxnSpPr>
        <xdr:cNvPr id="2" name="23 Conector recto">
          <a:extLst>
            <a:ext uri="{FF2B5EF4-FFF2-40B4-BE49-F238E27FC236}">
              <a16:creationId xmlns:a16="http://schemas.microsoft.com/office/drawing/2014/main" id="{00000000-0008-0000-0600-000002000000}"/>
            </a:ext>
          </a:extLst>
        </xdr:cNvPr>
        <xdr:cNvCxnSpPr/>
      </xdr:nvCxnSpPr>
      <xdr:spPr>
        <a:xfrm>
          <a:off x="1" y="0"/>
          <a:ext cx="403411" cy="6723"/>
        </a:xfrm>
        <a:prstGeom prst="line">
          <a:avLst/>
        </a:prstGeom>
        <a:ln w="28575"/>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13</xdr:col>
      <xdr:colOff>11205</xdr:colOff>
      <xdr:row>5</xdr:row>
      <xdr:rowOff>38020</xdr:rowOff>
    </xdr:to>
    <xdr:sp macro="" textlink="">
      <xdr:nvSpPr>
        <xdr:cNvPr id="3" name="21 Rectángulo redondeado">
          <a:extLst>
            <a:ext uri="{FF2B5EF4-FFF2-40B4-BE49-F238E27FC236}">
              <a16:creationId xmlns:a16="http://schemas.microsoft.com/office/drawing/2014/main" id="{00000000-0008-0000-0600-000003000000}"/>
            </a:ext>
          </a:extLst>
        </xdr:cNvPr>
        <xdr:cNvSpPr/>
      </xdr:nvSpPr>
      <xdr:spPr>
        <a:xfrm>
          <a:off x="0" y="0"/>
          <a:ext cx="11336430" cy="99052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lvl="0" algn="ctr"/>
          <a:r>
            <a:rPr lang="es-DO" sz="2800" b="1">
              <a:solidFill>
                <a:schemeClr val="lt1"/>
              </a:solidFill>
              <a:effectLst/>
              <a:latin typeface="+mn-lt"/>
              <a:ea typeface="+mn-ea"/>
              <a:cs typeface="+mn-cs"/>
            </a:rPr>
            <a:t>GOBERNANZA DEL CONSEJO DE SEGURIDAD SOCIAL</a:t>
          </a:r>
          <a:endParaRPr lang="es-DO" sz="2800">
            <a:solidFill>
              <a:schemeClr val="lt1"/>
            </a:solidFill>
            <a:effectLst/>
            <a:latin typeface="+mn-lt"/>
            <a:ea typeface="+mn-ea"/>
            <a:cs typeface="+mn-cs"/>
          </a:endParaRPr>
        </a:p>
      </xdr:txBody>
    </xdr:sp>
    <xdr:clientData/>
  </xdr:twoCellAnchor>
  <xdr:twoCellAnchor editAs="oneCell">
    <xdr:from>
      <xdr:col>0</xdr:col>
      <xdr:colOff>405014</xdr:colOff>
      <xdr:row>1</xdr:row>
      <xdr:rowOff>25613</xdr:rowOff>
    </xdr:from>
    <xdr:to>
      <xdr:col>1</xdr:col>
      <xdr:colOff>335294</xdr:colOff>
      <xdr:row>3</xdr:row>
      <xdr:rowOff>134470</xdr:rowOff>
    </xdr:to>
    <xdr:pic>
      <xdr:nvPicPr>
        <xdr:cNvPr id="4" name="40 Imagen" descr="Logo_2x4.bmp">
          <a:hlinkClick xmlns:r="http://schemas.openxmlformats.org/officeDocument/2006/relationships" r:id="rId1"/>
          <a:extLst>
            <a:ext uri="{FF2B5EF4-FFF2-40B4-BE49-F238E27FC236}">
              <a16:creationId xmlns:a16="http://schemas.microsoft.com/office/drawing/2014/main" id="{00000000-0008-0000-06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05014" y="216113"/>
          <a:ext cx="692280"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7</xdr:row>
      <xdr:rowOff>156882</xdr:rowOff>
    </xdr:from>
    <xdr:to>
      <xdr:col>12</xdr:col>
      <xdr:colOff>437029</xdr:colOff>
      <xdr:row>30</xdr:row>
      <xdr:rowOff>437030</xdr:rowOff>
    </xdr:to>
    <xdr:pic>
      <xdr:nvPicPr>
        <xdr:cNvPr id="5" name="Imagen 4" descr="C:\Users\francis.encarnacion\AppData\Local\Microsoft\Windows\INetCache\Content.Word\Mesa sesiones CNSS-01-01.png">
          <a:extLst>
            <a:ext uri="{FF2B5EF4-FFF2-40B4-BE49-F238E27FC236}">
              <a16:creationId xmlns:a16="http://schemas.microsoft.com/office/drawing/2014/main" id="{00000000-0008-0000-0600-000005000000}"/>
            </a:ext>
          </a:extLst>
        </xdr:cNvPr>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100" t="7344" r="1166" b="8347"/>
        <a:stretch/>
      </xdr:blipFill>
      <xdr:spPr bwMode="auto">
        <a:xfrm>
          <a:off x="0" y="2241176"/>
          <a:ext cx="11004176" cy="4661648"/>
        </a:xfrm>
        <a:prstGeom prst="rect">
          <a:avLst/>
        </a:prstGeom>
        <a:noFill/>
        <a:ln>
          <a:noFill/>
        </a:ln>
        <a:extLst>
          <a:ext uri="{53640926-AAD7-44D8-BBD7-CCE9431645EC}">
            <a14:shadowObscured xmlns:a14="http://schemas.microsoft.com/office/drawing/2010/main"/>
          </a:ext>
        </a:extLst>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259772</xdr:colOff>
      <xdr:row>12</xdr:row>
      <xdr:rowOff>173181</xdr:rowOff>
    </xdr:from>
    <xdr:to>
      <xdr:col>16</xdr:col>
      <xdr:colOff>606136</xdr:colOff>
      <xdr:row>55</xdr:row>
      <xdr:rowOff>51955</xdr:rowOff>
    </xdr:to>
    <xdr:grpSp>
      <xdr:nvGrpSpPr>
        <xdr:cNvPr id="26" name="Grupo 25">
          <a:extLst>
            <a:ext uri="{FF2B5EF4-FFF2-40B4-BE49-F238E27FC236}">
              <a16:creationId xmlns:a16="http://schemas.microsoft.com/office/drawing/2014/main" id="{00000000-0008-0000-0700-00001A000000}"/>
            </a:ext>
          </a:extLst>
        </xdr:cNvPr>
        <xdr:cNvGrpSpPr/>
      </xdr:nvGrpSpPr>
      <xdr:grpSpPr>
        <a:xfrm>
          <a:off x="259772" y="3116406"/>
          <a:ext cx="13833764" cy="8070274"/>
          <a:chOff x="259772" y="3117272"/>
          <a:chExt cx="13837228" cy="8070274"/>
        </a:xfrm>
      </xdr:grpSpPr>
      <xdr:sp macro="" textlink="">
        <xdr:nvSpPr>
          <xdr:cNvPr id="3" name="37 Rectángulo redondeado">
            <a:extLst>
              <a:ext uri="{FF2B5EF4-FFF2-40B4-BE49-F238E27FC236}">
                <a16:creationId xmlns:a16="http://schemas.microsoft.com/office/drawing/2014/main" id="{00000000-0008-0000-0700-000003000000}"/>
              </a:ext>
            </a:extLst>
          </xdr:cNvPr>
          <xdr:cNvSpPr/>
        </xdr:nvSpPr>
        <xdr:spPr>
          <a:xfrm>
            <a:off x="259772" y="5865206"/>
            <a:ext cx="2955343" cy="3381385"/>
          </a:xfrm>
          <a:prstGeom prst="roundRect">
            <a:avLst/>
          </a:prstGeom>
          <a:solidFill>
            <a:srgbClr val="00206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t>Sistema Dominicano de Seguridad Social</a:t>
            </a:r>
          </a:p>
          <a:p>
            <a:pPr algn="ctr"/>
            <a:r>
              <a:rPr lang="en-US" sz="2800" b="1"/>
              <a:t>(SDSS)</a:t>
            </a:r>
          </a:p>
        </xdr:txBody>
      </xdr:sp>
      <xdr:sp macro="" textlink="">
        <xdr:nvSpPr>
          <xdr:cNvPr id="4" name="38 Rectángulo redondeado">
            <a:extLst>
              <a:ext uri="{FF2B5EF4-FFF2-40B4-BE49-F238E27FC236}">
                <a16:creationId xmlns:a16="http://schemas.microsoft.com/office/drawing/2014/main" id="{00000000-0008-0000-0700-000004000000}"/>
              </a:ext>
            </a:extLst>
          </xdr:cNvPr>
          <xdr:cNvSpPr/>
        </xdr:nvSpPr>
        <xdr:spPr>
          <a:xfrm>
            <a:off x="3648782" y="3770609"/>
            <a:ext cx="2939282" cy="1623828"/>
          </a:xfrm>
          <a:prstGeom prst="roundRect">
            <a:avLst/>
          </a:prstGeom>
          <a:solidFill>
            <a:srgbClr val="0070C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800" b="1"/>
              <a:t>Contributivo (RC)</a:t>
            </a:r>
          </a:p>
        </xdr:txBody>
      </xdr:sp>
      <xdr:sp macro="" textlink="">
        <xdr:nvSpPr>
          <xdr:cNvPr id="5" name="39 Rectángulo redondeado">
            <a:extLst>
              <a:ext uri="{FF2B5EF4-FFF2-40B4-BE49-F238E27FC236}">
                <a16:creationId xmlns:a16="http://schemas.microsoft.com/office/drawing/2014/main" id="{00000000-0008-0000-0700-000005000000}"/>
              </a:ext>
            </a:extLst>
          </xdr:cNvPr>
          <xdr:cNvSpPr/>
        </xdr:nvSpPr>
        <xdr:spPr>
          <a:xfrm>
            <a:off x="3568471" y="6610257"/>
            <a:ext cx="3003529" cy="1681142"/>
          </a:xfrm>
          <a:prstGeom prst="roundRect">
            <a:avLst/>
          </a:prstGeom>
          <a:solidFill>
            <a:srgbClr val="0070C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en-US" sz="2800" b="1">
                <a:solidFill>
                  <a:schemeClr val="lt1"/>
                </a:solidFill>
                <a:latin typeface="+mn-lt"/>
                <a:ea typeface="+mn-ea"/>
                <a:cs typeface="+mn-cs"/>
              </a:rPr>
              <a:t>Subsidiado</a:t>
            </a:r>
          </a:p>
          <a:p>
            <a:pPr marL="0" indent="0" algn="ctr"/>
            <a:r>
              <a:rPr lang="en-US" sz="2800" b="1">
                <a:solidFill>
                  <a:schemeClr val="lt1"/>
                </a:solidFill>
                <a:latin typeface="+mn-lt"/>
                <a:ea typeface="+mn-ea"/>
                <a:cs typeface="+mn-cs"/>
              </a:rPr>
              <a:t>(RS)</a:t>
            </a:r>
          </a:p>
        </xdr:txBody>
      </xdr:sp>
      <xdr:sp macro="" textlink="">
        <xdr:nvSpPr>
          <xdr:cNvPr id="6" name="40 Rectángulo redondeado">
            <a:extLst>
              <a:ext uri="{FF2B5EF4-FFF2-40B4-BE49-F238E27FC236}">
                <a16:creationId xmlns:a16="http://schemas.microsoft.com/office/drawing/2014/main" id="{00000000-0008-0000-0700-000006000000}"/>
              </a:ext>
            </a:extLst>
          </xdr:cNvPr>
          <xdr:cNvSpPr/>
        </xdr:nvSpPr>
        <xdr:spPr>
          <a:xfrm>
            <a:off x="3721341" y="9469186"/>
            <a:ext cx="2929647" cy="1593264"/>
          </a:xfrm>
          <a:prstGeom prst="roundRect">
            <a:avLst/>
          </a:prstGeom>
          <a:solidFill>
            <a:srgbClr val="0070C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rot="0" spcFirstLastPara="0" vertOverflow="clip" horzOverflow="clip" vert="horz" wrap="square" lIns="91440" tIns="45720" rIns="91440" bIns="45720" numCol="1" spcCol="0" rtlCol="0" fromWordArt="0" anchor="ctr" anchorCtr="0" forceAA="0" compatLnSpc="1">
            <a:prstTxWarp prst="textNoShape">
              <a:avLst/>
            </a:prstTxWarp>
            <a:noAutofit/>
          </a:bodyPr>
          <a:lstStyle/>
          <a:p>
            <a:pPr marL="0" indent="0" algn="ctr"/>
            <a:r>
              <a:rPr lang="en-US" sz="2800" b="1">
                <a:solidFill>
                  <a:schemeClr val="lt1"/>
                </a:solidFill>
                <a:latin typeface="+mn-lt"/>
                <a:ea typeface="+mn-ea"/>
                <a:cs typeface="+mn-cs"/>
              </a:rPr>
              <a:t>Contributivo Subsidiado </a:t>
            </a:r>
          </a:p>
          <a:p>
            <a:pPr marL="0" indent="0" algn="ctr"/>
            <a:r>
              <a:rPr lang="en-US" sz="2800" b="1">
                <a:solidFill>
                  <a:schemeClr val="lt1"/>
                </a:solidFill>
                <a:latin typeface="+mn-lt"/>
                <a:ea typeface="+mn-ea"/>
                <a:cs typeface="+mn-cs"/>
              </a:rPr>
              <a:t>(RCS)</a:t>
            </a:r>
          </a:p>
        </xdr:txBody>
      </xdr:sp>
      <xdr:cxnSp macro="">
        <xdr:nvCxnSpPr>
          <xdr:cNvPr id="7" name="42 Conector recto">
            <a:extLst>
              <a:ext uri="{FF2B5EF4-FFF2-40B4-BE49-F238E27FC236}">
                <a16:creationId xmlns:a16="http://schemas.microsoft.com/office/drawing/2014/main" id="{00000000-0008-0000-0700-000007000000}"/>
              </a:ext>
            </a:extLst>
          </xdr:cNvPr>
          <xdr:cNvCxnSpPr/>
        </xdr:nvCxnSpPr>
        <xdr:spPr>
          <a:xfrm flipV="1">
            <a:off x="2497522" y="5158362"/>
            <a:ext cx="1151255" cy="731968"/>
          </a:xfrm>
          <a:prstGeom prst="line">
            <a:avLst/>
          </a:prstGeom>
          <a:ln w="28575"/>
        </xdr:spPr>
        <xdr:style>
          <a:lnRef idx="1">
            <a:schemeClr val="dk1"/>
          </a:lnRef>
          <a:fillRef idx="0">
            <a:schemeClr val="dk1"/>
          </a:fillRef>
          <a:effectRef idx="0">
            <a:schemeClr val="dk1"/>
          </a:effectRef>
          <a:fontRef idx="minor">
            <a:schemeClr val="tx1"/>
          </a:fontRef>
        </xdr:style>
      </xdr:cxnSp>
      <xdr:sp macro="" textlink="">
        <xdr:nvSpPr>
          <xdr:cNvPr id="8" name="54 Rectángulo redondeado">
            <a:extLst>
              <a:ext uri="{FF2B5EF4-FFF2-40B4-BE49-F238E27FC236}">
                <a16:creationId xmlns:a16="http://schemas.microsoft.com/office/drawing/2014/main" id="{00000000-0008-0000-0700-000008000000}"/>
              </a:ext>
            </a:extLst>
          </xdr:cNvPr>
          <xdr:cNvSpPr/>
        </xdr:nvSpPr>
        <xdr:spPr>
          <a:xfrm>
            <a:off x="7183666" y="3117272"/>
            <a:ext cx="6794078" cy="706844"/>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de Vejez, Discapacidad y  Sobrevivencia</a:t>
            </a:r>
          </a:p>
        </xdr:txBody>
      </xdr:sp>
      <xdr:sp macro="" textlink="">
        <xdr:nvSpPr>
          <xdr:cNvPr id="9" name="55 Rectángulo redondeado">
            <a:extLst>
              <a:ext uri="{FF2B5EF4-FFF2-40B4-BE49-F238E27FC236}">
                <a16:creationId xmlns:a16="http://schemas.microsoft.com/office/drawing/2014/main" id="{00000000-0008-0000-0700-000009000000}"/>
              </a:ext>
            </a:extLst>
          </xdr:cNvPr>
          <xdr:cNvSpPr/>
        </xdr:nvSpPr>
        <xdr:spPr>
          <a:xfrm>
            <a:off x="7166282" y="4136826"/>
            <a:ext cx="6842262" cy="700095"/>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Familiar de Salud</a:t>
            </a:r>
            <a:endParaRPr lang="en-US" sz="3200" b="1"/>
          </a:p>
        </xdr:txBody>
      </xdr:sp>
      <xdr:sp macro="" textlink="">
        <xdr:nvSpPr>
          <xdr:cNvPr id="10" name="56 Rectángulo redondeado">
            <a:extLst>
              <a:ext uri="{FF2B5EF4-FFF2-40B4-BE49-F238E27FC236}">
                <a16:creationId xmlns:a16="http://schemas.microsoft.com/office/drawing/2014/main" id="{00000000-0008-0000-0700-00000A000000}"/>
              </a:ext>
            </a:extLst>
          </xdr:cNvPr>
          <xdr:cNvSpPr/>
        </xdr:nvSpPr>
        <xdr:spPr>
          <a:xfrm>
            <a:off x="7197150" y="5287421"/>
            <a:ext cx="6778016" cy="74123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de Riesgos Laborales</a:t>
            </a:r>
            <a:endParaRPr lang="en-US" sz="3200" b="1"/>
          </a:p>
        </xdr:txBody>
      </xdr:sp>
      <xdr:cxnSp macro="">
        <xdr:nvCxnSpPr>
          <xdr:cNvPr id="11" name="62 Conector recto">
            <a:extLst>
              <a:ext uri="{FF2B5EF4-FFF2-40B4-BE49-F238E27FC236}">
                <a16:creationId xmlns:a16="http://schemas.microsoft.com/office/drawing/2014/main" id="{00000000-0008-0000-0700-00000B000000}"/>
              </a:ext>
            </a:extLst>
          </xdr:cNvPr>
          <xdr:cNvCxnSpPr/>
        </xdr:nvCxnSpPr>
        <xdr:spPr>
          <a:xfrm flipV="1">
            <a:off x="6588062" y="3531682"/>
            <a:ext cx="588214" cy="958043"/>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2" name="63 Conector recto">
            <a:extLst>
              <a:ext uri="{FF2B5EF4-FFF2-40B4-BE49-F238E27FC236}">
                <a16:creationId xmlns:a16="http://schemas.microsoft.com/office/drawing/2014/main" id="{00000000-0008-0000-0700-00000C000000}"/>
              </a:ext>
            </a:extLst>
          </xdr:cNvPr>
          <xdr:cNvCxnSpPr>
            <a:endCxn id="5" idx="1"/>
          </xdr:cNvCxnSpPr>
        </xdr:nvCxnSpPr>
        <xdr:spPr>
          <a:xfrm>
            <a:off x="3215114" y="7450826"/>
            <a:ext cx="353357" cy="2"/>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3" name="70 Conector recto">
            <a:extLst>
              <a:ext uri="{FF2B5EF4-FFF2-40B4-BE49-F238E27FC236}">
                <a16:creationId xmlns:a16="http://schemas.microsoft.com/office/drawing/2014/main" id="{00000000-0008-0000-0700-00000D000000}"/>
              </a:ext>
            </a:extLst>
          </xdr:cNvPr>
          <xdr:cNvCxnSpPr/>
        </xdr:nvCxnSpPr>
        <xdr:spPr>
          <a:xfrm flipH="1" flipV="1">
            <a:off x="2741640" y="9262685"/>
            <a:ext cx="1115944" cy="461505"/>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4" name="78 Conector recto">
            <a:extLst>
              <a:ext uri="{FF2B5EF4-FFF2-40B4-BE49-F238E27FC236}">
                <a16:creationId xmlns:a16="http://schemas.microsoft.com/office/drawing/2014/main" id="{00000000-0008-0000-0700-00000E000000}"/>
              </a:ext>
            </a:extLst>
          </xdr:cNvPr>
          <xdr:cNvCxnSpPr>
            <a:endCxn id="9" idx="1"/>
          </xdr:cNvCxnSpPr>
        </xdr:nvCxnSpPr>
        <xdr:spPr>
          <a:xfrm flipV="1">
            <a:off x="6555938" y="4486872"/>
            <a:ext cx="610343" cy="89344"/>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5" name="87 Conector recto">
            <a:extLst>
              <a:ext uri="{FF2B5EF4-FFF2-40B4-BE49-F238E27FC236}">
                <a16:creationId xmlns:a16="http://schemas.microsoft.com/office/drawing/2014/main" id="{00000000-0008-0000-0700-00000F000000}"/>
              </a:ext>
            </a:extLst>
          </xdr:cNvPr>
          <xdr:cNvCxnSpPr>
            <a:stCxn id="10" idx="1"/>
          </xdr:cNvCxnSpPr>
        </xdr:nvCxnSpPr>
        <xdr:spPr>
          <a:xfrm flipH="1" flipV="1">
            <a:off x="6570744" y="4733415"/>
            <a:ext cx="626405" cy="924623"/>
          </a:xfrm>
          <a:prstGeom prst="line">
            <a:avLst/>
          </a:prstGeom>
          <a:ln w="28575"/>
        </xdr:spPr>
        <xdr:style>
          <a:lnRef idx="1">
            <a:schemeClr val="dk1"/>
          </a:lnRef>
          <a:fillRef idx="0">
            <a:schemeClr val="dk1"/>
          </a:fillRef>
          <a:effectRef idx="0">
            <a:schemeClr val="dk1"/>
          </a:effectRef>
          <a:fontRef idx="minor">
            <a:schemeClr val="tx1"/>
          </a:fontRef>
        </xdr:style>
      </xdr:cxnSp>
      <xdr:sp macro="" textlink="">
        <xdr:nvSpPr>
          <xdr:cNvPr id="16" name="95 Rectángulo redondeado">
            <a:extLst>
              <a:ext uri="{FF2B5EF4-FFF2-40B4-BE49-F238E27FC236}">
                <a16:creationId xmlns:a16="http://schemas.microsoft.com/office/drawing/2014/main" id="{00000000-0008-0000-0700-000010000000}"/>
              </a:ext>
            </a:extLst>
          </xdr:cNvPr>
          <xdr:cNvSpPr/>
        </xdr:nvSpPr>
        <xdr:spPr>
          <a:xfrm>
            <a:off x="7306762" y="6658421"/>
            <a:ext cx="6665585" cy="687738"/>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de Vejez</a:t>
            </a:r>
            <a:r>
              <a:rPr lang="en-US" sz="1400" b="1">
                <a:solidFill>
                  <a:schemeClr val="lt1"/>
                </a:solidFill>
                <a:effectLst/>
                <a:latin typeface="+mn-lt"/>
                <a:ea typeface="+mn-ea"/>
                <a:cs typeface="+mn-cs"/>
              </a:rPr>
              <a:t>, </a:t>
            </a:r>
            <a:r>
              <a:rPr lang="en-US" sz="2400" b="1"/>
              <a:t>Discapacidad y  Sobrevivencia</a:t>
            </a:r>
          </a:p>
        </xdr:txBody>
      </xdr:sp>
      <xdr:sp macro="" textlink="">
        <xdr:nvSpPr>
          <xdr:cNvPr id="17" name="98 Rectángulo redondeado">
            <a:extLst>
              <a:ext uri="{FF2B5EF4-FFF2-40B4-BE49-F238E27FC236}">
                <a16:creationId xmlns:a16="http://schemas.microsoft.com/office/drawing/2014/main" id="{00000000-0008-0000-0700-000011000000}"/>
              </a:ext>
            </a:extLst>
          </xdr:cNvPr>
          <xdr:cNvSpPr/>
        </xdr:nvSpPr>
        <xdr:spPr>
          <a:xfrm>
            <a:off x="7262654" y="7756492"/>
            <a:ext cx="6713765" cy="687737"/>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Familiar de Salud</a:t>
            </a:r>
          </a:p>
        </xdr:txBody>
      </xdr:sp>
      <xdr:cxnSp macro="">
        <xdr:nvCxnSpPr>
          <xdr:cNvPr id="18" name="99 Conector recto">
            <a:extLst>
              <a:ext uri="{FF2B5EF4-FFF2-40B4-BE49-F238E27FC236}">
                <a16:creationId xmlns:a16="http://schemas.microsoft.com/office/drawing/2014/main" id="{00000000-0008-0000-0700-000012000000}"/>
              </a:ext>
            </a:extLst>
          </xdr:cNvPr>
          <xdr:cNvCxnSpPr>
            <a:stCxn id="5" idx="3"/>
          </xdr:cNvCxnSpPr>
        </xdr:nvCxnSpPr>
        <xdr:spPr>
          <a:xfrm flipV="1">
            <a:off x="6572000" y="7030545"/>
            <a:ext cx="770959" cy="420283"/>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19" name="102 Conector recto">
            <a:extLst>
              <a:ext uri="{FF2B5EF4-FFF2-40B4-BE49-F238E27FC236}">
                <a16:creationId xmlns:a16="http://schemas.microsoft.com/office/drawing/2014/main" id="{00000000-0008-0000-0700-000013000000}"/>
              </a:ext>
            </a:extLst>
          </xdr:cNvPr>
          <xdr:cNvCxnSpPr>
            <a:endCxn id="17" idx="1"/>
          </xdr:cNvCxnSpPr>
        </xdr:nvCxnSpPr>
        <xdr:spPr>
          <a:xfrm>
            <a:off x="6539875" y="7469930"/>
            <a:ext cx="722779" cy="630430"/>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20" name="124 Conector recto">
            <a:extLst>
              <a:ext uri="{FF2B5EF4-FFF2-40B4-BE49-F238E27FC236}">
                <a16:creationId xmlns:a16="http://schemas.microsoft.com/office/drawing/2014/main" id="{00000000-0008-0000-0700-000014000000}"/>
              </a:ext>
            </a:extLst>
          </xdr:cNvPr>
          <xdr:cNvCxnSpPr/>
        </xdr:nvCxnSpPr>
        <xdr:spPr>
          <a:xfrm>
            <a:off x="6620184" y="10373718"/>
            <a:ext cx="652106" cy="655265"/>
          </a:xfrm>
          <a:prstGeom prst="line">
            <a:avLst/>
          </a:prstGeom>
          <a:ln w="28575"/>
        </xdr:spPr>
        <xdr:style>
          <a:lnRef idx="1">
            <a:schemeClr val="dk1"/>
          </a:lnRef>
          <a:fillRef idx="0">
            <a:schemeClr val="dk1"/>
          </a:fillRef>
          <a:effectRef idx="0">
            <a:schemeClr val="dk1"/>
          </a:effectRef>
          <a:fontRef idx="minor">
            <a:schemeClr val="tx1"/>
          </a:fontRef>
        </xdr:style>
      </xdr:cxnSp>
      <xdr:cxnSp macro="">
        <xdr:nvCxnSpPr>
          <xdr:cNvPr id="21" name="125 Conector recto">
            <a:extLst>
              <a:ext uri="{FF2B5EF4-FFF2-40B4-BE49-F238E27FC236}">
                <a16:creationId xmlns:a16="http://schemas.microsoft.com/office/drawing/2014/main" id="{00000000-0008-0000-0700-000015000000}"/>
              </a:ext>
            </a:extLst>
          </xdr:cNvPr>
          <xdr:cNvCxnSpPr>
            <a:endCxn id="23" idx="1"/>
          </xdr:cNvCxnSpPr>
        </xdr:nvCxnSpPr>
        <xdr:spPr>
          <a:xfrm flipV="1">
            <a:off x="6620184" y="9682679"/>
            <a:ext cx="682739" cy="729250"/>
          </a:xfrm>
          <a:prstGeom prst="line">
            <a:avLst/>
          </a:prstGeom>
          <a:ln w="28575"/>
        </xdr:spPr>
        <xdr:style>
          <a:lnRef idx="1">
            <a:schemeClr val="dk1"/>
          </a:lnRef>
          <a:fillRef idx="0">
            <a:schemeClr val="dk1"/>
          </a:fillRef>
          <a:effectRef idx="0">
            <a:schemeClr val="dk1"/>
          </a:effectRef>
          <a:fontRef idx="minor">
            <a:schemeClr val="tx1"/>
          </a:fontRef>
        </xdr:style>
      </xdr:cxnSp>
      <xdr:sp macro="" textlink="">
        <xdr:nvSpPr>
          <xdr:cNvPr id="22" name="127 Rectángulo redondeado">
            <a:extLst>
              <a:ext uri="{FF2B5EF4-FFF2-40B4-BE49-F238E27FC236}">
                <a16:creationId xmlns:a16="http://schemas.microsoft.com/office/drawing/2014/main" id="{00000000-0008-0000-0700-000016000000}"/>
              </a:ext>
            </a:extLst>
          </xdr:cNvPr>
          <xdr:cNvSpPr/>
        </xdr:nvSpPr>
        <xdr:spPr>
          <a:xfrm>
            <a:off x="7272290" y="10526549"/>
            <a:ext cx="6800501" cy="660997"/>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Familiar de Salud</a:t>
            </a:r>
          </a:p>
        </xdr:txBody>
      </xdr:sp>
      <xdr:sp macro="" textlink="">
        <xdr:nvSpPr>
          <xdr:cNvPr id="23" name="129 Rectángulo redondeado">
            <a:extLst>
              <a:ext uri="{FF2B5EF4-FFF2-40B4-BE49-F238E27FC236}">
                <a16:creationId xmlns:a16="http://schemas.microsoft.com/office/drawing/2014/main" id="{00000000-0008-0000-0700-000017000000}"/>
              </a:ext>
            </a:extLst>
          </xdr:cNvPr>
          <xdr:cNvSpPr/>
        </xdr:nvSpPr>
        <xdr:spPr>
          <a:xfrm>
            <a:off x="7302923" y="9367465"/>
            <a:ext cx="6794077" cy="630428"/>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n-US" sz="2400" b="1"/>
              <a:t>Seguro de Vejez, Discapacidad y  Sobrevivencia</a:t>
            </a:r>
          </a:p>
        </xdr:txBody>
      </xdr:sp>
    </xdr:grpSp>
    <xdr:clientData/>
  </xdr:twoCellAnchor>
  <xdr:twoCellAnchor>
    <xdr:from>
      <xdr:col>0</xdr:col>
      <xdr:colOff>17318</xdr:colOff>
      <xdr:row>0</xdr:row>
      <xdr:rowOff>0</xdr:rowOff>
    </xdr:from>
    <xdr:to>
      <xdr:col>17</xdr:col>
      <xdr:colOff>3711</xdr:colOff>
      <xdr:row>5</xdr:row>
      <xdr:rowOff>138544</xdr:rowOff>
    </xdr:to>
    <xdr:sp macro="" textlink="">
      <xdr:nvSpPr>
        <xdr:cNvPr id="24" name="25 Rectángulo redondeado">
          <a:extLst>
            <a:ext uri="{FF2B5EF4-FFF2-40B4-BE49-F238E27FC236}">
              <a16:creationId xmlns:a16="http://schemas.microsoft.com/office/drawing/2014/main" id="{00000000-0008-0000-0700-000018000000}"/>
            </a:ext>
          </a:extLst>
        </xdr:cNvPr>
        <xdr:cNvSpPr/>
      </xdr:nvSpPr>
      <xdr:spPr>
        <a:xfrm>
          <a:off x="17318" y="0"/>
          <a:ext cx="14235793" cy="1091044"/>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3600" b="1">
              <a:solidFill>
                <a:schemeClr val="lt1"/>
              </a:solidFill>
              <a:effectLst/>
              <a:latin typeface="+mn-lt"/>
              <a:ea typeface="+mn-ea"/>
              <a:cs typeface="+mn-cs"/>
            </a:rPr>
            <a:t>Regímenes</a:t>
          </a:r>
          <a:r>
            <a:rPr lang="es-DO" sz="3600" b="1" baseline="0">
              <a:solidFill>
                <a:schemeClr val="lt1"/>
              </a:solidFill>
              <a:effectLst/>
              <a:latin typeface="+mn-lt"/>
              <a:ea typeface="+mn-ea"/>
              <a:cs typeface="+mn-cs"/>
            </a:rPr>
            <a:t> y Seguros del SDSS</a:t>
          </a:r>
          <a:endParaRPr lang="en-US" sz="4400" b="1"/>
        </a:p>
      </xdr:txBody>
    </xdr:sp>
    <xdr:clientData/>
  </xdr:twoCellAnchor>
  <xdr:twoCellAnchor editAs="oneCell">
    <xdr:from>
      <xdr:col>0</xdr:col>
      <xdr:colOff>311727</xdr:colOff>
      <xdr:row>0</xdr:row>
      <xdr:rowOff>155863</xdr:rowOff>
    </xdr:from>
    <xdr:to>
      <xdr:col>1</xdr:col>
      <xdr:colOff>530458</xdr:colOff>
      <xdr:row>4</xdr:row>
      <xdr:rowOff>87828</xdr:rowOff>
    </xdr:to>
    <xdr:pic>
      <xdr:nvPicPr>
        <xdr:cNvPr id="25" name="40 Imagen" descr="Logo_2x4.bmp">
          <a:hlinkClick xmlns:r="http://schemas.openxmlformats.org/officeDocument/2006/relationships" r:id="rId1"/>
          <a:extLst>
            <a:ext uri="{FF2B5EF4-FFF2-40B4-BE49-F238E27FC236}">
              <a16:creationId xmlns:a16="http://schemas.microsoft.com/office/drawing/2014/main" id="{00000000-0008-0000-0700-000019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311727" y="155863"/>
          <a:ext cx="980731" cy="6939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1</xdr:colOff>
      <xdr:row>0</xdr:row>
      <xdr:rowOff>0</xdr:rowOff>
    </xdr:from>
    <xdr:to>
      <xdr:col>0</xdr:col>
      <xdr:colOff>403412</xdr:colOff>
      <xdr:row>0</xdr:row>
      <xdr:rowOff>6723</xdr:rowOff>
    </xdr:to>
    <xdr:cxnSp macro="">
      <xdr:nvCxnSpPr>
        <xdr:cNvPr id="2" name="23 Conector recto">
          <a:extLst>
            <a:ext uri="{FF2B5EF4-FFF2-40B4-BE49-F238E27FC236}">
              <a16:creationId xmlns:a16="http://schemas.microsoft.com/office/drawing/2014/main" id="{00000000-0008-0000-0800-000002000000}"/>
            </a:ext>
          </a:extLst>
        </xdr:cNvPr>
        <xdr:cNvCxnSpPr/>
      </xdr:nvCxnSpPr>
      <xdr:spPr>
        <a:xfrm>
          <a:off x="1" y="0"/>
          <a:ext cx="403411" cy="6723"/>
        </a:xfrm>
        <a:prstGeom prst="line">
          <a:avLst/>
        </a:prstGeom>
        <a:ln w="28575"/>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13</xdr:col>
      <xdr:colOff>11205</xdr:colOff>
      <xdr:row>5</xdr:row>
      <xdr:rowOff>38020</xdr:rowOff>
    </xdr:to>
    <xdr:sp macro="" textlink="">
      <xdr:nvSpPr>
        <xdr:cNvPr id="3" name="21 Rectángulo redondeado">
          <a:extLst>
            <a:ext uri="{FF2B5EF4-FFF2-40B4-BE49-F238E27FC236}">
              <a16:creationId xmlns:a16="http://schemas.microsoft.com/office/drawing/2014/main" id="{00000000-0008-0000-0800-000003000000}"/>
            </a:ext>
          </a:extLst>
        </xdr:cNvPr>
        <xdr:cNvSpPr/>
      </xdr:nvSpPr>
      <xdr:spPr>
        <a:xfrm>
          <a:off x="0" y="0"/>
          <a:ext cx="11336430" cy="99052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2400" b="1" baseline="0">
              <a:solidFill>
                <a:schemeClr val="lt1"/>
              </a:solidFill>
              <a:effectLst/>
              <a:latin typeface="+mn-lt"/>
              <a:ea typeface="+mn-ea"/>
              <a:cs typeface="+mn-cs"/>
            </a:rPr>
            <a:t>Seguros y Beneficios del</a:t>
          </a:r>
        </a:p>
        <a:p>
          <a:pPr algn="ctr" eaLnBrk="1" fontAlgn="auto" latinLnBrk="0" hangingPunct="1"/>
          <a:r>
            <a:rPr lang="es-DO" sz="2400" b="1" baseline="0">
              <a:solidFill>
                <a:schemeClr val="lt1"/>
              </a:solidFill>
              <a:effectLst/>
              <a:latin typeface="+mn-lt"/>
              <a:ea typeface="+mn-ea"/>
              <a:cs typeface="+mn-cs"/>
            </a:rPr>
            <a:t>Sistema Dominicano Seguridad Social (SDSS)</a:t>
          </a:r>
          <a:endParaRPr lang="es-DO" sz="6600">
            <a:effectLst/>
          </a:endParaRPr>
        </a:p>
      </xdr:txBody>
    </xdr:sp>
    <xdr:clientData/>
  </xdr:twoCellAnchor>
  <xdr:twoCellAnchor editAs="oneCell">
    <xdr:from>
      <xdr:col>0</xdr:col>
      <xdr:colOff>405014</xdr:colOff>
      <xdr:row>1</xdr:row>
      <xdr:rowOff>25613</xdr:rowOff>
    </xdr:from>
    <xdr:to>
      <xdr:col>1</xdr:col>
      <xdr:colOff>335294</xdr:colOff>
      <xdr:row>3</xdr:row>
      <xdr:rowOff>134470</xdr:rowOff>
    </xdr:to>
    <xdr:pic>
      <xdr:nvPicPr>
        <xdr:cNvPr id="4" name="40 Imagen" descr="Logo_2x4.bmp">
          <a:hlinkClick xmlns:r="http://schemas.openxmlformats.org/officeDocument/2006/relationships" r:id="rId8"/>
          <a:extLst>
            <a:ext uri="{FF2B5EF4-FFF2-40B4-BE49-F238E27FC236}">
              <a16:creationId xmlns:a16="http://schemas.microsoft.com/office/drawing/2014/main" id="{00000000-0008-0000-0800-000004000000}"/>
            </a:ext>
          </a:extLst>
        </xdr:cNvPr>
        <xdr:cNvPicPr>
          <a:picLocks noChangeAspect="1"/>
        </xdr:cNvPicPr>
      </xdr:nvPicPr>
      <xdr:blipFill rotWithShape="1">
        <a:blip xmlns:r="http://schemas.openxmlformats.org/officeDocument/2006/relationships" r:embed="rId9">
          <a:extLst>
            <a:ext uri="{28A0092B-C50C-407E-A947-70E740481C1C}">
              <a14:useLocalDpi xmlns:a14="http://schemas.microsoft.com/office/drawing/2010/main" val="0"/>
            </a:ext>
          </a:extLst>
        </a:blip>
        <a:srcRect l="8063" t="10325" r="3969" b="15109"/>
        <a:stretch/>
      </xdr:blipFill>
      <xdr:spPr bwMode="auto">
        <a:xfrm>
          <a:off x="405014" y="216113"/>
          <a:ext cx="692280"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123263</xdr:colOff>
      <xdr:row>8</xdr:row>
      <xdr:rowOff>67234</xdr:rowOff>
    </xdr:from>
    <xdr:to>
      <xdr:col>12</xdr:col>
      <xdr:colOff>593911</xdr:colOff>
      <xdr:row>39</xdr:row>
      <xdr:rowOff>78439</xdr:rowOff>
    </xdr:to>
    <xdr:graphicFrame macro="">
      <xdr:nvGraphicFramePr>
        <xdr:cNvPr id="5" name="Diagrama 4">
          <a:extLst>
            <a:ext uri="{FF2B5EF4-FFF2-40B4-BE49-F238E27FC236}">
              <a16:creationId xmlns:a16="http://schemas.microsoft.com/office/drawing/2014/main" id="{00000000-0008-0000-0800-000005000000}"/>
            </a:ext>
          </a:extLst>
        </xdr:cNvPr>
        <xdr:cNvGraphicFramePr/>
      </xdr:nvGraphicFramePr>
      <xdr:xfrm>
        <a:off x="0" y="0"/>
        <a:ext cx="0" cy="0"/>
      </xdr:xfrm>
      <a:graphic>
        <a:graphicData uri="http://schemas.openxmlformats.org/drawingml/2006/diagram">
          <dgm:relIds xmlns:dgm="http://schemas.openxmlformats.org/drawingml/2006/diagram" xmlns:r="http://schemas.openxmlformats.org/officeDocument/2006/relationships" r:dm="rId3" r:lo="rId4" r:qs="rId5" r:cs="rId6"/>
        </a:graphicData>
      </a:graphic>
    </xdr:graphicFrame>
    <xdr:clientData/>
  </xdr:twoCellAnchor>
</xdr:wsDr>
</file>

<file path=xl/drawings/drawing7.xml><?xml version="1.0" encoding="utf-8"?>
<xdr:wsDr xmlns:xdr="http://schemas.openxmlformats.org/drawingml/2006/spreadsheetDrawing" xmlns:a="http://schemas.openxmlformats.org/drawingml/2006/main">
  <xdr:twoCellAnchor>
    <xdr:from>
      <xdr:col>0</xdr:col>
      <xdr:colOff>1</xdr:colOff>
      <xdr:row>0</xdr:row>
      <xdr:rowOff>0</xdr:rowOff>
    </xdr:from>
    <xdr:to>
      <xdr:col>0</xdr:col>
      <xdr:colOff>403412</xdr:colOff>
      <xdr:row>0</xdr:row>
      <xdr:rowOff>6723</xdr:rowOff>
    </xdr:to>
    <xdr:cxnSp macro="">
      <xdr:nvCxnSpPr>
        <xdr:cNvPr id="2" name="23 Conector recto">
          <a:extLst>
            <a:ext uri="{FF2B5EF4-FFF2-40B4-BE49-F238E27FC236}">
              <a16:creationId xmlns:a16="http://schemas.microsoft.com/office/drawing/2014/main" id="{00000000-0008-0000-0900-000002000000}"/>
            </a:ext>
          </a:extLst>
        </xdr:cNvPr>
        <xdr:cNvCxnSpPr/>
      </xdr:nvCxnSpPr>
      <xdr:spPr>
        <a:xfrm>
          <a:off x="1" y="0"/>
          <a:ext cx="403411" cy="6723"/>
        </a:xfrm>
        <a:prstGeom prst="line">
          <a:avLst/>
        </a:prstGeom>
        <a:ln w="28575"/>
      </xdr:spPr>
      <xdr:style>
        <a:lnRef idx="1">
          <a:schemeClr val="dk1"/>
        </a:lnRef>
        <a:fillRef idx="0">
          <a:schemeClr val="dk1"/>
        </a:fillRef>
        <a:effectRef idx="0">
          <a:schemeClr val="dk1"/>
        </a:effectRef>
        <a:fontRef idx="minor">
          <a:schemeClr val="tx1"/>
        </a:fontRef>
      </xdr:style>
    </xdr:cxnSp>
    <xdr:clientData/>
  </xdr:twoCellAnchor>
  <xdr:twoCellAnchor>
    <xdr:from>
      <xdr:col>0</xdr:col>
      <xdr:colOff>0</xdr:colOff>
      <xdr:row>0</xdr:row>
      <xdr:rowOff>0</xdr:rowOff>
    </xdr:from>
    <xdr:to>
      <xdr:col>13</xdr:col>
      <xdr:colOff>11205</xdr:colOff>
      <xdr:row>5</xdr:row>
      <xdr:rowOff>38020</xdr:rowOff>
    </xdr:to>
    <xdr:sp macro="" textlink="">
      <xdr:nvSpPr>
        <xdr:cNvPr id="3" name="21 Rectángulo redondeado">
          <a:extLst>
            <a:ext uri="{FF2B5EF4-FFF2-40B4-BE49-F238E27FC236}">
              <a16:creationId xmlns:a16="http://schemas.microsoft.com/office/drawing/2014/main" id="{00000000-0008-0000-0900-000003000000}"/>
            </a:ext>
          </a:extLst>
        </xdr:cNvPr>
        <xdr:cNvSpPr/>
      </xdr:nvSpPr>
      <xdr:spPr>
        <a:xfrm>
          <a:off x="0" y="0"/>
          <a:ext cx="11336430" cy="990520"/>
        </a:xfrm>
        <a:prstGeom prst="roundRect">
          <a:avLst/>
        </a:prstGeom>
        <a:solidFill>
          <a:schemeClr val="accent3">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lvl="0" algn="ctr"/>
          <a:r>
            <a:rPr lang="es-DO" sz="2000" b="1">
              <a:solidFill>
                <a:schemeClr val="lt1"/>
              </a:solidFill>
              <a:effectLst/>
              <a:latin typeface="+mn-lt"/>
              <a:ea typeface="+mn-ea"/>
              <a:cs typeface="+mn-cs"/>
            </a:rPr>
            <a:t>LEY 87-01.  LINEA DE TIEMPO DEL SISTEMA DE SEGURIDAD SOCIAL</a:t>
          </a:r>
          <a:endParaRPr lang="es-DO" sz="2000">
            <a:solidFill>
              <a:schemeClr val="lt1"/>
            </a:solidFill>
            <a:effectLst/>
            <a:latin typeface="+mn-lt"/>
            <a:ea typeface="+mn-ea"/>
            <a:cs typeface="+mn-cs"/>
          </a:endParaRPr>
        </a:p>
      </xdr:txBody>
    </xdr:sp>
    <xdr:clientData/>
  </xdr:twoCellAnchor>
  <xdr:twoCellAnchor editAs="oneCell">
    <xdr:from>
      <xdr:col>0</xdr:col>
      <xdr:colOff>405014</xdr:colOff>
      <xdr:row>1</xdr:row>
      <xdr:rowOff>25613</xdr:rowOff>
    </xdr:from>
    <xdr:to>
      <xdr:col>1</xdr:col>
      <xdr:colOff>335294</xdr:colOff>
      <xdr:row>3</xdr:row>
      <xdr:rowOff>134470</xdr:rowOff>
    </xdr:to>
    <xdr:pic>
      <xdr:nvPicPr>
        <xdr:cNvPr id="4" name="40 Imagen" descr="Logo_2x4.bmp">
          <a:hlinkClick xmlns:r="http://schemas.openxmlformats.org/officeDocument/2006/relationships" r:id="rId1"/>
          <a:extLst>
            <a:ext uri="{FF2B5EF4-FFF2-40B4-BE49-F238E27FC236}">
              <a16:creationId xmlns:a16="http://schemas.microsoft.com/office/drawing/2014/main" id="{00000000-0008-0000-09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05014" y="216113"/>
          <a:ext cx="692280"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89648</xdr:colOff>
      <xdr:row>7</xdr:row>
      <xdr:rowOff>179293</xdr:rowOff>
    </xdr:from>
    <xdr:to>
      <xdr:col>12</xdr:col>
      <xdr:colOff>313765</xdr:colOff>
      <xdr:row>29</xdr:row>
      <xdr:rowOff>67236</xdr:rowOff>
    </xdr:to>
    <xdr:pic>
      <xdr:nvPicPr>
        <xdr:cNvPr id="5" name="Imagen 4">
          <a:extLst>
            <a:ext uri="{FF2B5EF4-FFF2-40B4-BE49-F238E27FC236}">
              <a16:creationId xmlns:a16="http://schemas.microsoft.com/office/drawing/2014/main" id="{00000000-0008-0000-0900-000005000000}"/>
            </a:ext>
          </a:extLst>
        </xdr:cNvPr>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1656" r="1873"/>
        <a:stretch/>
      </xdr:blipFill>
      <xdr:spPr bwMode="auto">
        <a:xfrm>
          <a:off x="89648" y="2095499"/>
          <a:ext cx="10791264" cy="4078943"/>
        </a:xfrm>
        <a:prstGeom prst="rect">
          <a:avLst/>
        </a:prstGeom>
        <a:ln>
          <a:noFill/>
        </a:ln>
        <a:extLst>
          <a:ext uri="{53640926-AAD7-44D8-BBD7-CCE9431645EC}">
            <a14:shadowObscured xmlns:a14="http://schemas.microsoft.com/office/drawing/2010/main"/>
          </a:ext>
        </a:extLst>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11206</xdr:colOff>
      <xdr:row>0</xdr:row>
      <xdr:rowOff>0</xdr:rowOff>
    </xdr:from>
    <xdr:to>
      <xdr:col>13</xdr:col>
      <xdr:colOff>11206</xdr:colOff>
      <xdr:row>4</xdr:row>
      <xdr:rowOff>259773</xdr:rowOff>
    </xdr:to>
    <xdr:sp macro="" textlink="">
      <xdr:nvSpPr>
        <xdr:cNvPr id="4" name="3 Rectángulo redondeado">
          <a:extLst>
            <a:ext uri="{FF2B5EF4-FFF2-40B4-BE49-F238E27FC236}">
              <a16:creationId xmlns:a16="http://schemas.microsoft.com/office/drawing/2014/main" id="{00000000-0008-0000-0A00-000004000000}"/>
            </a:ext>
          </a:extLst>
        </xdr:cNvPr>
        <xdr:cNvSpPr/>
      </xdr:nvSpPr>
      <xdr:spPr>
        <a:xfrm>
          <a:off x="11206" y="0"/>
          <a:ext cx="10442864" cy="952500"/>
        </a:xfrm>
        <a:prstGeom prst="roundRect">
          <a:avLst/>
        </a:prstGeom>
        <a:solidFill>
          <a:schemeClr val="accent1">
            <a:lumMod val="50000"/>
          </a:schemeClr>
        </a:soli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algn="ctr" eaLnBrk="1" fontAlgn="auto" latinLnBrk="0" hangingPunct="1"/>
          <a:r>
            <a:rPr lang="es-DO" sz="4000" b="1">
              <a:solidFill>
                <a:schemeClr val="lt1"/>
              </a:solidFill>
              <a:effectLst/>
              <a:latin typeface="Arial" panose="020B0604020202020204" pitchFamily="34" charset="0"/>
              <a:ea typeface="+mn-ea"/>
              <a:cs typeface="Arial" panose="020B0604020202020204" pitchFamily="34" charset="0"/>
            </a:rPr>
            <a:t>Afiliación al Seguro Familiar de Salud (SFS) </a:t>
          </a:r>
          <a:endParaRPr lang="es-DO" sz="7200">
            <a:effectLst/>
            <a:latin typeface="Arial" panose="020B0604020202020204" pitchFamily="34" charset="0"/>
            <a:cs typeface="Arial" panose="020B0604020202020204" pitchFamily="34" charset="0"/>
          </a:endParaRPr>
        </a:p>
      </xdr:txBody>
    </xdr:sp>
    <xdr:clientData/>
  </xdr:twoCellAnchor>
  <xdr:twoCellAnchor editAs="oneCell">
    <xdr:from>
      <xdr:col>0</xdr:col>
      <xdr:colOff>557238</xdr:colOff>
      <xdr:row>0</xdr:row>
      <xdr:rowOff>146695</xdr:rowOff>
    </xdr:from>
    <xdr:to>
      <xdr:col>1</xdr:col>
      <xdr:colOff>945406</xdr:colOff>
      <xdr:row>4</xdr:row>
      <xdr:rowOff>0</xdr:rowOff>
    </xdr:to>
    <xdr:pic>
      <xdr:nvPicPr>
        <xdr:cNvPr id="5" name="1 Imagen" descr="Logo_2x4.bmp">
          <a:hlinkClick xmlns:r="http://schemas.openxmlformats.org/officeDocument/2006/relationships" r:id="rId1"/>
          <a:extLst>
            <a:ext uri="{FF2B5EF4-FFF2-40B4-BE49-F238E27FC236}">
              <a16:creationId xmlns:a16="http://schemas.microsoft.com/office/drawing/2014/main" id="{00000000-0008-0000-0A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7333" t="10324" r="3243" b="11557"/>
        <a:stretch/>
      </xdr:blipFill>
      <xdr:spPr bwMode="auto">
        <a:xfrm>
          <a:off x="557238" y="146695"/>
          <a:ext cx="1150168" cy="753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1</xdr:rowOff>
    </xdr:from>
    <xdr:to>
      <xdr:col>11</xdr:col>
      <xdr:colOff>13607</xdr:colOff>
      <xdr:row>3</xdr:row>
      <xdr:rowOff>190501</xdr:rowOff>
    </xdr:to>
    <xdr:sp macro="" textlink="">
      <xdr:nvSpPr>
        <xdr:cNvPr id="4" name="3 Rectángulo redondeado">
          <a:extLst>
            <a:ext uri="{FF2B5EF4-FFF2-40B4-BE49-F238E27FC236}">
              <a16:creationId xmlns:a16="http://schemas.microsoft.com/office/drawing/2014/main" id="{00000000-0008-0000-0B00-000004000000}"/>
            </a:ext>
          </a:extLst>
        </xdr:cNvPr>
        <xdr:cNvSpPr/>
      </xdr:nvSpPr>
      <xdr:spPr>
        <a:xfrm>
          <a:off x="0" y="1"/>
          <a:ext cx="24570789" cy="1108364"/>
        </a:xfrm>
        <a:prstGeom prst="roundRect">
          <a:avLst/>
        </a:prstGeom>
        <a:solidFill>
          <a:schemeClr val="accent1">
            <a:lumMod val="50000"/>
          </a:schemeClr>
        </a:soli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algn="ctr" eaLnBrk="1" fontAlgn="auto" latinLnBrk="0" hangingPunct="1"/>
          <a:r>
            <a:rPr lang="es-DO" sz="4000" b="1">
              <a:solidFill>
                <a:schemeClr val="lt1"/>
              </a:solidFill>
              <a:effectLst/>
              <a:latin typeface="Arial" panose="020B0604020202020204" pitchFamily="34" charset="0"/>
              <a:ea typeface="+mn-ea"/>
              <a:cs typeface="Arial" panose="020B0604020202020204" pitchFamily="34" charset="0"/>
            </a:rPr>
            <a:t>Afiliación al Seguro Familiar de Salud (SFS) </a:t>
          </a:r>
          <a:endParaRPr lang="es-DO" sz="4000">
            <a:effectLst/>
            <a:latin typeface="Arial" panose="020B0604020202020204" pitchFamily="34" charset="0"/>
            <a:cs typeface="Arial" panose="020B0604020202020204" pitchFamily="34" charset="0"/>
          </a:endParaRPr>
        </a:p>
      </xdr:txBody>
    </xdr:sp>
    <xdr:clientData/>
  </xdr:twoCellAnchor>
  <xdr:twoCellAnchor editAs="oneCell">
    <xdr:from>
      <xdr:col>0</xdr:col>
      <xdr:colOff>481850</xdr:colOff>
      <xdr:row>1</xdr:row>
      <xdr:rowOff>44824</xdr:rowOff>
    </xdr:from>
    <xdr:to>
      <xdr:col>1</xdr:col>
      <xdr:colOff>526670</xdr:colOff>
      <xdr:row>2</xdr:row>
      <xdr:rowOff>369795</xdr:rowOff>
    </xdr:to>
    <xdr:pic>
      <xdr:nvPicPr>
        <xdr:cNvPr id="5" name="1 Imagen" descr="Logo_2x4.bmp">
          <a:extLst>
            <a:ext uri="{FF2B5EF4-FFF2-40B4-BE49-F238E27FC236}">
              <a16:creationId xmlns:a16="http://schemas.microsoft.com/office/drawing/2014/main" id="{00000000-0008-0000-0B00-000005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1095" t="10323" r="18088" b="23349"/>
        <a:stretch/>
      </xdr:blipFill>
      <xdr:spPr bwMode="auto">
        <a:xfrm>
          <a:off x="481850" y="224118"/>
          <a:ext cx="806820" cy="60511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748393</xdr:colOff>
      <xdr:row>56</xdr:row>
      <xdr:rowOff>17318</xdr:rowOff>
    </xdr:to>
    <xdr:pic>
      <xdr:nvPicPr>
        <xdr:cNvPr id="2" name="Imagen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44938" cy="10685318"/>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71437</xdr:rowOff>
    </xdr:from>
    <xdr:to>
      <xdr:col>12</xdr:col>
      <xdr:colOff>238124</xdr:colOff>
      <xdr:row>71</xdr:row>
      <xdr:rowOff>166687</xdr:rowOff>
    </xdr:to>
    <xdr:pic>
      <xdr:nvPicPr>
        <xdr:cNvPr id="4" name="Imagen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71437"/>
          <a:ext cx="9548812" cy="1362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0</xdr:colOff>
      <xdr:row>0</xdr:row>
      <xdr:rowOff>0</xdr:rowOff>
    </xdr:from>
    <xdr:to>
      <xdr:col>14</xdr:col>
      <xdr:colOff>4643437</xdr:colOff>
      <xdr:row>2</xdr:row>
      <xdr:rowOff>987136</xdr:rowOff>
    </xdr:to>
    <xdr:sp macro="" textlink="">
      <xdr:nvSpPr>
        <xdr:cNvPr id="4" name="3 Rectángulo redondeado">
          <a:extLst>
            <a:ext uri="{FF2B5EF4-FFF2-40B4-BE49-F238E27FC236}">
              <a16:creationId xmlns:a16="http://schemas.microsoft.com/office/drawing/2014/main" id="{00000000-0008-0000-0E00-000004000000}"/>
            </a:ext>
          </a:extLst>
        </xdr:cNvPr>
        <xdr:cNvSpPr/>
      </xdr:nvSpPr>
      <xdr:spPr>
        <a:xfrm>
          <a:off x="0" y="0"/>
          <a:ext cx="22788562" cy="1463386"/>
        </a:xfrm>
        <a:prstGeom prst="roundRect">
          <a:avLst/>
        </a:prstGeom>
        <a:solidFill>
          <a:schemeClr val="accent1">
            <a:lumMod val="50000"/>
          </a:schemeClr>
        </a:solidFill>
        <a:ln>
          <a:noFill/>
        </a:ln>
      </xdr:spPr>
      <xdr:style>
        <a:lnRef idx="0">
          <a:scrgbClr r="0" g="0" b="0"/>
        </a:lnRef>
        <a:fillRef idx="0">
          <a:scrgbClr r="0" g="0" b="0"/>
        </a:fillRef>
        <a:effectRef idx="0">
          <a:scrgbClr r="0" g="0" b="0"/>
        </a:effectRef>
        <a:fontRef idx="minor">
          <a:schemeClr val="lt1"/>
        </a:fontRef>
      </xdr:style>
      <xdr:txBody>
        <a:bodyPr vertOverflow="clip" horzOverflow="clip" rtlCol="0" anchor="ctr"/>
        <a:lstStyle/>
        <a:p>
          <a:pPr algn="ctr" eaLnBrk="1" fontAlgn="auto" latinLnBrk="0" hangingPunct="1"/>
          <a:r>
            <a:rPr lang="es-DO" sz="5400" b="1">
              <a:solidFill>
                <a:schemeClr val="lt1"/>
              </a:solidFill>
              <a:effectLst/>
              <a:latin typeface="Arial" panose="020B0604020202020204" pitchFamily="34" charset="0"/>
              <a:ea typeface="+mn-ea"/>
              <a:cs typeface="Arial" panose="020B0604020202020204" pitchFamily="34" charset="0"/>
            </a:rPr>
            <a:t>Sistema Dominicano De Seguridad</a:t>
          </a:r>
          <a:r>
            <a:rPr lang="es-DO" sz="5400" b="1" baseline="0">
              <a:solidFill>
                <a:schemeClr val="lt1"/>
              </a:solidFill>
              <a:effectLst/>
              <a:latin typeface="Arial" panose="020B0604020202020204" pitchFamily="34" charset="0"/>
              <a:ea typeface="+mn-ea"/>
              <a:cs typeface="Arial" panose="020B0604020202020204" pitchFamily="34" charset="0"/>
            </a:rPr>
            <a:t> Social </a:t>
          </a:r>
        </a:p>
        <a:p>
          <a:pPr algn="ctr" eaLnBrk="1" fontAlgn="auto" latinLnBrk="0" hangingPunct="1"/>
          <a:r>
            <a:rPr lang="es-DO" sz="5400" b="1">
              <a:solidFill>
                <a:schemeClr val="lt1"/>
              </a:solidFill>
              <a:effectLst/>
              <a:latin typeface="Arial" panose="020B0604020202020204" pitchFamily="34" charset="0"/>
              <a:ea typeface="+mn-ea"/>
              <a:cs typeface="Arial" panose="020B0604020202020204" pitchFamily="34" charset="0"/>
            </a:rPr>
            <a:t>Afiliación al Seguro Familiar de Salud (SFS) </a:t>
          </a:r>
          <a:endParaRPr lang="es-DO" sz="9600">
            <a:effectLst/>
            <a:latin typeface="Arial" panose="020B0604020202020204" pitchFamily="34" charset="0"/>
            <a:cs typeface="Arial" panose="020B0604020202020204" pitchFamily="34" charset="0"/>
          </a:endParaRPr>
        </a:p>
      </xdr:txBody>
    </xdr:sp>
    <xdr:clientData/>
  </xdr:twoCellAnchor>
  <xdr:twoCellAnchor editAs="oneCell">
    <xdr:from>
      <xdr:col>0</xdr:col>
      <xdr:colOff>519596</xdr:colOff>
      <xdr:row>1</xdr:row>
      <xdr:rowOff>37386</xdr:rowOff>
    </xdr:from>
    <xdr:to>
      <xdr:col>1</xdr:col>
      <xdr:colOff>846413</xdr:colOff>
      <xdr:row>1</xdr:row>
      <xdr:rowOff>965488</xdr:rowOff>
    </xdr:to>
    <xdr:pic>
      <xdr:nvPicPr>
        <xdr:cNvPr id="5" name="1 Imagen" descr="Logo_2x4.bmp">
          <a:hlinkClick xmlns:r="http://schemas.openxmlformats.org/officeDocument/2006/relationships" r:id="rId1"/>
          <a:extLst>
            <a:ext uri="{FF2B5EF4-FFF2-40B4-BE49-F238E27FC236}">
              <a16:creationId xmlns:a16="http://schemas.microsoft.com/office/drawing/2014/main" id="{00000000-0008-0000-0E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5890" t="10323" r="1617" b="10681"/>
        <a:stretch/>
      </xdr:blipFill>
      <xdr:spPr bwMode="auto">
        <a:xfrm>
          <a:off x="519596" y="262522"/>
          <a:ext cx="1417862" cy="9151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xml><?xml version="1.0" encoding="utf-8"?>
<xdr:wsDr xmlns:xdr="http://schemas.openxmlformats.org/drawingml/2006/spreadsheetDrawing" xmlns:a="http://schemas.openxmlformats.org/drawingml/2006/main">
  <xdr:twoCellAnchor>
    <xdr:from>
      <xdr:col>5</xdr:col>
      <xdr:colOff>6477000</xdr:colOff>
      <xdr:row>3</xdr:row>
      <xdr:rowOff>1409700</xdr:rowOff>
    </xdr:from>
    <xdr:to>
      <xdr:col>12</xdr:col>
      <xdr:colOff>1447800</xdr:colOff>
      <xdr:row>16</xdr:row>
      <xdr:rowOff>0</xdr:rowOff>
    </xdr:to>
    <xdr:graphicFrame macro="">
      <xdr:nvGraphicFramePr>
        <xdr:cNvPr id="2" name="Gráfico 1">
          <a:extLst>
            <a:ext uri="{FF2B5EF4-FFF2-40B4-BE49-F238E27FC236}">
              <a16:creationId xmlns:a16="http://schemas.microsoft.com/office/drawing/2014/main" id="{00000000-0008-0000-0F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14</xdr:col>
      <xdr:colOff>609600</xdr:colOff>
      <xdr:row>22</xdr:row>
      <xdr:rowOff>381000</xdr:rowOff>
    </xdr:from>
    <xdr:to>
      <xdr:col>17</xdr:col>
      <xdr:colOff>571500</xdr:colOff>
      <xdr:row>32</xdr:row>
      <xdr:rowOff>0</xdr:rowOff>
    </xdr:to>
    <xdr:graphicFrame macro="">
      <xdr:nvGraphicFramePr>
        <xdr:cNvPr id="3" name="Gráfico 2">
          <a:extLst>
            <a:ext uri="{FF2B5EF4-FFF2-40B4-BE49-F238E27FC236}">
              <a16:creationId xmlns:a16="http://schemas.microsoft.com/office/drawing/2014/main" id="{00000000-0008-0000-0F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1214438</xdr:colOff>
      <xdr:row>0</xdr:row>
      <xdr:rowOff>204734</xdr:rowOff>
    </xdr:from>
    <xdr:to>
      <xdr:col>2</xdr:col>
      <xdr:colOff>2133600</xdr:colOff>
      <xdr:row>0</xdr:row>
      <xdr:rowOff>3351708</xdr:rowOff>
    </xdr:to>
    <xdr:pic>
      <xdr:nvPicPr>
        <xdr:cNvPr id="4" name="Imagen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214438" y="204734"/>
          <a:ext cx="5148262" cy="3146974"/>
        </a:xfrm>
        <a:prstGeom prst="rect">
          <a:avLst/>
        </a:prstGeom>
      </xdr:spPr>
    </xdr:pic>
    <xdr:clientData/>
  </xdr:twoCellAnchor>
  <xdr:twoCellAnchor>
    <xdr:from>
      <xdr:col>0</xdr:col>
      <xdr:colOff>533400</xdr:colOff>
      <xdr:row>92</xdr:row>
      <xdr:rowOff>971550</xdr:rowOff>
    </xdr:from>
    <xdr:to>
      <xdr:col>5</xdr:col>
      <xdr:colOff>6667500</xdr:colOff>
      <xdr:row>102</xdr:row>
      <xdr:rowOff>304800</xdr:rowOff>
    </xdr:to>
    <xdr:graphicFrame macro="">
      <xdr:nvGraphicFramePr>
        <xdr:cNvPr id="5" name="Gráfico 4">
          <a:extLst>
            <a:ext uri="{FF2B5EF4-FFF2-40B4-BE49-F238E27FC236}">
              <a16:creationId xmlns:a16="http://schemas.microsoft.com/office/drawing/2014/main" id="{00000000-0008-0000-0F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twoCellAnchor>
    <xdr:from>
      <xdr:col>65</xdr:col>
      <xdr:colOff>685800</xdr:colOff>
      <xdr:row>2</xdr:row>
      <xdr:rowOff>514350</xdr:rowOff>
    </xdr:from>
    <xdr:to>
      <xdr:col>96</xdr:col>
      <xdr:colOff>476250</xdr:colOff>
      <xdr:row>21</xdr:row>
      <xdr:rowOff>990600</xdr:rowOff>
    </xdr:to>
    <xdr:graphicFrame macro="">
      <xdr:nvGraphicFramePr>
        <xdr:cNvPr id="6" name="6 Gráfico">
          <a:extLst>
            <a:ext uri="{FF2B5EF4-FFF2-40B4-BE49-F238E27FC236}">
              <a16:creationId xmlns:a16="http://schemas.microsoft.com/office/drawing/2014/main" id="{00000000-0008-0000-0F00-000006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5"/>
        </a:graphicData>
      </a:graphic>
    </xdr:graphicFrame>
    <xdr:clientData/>
  </xdr:twoCellAnchor>
  <xdr:twoCellAnchor>
    <xdr:from>
      <xdr:col>6</xdr:col>
      <xdr:colOff>7848600</xdr:colOff>
      <xdr:row>94</xdr:row>
      <xdr:rowOff>295275</xdr:rowOff>
    </xdr:from>
    <xdr:to>
      <xdr:col>8</xdr:col>
      <xdr:colOff>606908</xdr:colOff>
      <xdr:row>103</xdr:row>
      <xdr:rowOff>0</xdr:rowOff>
    </xdr:to>
    <xdr:sp macro="" textlink="">
      <xdr:nvSpPr>
        <xdr:cNvPr id="7" name="TextBox 3176">
          <a:extLst>
            <a:ext uri="{FF2B5EF4-FFF2-40B4-BE49-F238E27FC236}">
              <a16:creationId xmlns:a16="http://schemas.microsoft.com/office/drawing/2014/main" id="{00000000-0008-0000-0F00-000007000000}"/>
            </a:ext>
          </a:extLst>
        </xdr:cNvPr>
        <xdr:cNvSpPr txBox="1"/>
      </xdr:nvSpPr>
      <xdr:spPr>
        <a:xfrm>
          <a:off x="29841825" y="107032425"/>
          <a:ext cx="4207358" cy="8505825"/>
        </a:xfrm>
        <a:prstGeom prst="rect">
          <a:avLst/>
        </a:prstGeom>
        <a:noFill/>
      </xdr:spPr>
      <xdr:txBody>
        <a:bodyPr wrap="square" rtlCol="0">
          <a:noAutofit/>
        </a:bodyPr>
        <a:lstStyle>
          <a:defPPr>
            <a:defRPr lang="es-419"/>
          </a:defPPr>
          <a:lvl1pPr marL="0" algn="l" defTabSz="914400" rtl="0" eaLnBrk="1" latinLnBrk="0" hangingPunct="1">
            <a:defRPr sz="1800" kern="1200">
              <a:solidFill>
                <a:sysClr val="windowText" lastClr="000000"/>
              </a:solidFill>
              <a:latin typeface="Calibri" panose="020F0502020204030204"/>
            </a:defRPr>
          </a:lvl1pPr>
          <a:lvl2pPr marL="457200" algn="l" defTabSz="914400" rtl="0" eaLnBrk="1" latinLnBrk="0" hangingPunct="1">
            <a:defRPr sz="1800" kern="1200">
              <a:solidFill>
                <a:sysClr val="windowText" lastClr="000000"/>
              </a:solidFill>
              <a:latin typeface="Calibri" panose="020F0502020204030204"/>
            </a:defRPr>
          </a:lvl2pPr>
          <a:lvl3pPr marL="914400" algn="l" defTabSz="914400" rtl="0" eaLnBrk="1" latinLnBrk="0" hangingPunct="1">
            <a:defRPr sz="1800" kern="1200">
              <a:solidFill>
                <a:sysClr val="windowText" lastClr="000000"/>
              </a:solidFill>
              <a:latin typeface="Calibri" panose="020F0502020204030204"/>
            </a:defRPr>
          </a:lvl3pPr>
          <a:lvl4pPr marL="1371600" algn="l" defTabSz="914400" rtl="0" eaLnBrk="1" latinLnBrk="0" hangingPunct="1">
            <a:defRPr sz="1800" kern="1200">
              <a:solidFill>
                <a:sysClr val="windowText" lastClr="000000"/>
              </a:solidFill>
              <a:latin typeface="Calibri" panose="020F0502020204030204"/>
            </a:defRPr>
          </a:lvl4pPr>
          <a:lvl5pPr marL="1828800" algn="l" defTabSz="914400" rtl="0" eaLnBrk="1" latinLnBrk="0" hangingPunct="1">
            <a:defRPr sz="1800" kern="1200">
              <a:solidFill>
                <a:sysClr val="windowText" lastClr="000000"/>
              </a:solidFill>
              <a:latin typeface="Calibri" panose="020F0502020204030204"/>
            </a:defRPr>
          </a:lvl5pPr>
          <a:lvl6pPr marL="2286000" algn="l" defTabSz="914400" rtl="0" eaLnBrk="1" latinLnBrk="0" hangingPunct="1">
            <a:defRPr sz="1800" kern="1200">
              <a:solidFill>
                <a:sysClr val="windowText" lastClr="000000"/>
              </a:solidFill>
              <a:latin typeface="Calibri" panose="020F0502020204030204"/>
            </a:defRPr>
          </a:lvl6pPr>
          <a:lvl7pPr marL="2743200" algn="l" defTabSz="914400" rtl="0" eaLnBrk="1" latinLnBrk="0" hangingPunct="1">
            <a:defRPr sz="1800" kern="1200">
              <a:solidFill>
                <a:sysClr val="windowText" lastClr="000000"/>
              </a:solidFill>
              <a:latin typeface="Calibri" panose="020F0502020204030204"/>
            </a:defRPr>
          </a:lvl7pPr>
          <a:lvl8pPr marL="3200400" algn="l" defTabSz="914400" rtl="0" eaLnBrk="1" latinLnBrk="0" hangingPunct="1">
            <a:defRPr sz="1800" kern="1200">
              <a:solidFill>
                <a:sysClr val="windowText" lastClr="000000"/>
              </a:solidFill>
              <a:latin typeface="Calibri" panose="020F0502020204030204"/>
            </a:defRPr>
          </a:lvl8pPr>
          <a:lvl9pPr marL="3657600" algn="l" defTabSz="914400" rtl="0" eaLnBrk="1" latinLnBrk="0" hangingPunct="1">
            <a:defRPr sz="1800" kern="1200">
              <a:solidFill>
                <a:sysClr val="windowText" lastClr="000000"/>
              </a:solidFill>
              <a:latin typeface="Calibri" panose="020F0502020204030204"/>
            </a:defRPr>
          </a:lvl9pPr>
        </a:lstStyle>
        <a:p>
          <a:pPr algn="ctr"/>
          <a:r>
            <a:rPr lang="es-419" sz="6000" b="1">
              <a:solidFill>
                <a:sysClr val="window" lastClr="FFFFFF"/>
              </a:solidFill>
              <a:latin typeface="Arial" panose="020B0604020202020204" pitchFamily="34" charset="0"/>
              <a:cs typeface="Arial" panose="020B0604020202020204" pitchFamily="34" charset="0"/>
            </a:rPr>
            <a:t>15,108</a:t>
          </a:r>
        </a:p>
      </xdr:txBody>
    </xdr:sp>
    <xdr:clientData/>
  </xdr:twoCellAnchor>
  <xdr:twoCellAnchor>
    <xdr:from>
      <xdr:col>0</xdr:col>
      <xdr:colOff>0</xdr:colOff>
      <xdr:row>51</xdr:row>
      <xdr:rowOff>1676400</xdr:rowOff>
    </xdr:from>
    <xdr:to>
      <xdr:col>6</xdr:col>
      <xdr:colOff>876300</xdr:colOff>
      <xdr:row>62</xdr:row>
      <xdr:rowOff>228600</xdr:rowOff>
    </xdr:to>
    <xdr:graphicFrame macro="">
      <xdr:nvGraphicFramePr>
        <xdr:cNvPr id="8" name="Gráfico 7">
          <a:extLst>
            <a:ext uri="{FF2B5EF4-FFF2-40B4-BE49-F238E27FC236}">
              <a16:creationId xmlns:a16="http://schemas.microsoft.com/office/drawing/2014/main" id="{00000000-0008-0000-0F00-00000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6"/>
        </a:graphicData>
      </a:graphic>
    </xdr:graphicFrame>
    <xdr:clientData/>
  </xdr:twoCellAnchor>
  <xdr:twoCellAnchor>
    <xdr:from>
      <xdr:col>5</xdr:col>
      <xdr:colOff>6781800</xdr:colOff>
      <xdr:row>92</xdr:row>
      <xdr:rowOff>971550</xdr:rowOff>
    </xdr:from>
    <xdr:to>
      <xdr:col>12</xdr:col>
      <xdr:colOff>1219200</xdr:colOff>
      <xdr:row>102</xdr:row>
      <xdr:rowOff>266700</xdr:rowOff>
    </xdr:to>
    <xdr:graphicFrame macro="">
      <xdr:nvGraphicFramePr>
        <xdr:cNvPr id="9" name="Gráfico 8">
          <a:extLst>
            <a:ext uri="{FF2B5EF4-FFF2-40B4-BE49-F238E27FC236}">
              <a16:creationId xmlns:a16="http://schemas.microsoft.com/office/drawing/2014/main" id="{00000000-0008-0000-0F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7"/>
        </a:graphicData>
      </a:graphic>
    </xdr:graphicFrame>
    <xdr:clientData/>
  </xdr:twoCellAnchor>
  <xdr:twoCellAnchor editAs="oneCell">
    <xdr:from>
      <xdr:col>50</xdr:col>
      <xdr:colOff>0</xdr:colOff>
      <xdr:row>96</xdr:row>
      <xdr:rowOff>0</xdr:rowOff>
    </xdr:from>
    <xdr:to>
      <xdr:col>50</xdr:col>
      <xdr:colOff>304800</xdr:colOff>
      <xdr:row>96</xdr:row>
      <xdr:rowOff>304800</xdr:rowOff>
    </xdr:to>
    <xdr:sp macro="" textlink="">
      <xdr:nvSpPr>
        <xdr:cNvPr id="10" name="AutoShape 1" descr="Cuál es el significado de la palabra 'OK'? ¿Por qué se usa? | Marca">
          <a:extLst>
            <a:ext uri="{FF2B5EF4-FFF2-40B4-BE49-F238E27FC236}">
              <a16:creationId xmlns:a16="http://schemas.microsoft.com/office/drawing/2014/main" id="{00000000-0008-0000-0F00-00000A000000}"/>
            </a:ext>
          </a:extLst>
        </xdr:cNvPr>
        <xdr:cNvSpPr>
          <a:spLocks noChangeAspect="1" noChangeArrowheads="1"/>
        </xdr:cNvSpPr>
      </xdr:nvSpPr>
      <xdr:spPr bwMode="auto">
        <a:xfrm>
          <a:off x="110023275" y="103127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50</xdr:col>
      <xdr:colOff>0</xdr:colOff>
      <xdr:row>96</xdr:row>
      <xdr:rowOff>0</xdr:rowOff>
    </xdr:from>
    <xdr:to>
      <xdr:col>50</xdr:col>
      <xdr:colOff>304800</xdr:colOff>
      <xdr:row>96</xdr:row>
      <xdr:rowOff>304800</xdr:rowOff>
    </xdr:to>
    <xdr:sp macro="" textlink="">
      <xdr:nvSpPr>
        <xdr:cNvPr id="11" name="AutoShape 2" descr="Cuál es el significado de la palabra 'OK'? ¿Por qué se usa? | Marca">
          <a:extLst>
            <a:ext uri="{FF2B5EF4-FFF2-40B4-BE49-F238E27FC236}">
              <a16:creationId xmlns:a16="http://schemas.microsoft.com/office/drawing/2014/main" id="{00000000-0008-0000-0F00-00000B000000}"/>
            </a:ext>
          </a:extLst>
        </xdr:cNvPr>
        <xdr:cNvSpPr>
          <a:spLocks noChangeAspect="1" noChangeArrowheads="1"/>
        </xdr:cNvSpPr>
      </xdr:nvSpPr>
      <xdr:spPr bwMode="auto">
        <a:xfrm>
          <a:off x="110023275" y="1031271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2</xdr:col>
      <xdr:colOff>3200400</xdr:colOff>
      <xdr:row>17</xdr:row>
      <xdr:rowOff>38100</xdr:rowOff>
    </xdr:from>
    <xdr:to>
      <xdr:col>6</xdr:col>
      <xdr:colOff>2247900</xdr:colOff>
      <xdr:row>23</xdr:row>
      <xdr:rowOff>914400</xdr:rowOff>
    </xdr:to>
    <xdr:graphicFrame macro="">
      <xdr:nvGraphicFramePr>
        <xdr:cNvPr id="12" name="Gráfico 11">
          <a:extLst>
            <a:ext uri="{FF2B5EF4-FFF2-40B4-BE49-F238E27FC236}">
              <a16:creationId xmlns:a16="http://schemas.microsoft.com/office/drawing/2014/main" id="{00000000-0008-0000-0F00-00000C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8"/>
        </a:graphicData>
      </a:graphic>
    </xdr:graphicFrame>
    <xdr:clientData/>
  </xdr:twoCellAnchor>
  <xdr:twoCellAnchor>
    <xdr:from>
      <xdr:col>0</xdr:col>
      <xdr:colOff>76200</xdr:colOff>
      <xdr:row>1</xdr:row>
      <xdr:rowOff>47625</xdr:rowOff>
    </xdr:from>
    <xdr:to>
      <xdr:col>13</xdr:col>
      <xdr:colOff>0</xdr:colOff>
      <xdr:row>3</xdr:row>
      <xdr:rowOff>723900</xdr:rowOff>
    </xdr:to>
    <xdr:sp macro="" textlink="">
      <xdr:nvSpPr>
        <xdr:cNvPr id="13" name="Rectángulo redondeado 12">
          <a:extLst>
            <a:ext uri="{FF2B5EF4-FFF2-40B4-BE49-F238E27FC236}">
              <a16:creationId xmlns:a16="http://schemas.microsoft.com/office/drawing/2014/main" id="{00000000-0008-0000-0F00-00000D000000}"/>
            </a:ext>
          </a:extLst>
        </xdr:cNvPr>
        <xdr:cNvSpPr/>
      </xdr:nvSpPr>
      <xdr:spPr>
        <a:xfrm>
          <a:off x="76200" y="3819525"/>
          <a:ext cx="47091600" cy="1019175"/>
        </a:xfrm>
        <a:prstGeom prst="roundRect">
          <a:avLst/>
        </a:prstGeom>
        <a:solidFill>
          <a:schemeClr val="tx2">
            <a:lumMod val="50000"/>
          </a:schemeClr>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5400" b="1">
              <a:latin typeface="Arial" panose="020B0604020202020204" pitchFamily="34" charset="0"/>
              <a:cs typeface="Arial" panose="020B0604020202020204" pitchFamily="34" charset="0"/>
            </a:rPr>
            <a:t>Seguro Familiar de Salud (SFS)</a:t>
          </a:r>
        </a:p>
      </xdr:txBody>
    </xdr:sp>
    <xdr:clientData/>
  </xdr:twoCellAnchor>
  <xdr:twoCellAnchor>
    <xdr:from>
      <xdr:col>0</xdr:col>
      <xdr:colOff>323850</xdr:colOff>
      <xdr:row>2</xdr:row>
      <xdr:rowOff>38099</xdr:rowOff>
    </xdr:from>
    <xdr:to>
      <xdr:col>2</xdr:col>
      <xdr:colOff>2400300</xdr:colOff>
      <xdr:row>36</xdr:row>
      <xdr:rowOff>219074</xdr:rowOff>
    </xdr:to>
    <xdr:grpSp>
      <xdr:nvGrpSpPr>
        <xdr:cNvPr id="14" name="Grupo 13">
          <a:extLst>
            <a:ext uri="{FF2B5EF4-FFF2-40B4-BE49-F238E27FC236}">
              <a16:creationId xmlns:a16="http://schemas.microsoft.com/office/drawing/2014/main" id="{00000000-0008-0000-0F00-00000E000000}"/>
            </a:ext>
            <a:ext uri="{147F2762-F138-4A5C-976F-8EAC2B608ADB}">
              <a16:predDERef xmlns:a16="http://schemas.microsoft.com/office/drawing/2014/main" pred="{00000000-0008-0000-0900-00002D000000}"/>
            </a:ext>
          </a:extLst>
        </xdr:cNvPr>
        <xdr:cNvGrpSpPr/>
      </xdr:nvGrpSpPr>
      <xdr:grpSpPr>
        <a:xfrm>
          <a:off x="323850" y="4000499"/>
          <a:ext cx="6286500" cy="29946600"/>
          <a:chOff x="-72548" y="4528598"/>
          <a:chExt cx="7772400" cy="40195022"/>
        </a:xfrm>
        <a:solidFill>
          <a:schemeClr val="accent1">
            <a:lumMod val="75000"/>
          </a:schemeClr>
        </a:solidFill>
        <a:effectLst>
          <a:glow rad="101600">
            <a:schemeClr val="accent1">
              <a:satMod val="175000"/>
              <a:alpha val="40000"/>
            </a:schemeClr>
          </a:glow>
        </a:effectLst>
      </xdr:grpSpPr>
      <xdr:sp macro="" textlink="">
        <xdr:nvSpPr>
          <xdr:cNvPr id="15" name="Rectángulo redondeado 14">
            <a:extLst>
              <a:ext uri="{FF2B5EF4-FFF2-40B4-BE49-F238E27FC236}">
                <a16:creationId xmlns:a16="http://schemas.microsoft.com/office/drawing/2014/main" id="{00000000-0008-0000-0F00-00000F000000}"/>
              </a:ext>
            </a:extLst>
          </xdr:cNvPr>
          <xdr:cNvSpPr/>
        </xdr:nvSpPr>
        <xdr:spPr>
          <a:xfrm>
            <a:off x="-72548" y="4528598"/>
            <a:ext cx="7772400" cy="6210301"/>
          </a:xfrm>
          <a:prstGeom prst="roundRect">
            <a:avLst/>
          </a:prstGeom>
          <a:grpFill/>
          <a:ln>
            <a:solidFill>
              <a:schemeClr val="bg1">
                <a:alpha val="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marR="0" indent="0" algn="ctr" defTabSz="914400" eaLnBrk="1" fontAlgn="auto" latinLnBrk="0" hangingPunct="1">
              <a:lnSpc>
                <a:spcPct val="100000"/>
              </a:lnSpc>
              <a:spcBef>
                <a:spcPts val="0"/>
              </a:spcBef>
              <a:spcAft>
                <a:spcPts val="0"/>
              </a:spcAft>
              <a:buClrTx/>
              <a:buSzTx/>
              <a:buFontTx/>
              <a:buNone/>
              <a:tabLst/>
              <a:defRPr/>
            </a:pPr>
            <a:endParaRPr lang="es-DO" sz="4000" b="1">
              <a:solidFill>
                <a:schemeClr val="bg1"/>
              </a:solidFill>
              <a:effectLst/>
              <a:latin typeface="+mn-lt"/>
              <a:ea typeface="+mn-ea"/>
              <a:cs typeface="+mn-cs"/>
            </a:endParaRPr>
          </a:p>
          <a:p>
            <a:pPr marL="0" marR="0" indent="0" algn="ctr" defTabSz="914400" eaLnBrk="1" fontAlgn="auto" latinLnBrk="0" hangingPunct="1">
              <a:lnSpc>
                <a:spcPct val="100000"/>
              </a:lnSpc>
              <a:spcBef>
                <a:spcPts val="0"/>
              </a:spcBef>
              <a:spcAft>
                <a:spcPts val="0"/>
              </a:spcAft>
              <a:buClrTx/>
              <a:buSzTx/>
              <a:buFontTx/>
              <a:buNone/>
              <a:tabLst/>
              <a:defRPr/>
            </a:pPr>
            <a:r>
              <a:rPr lang="es-DO" sz="8800" b="1">
                <a:solidFill>
                  <a:schemeClr val="bg1"/>
                </a:solidFill>
                <a:effectLst/>
                <a:latin typeface="+mn-lt"/>
                <a:ea typeface="+mn-ea"/>
                <a:cs typeface="+mn-cs"/>
              </a:rPr>
              <a:t>97.2%</a:t>
            </a:r>
          </a:p>
          <a:p>
            <a:pPr marL="0" marR="0" indent="0" algn="ctr" defTabSz="914400" eaLnBrk="1" fontAlgn="auto" latinLnBrk="0" hangingPunct="1">
              <a:lnSpc>
                <a:spcPct val="100000"/>
              </a:lnSpc>
              <a:spcBef>
                <a:spcPts val="0"/>
              </a:spcBef>
              <a:spcAft>
                <a:spcPts val="0"/>
              </a:spcAft>
              <a:buClrTx/>
              <a:buSzTx/>
              <a:buFontTx/>
              <a:buNone/>
              <a:tabLst/>
              <a:defRPr/>
            </a:pPr>
            <a:r>
              <a:rPr lang="es-DO" sz="5400" b="1">
                <a:solidFill>
                  <a:schemeClr val="bg1"/>
                </a:solidFill>
                <a:effectLst/>
                <a:latin typeface="+mn-lt"/>
                <a:ea typeface="+mn-ea"/>
                <a:cs typeface="+mn-cs"/>
              </a:rPr>
              <a:t>% Afiliado</a:t>
            </a:r>
            <a:r>
              <a:rPr lang="es-DO" sz="5400" b="1" baseline="0">
                <a:solidFill>
                  <a:schemeClr val="bg1"/>
                </a:solidFill>
                <a:effectLst/>
                <a:latin typeface="+mn-lt"/>
                <a:ea typeface="+mn-ea"/>
                <a:cs typeface="+mn-cs"/>
              </a:rPr>
              <a:t> SFS </a:t>
            </a:r>
            <a:r>
              <a:rPr lang="es-DO" sz="5400" b="1">
                <a:solidFill>
                  <a:schemeClr val="bg1"/>
                </a:solidFill>
                <a:effectLst/>
                <a:latin typeface="+mn-lt"/>
                <a:ea typeface="+mn-ea"/>
                <a:cs typeface="+mn-cs"/>
              </a:rPr>
              <a:t>de la Población Nacional</a:t>
            </a:r>
            <a:endParaRPr lang="es-DO" sz="4800">
              <a:solidFill>
                <a:schemeClr val="bg1"/>
              </a:solidFill>
            </a:endParaRPr>
          </a:p>
        </xdr:txBody>
      </xdr:sp>
      <xdr:sp macro="" textlink="">
        <xdr:nvSpPr>
          <xdr:cNvPr id="16" name="Rectángulo redondeado 15">
            <a:extLst>
              <a:ext uri="{FF2B5EF4-FFF2-40B4-BE49-F238E27FC236}">
                <a16:creationId xmlns:a16="http://schemas.microsoft.com/office/drawing/2014/main" id="{00000000-0008-0000-0F00-000010000000}"/>
              </a:ext>
            </a:extLst>
          </xdr:cNvPr>
          <xdr:cNvSpPr/>
        </xdr:nvSpPr>
        <xdr:spPr>
          <a:xfrm>
            <a:off x="-25726" y="11027276"/>
            <a:ext cx="7400692" cy="6547941"/>
          </a:xfrm>
          <a:prstGeom prst="roundRect">
            <a:avLst/>
          </a:prstGeom>
          <a:grpFill/>
          <a:ln>
            <a:solidFill>
              <a:schemeClr val="bg1">
                <a:alpha val="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8800" b="1">
                <a:solidFill>
                  <a:schemeClr val="bg1"/>
                </a:solidFill>
                <a:effectLst/>
                <a:latin typeface="+mn-lt"/>
                <a:ea typeface="+mn-ea"/>
                <a:cs typeface="+mn-cs"/>
              </a:rPr>
              <a:t>10,587,564</a:t>
            </a:r>
            <a:endParaRPr lang="es-DO" sz="1100" b="1">
              <a:solidFill>
                <a:schemeClr val="bg1"/>
              </a:solidFill>
              <a:effectLst/>
              <a:latin typeface="+mn-lt"/>
              <a:ea typeface="+mn-ea"/>
              <a:cs typeface="+mn-cs"/>
            </a:endParaRPr>
          </a:p>
          <a:p>
            <a:pPr marL="0" marR="0" indent="0" algn="ctr" defTabSz="914400" eaLnBrk="1" fontAlgn="auto" latinLnBrk="0" hangingPunct="1">
              <a:lnSpc>
                <a:spcPct val="100000"/>
              </a:lnSpc>
              <a:spcBef>
                <a:spcPts val="0"/>
              </a:spcBef>
              <a:spcAft>
                <a:spcPts val="0"/>
              </a:spcAft>
              <a:buClrTx/>
              <a:buSzTx/>
              <a:buFontTx/>
              <a:buNone/>
              <a:tabLst/>
              <a:defRPr/>
            </a:pPr>
            <a:r>
              <a:rPr lang="es-DO" sz="6000" b="1">
                <a:solidFill>
                  <a:schemeClr val="bg1"/>
                </a:solidFill>
                <a:effectLst/>
                <a:latin typeface="+mn-lt"/>
                <a:ea typeface="+mn-ea"/>
                <a:cs typeface="+mn-cs"/>
              </a:rPr>
              <a:t>Afiliación SFS</a:t>
            </a:r>
            <a:endParaRPr lang="es-DO" sz="6000">
              <a:solidFill>
                <a:schemeClr val="bg1"/>
              </a:solidFill>
              <a:effectLst/>
            </a:endParaRPr>
          </a:p>
          <a:p>
            <a:pPr algn="ctr"/>
            <a:endParaRPr lang="es-DO" sz="5400">
              <a:solidFill>
                <a:schemeClr val="bg1"/>
              </a:solidFill>
            </a:endParaRPr>
          </a:p>
        </xdr:txBody>
      </xdr:sp>
      <xdr:sp macro="" textlink="">
        <xdr:nvSpPr>
          <xdr:cNvPr id="17" name="Rectángulo redondeado 16">
            <a:extLst>
              <a:ext uri="{FF2B5EF4-FFF2-40B4-BE49-F238E27FC236}">
                <a16:creationId xmlns:a16="http://schemas.microsoft.com/office/drawing/2014/main" id="{00000000-0008-0000-0F00-000011000000}"/>
              </a:ext>
            </a:extLst>
          </xdr:cNvPr>
          <xdr:cNvSpPr/>
        </xdr:nvSpPr>
        <xdr:spPr>
          <a:xfrm>
            <a:off x="131736" y="18004953"/>
            <a:ext cx="7429500" cy="6438900"/>
          </a:xfrm>
          <a:prstGeom prst="roundRect">
            <a:avLst/>
          </a:prstGeom>
          <a:grpFill/>
          <a:ln>
            <a:solidFill>
              <a:schemeClr val="bg1">
                <a:alpha val="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8800" b="1">
                <a:solidFill>
                  <a:schemeClr val="bg1"/>
                </a:solidFill>
                <a:effectLst/>
                <a:latin typeface="+mn-lt"/>
                <a:ea typeface="+mn-ea"/>
                <a:cs typeface="+mn-cs"/>
              </a:rPr>
              <a:t>2,553,740</a:t>
            </a:r>
          </a:p>
          <a:p>
            <a:pPr marL="0" marR="0" indent="0" algn="ctr" defTabSz="914400" eaLnBrk="1" fontAlgn="auto" latinLnBrk="0" hangingPunct="1">
              <a:lnSpc>
                <a:spcPct val="100000"/>
              </a:lnSpc>
              <a:spcBef>
                <a:spcPts val="0"/>
              </a:spcBef>
              <a:spcAft>
                <a:spcPts val="0"/>
              </a:spcAft>
              <a:buClrTx/>
              <a:buSzTx/>
              <a:buFontTx/>
              <a:buNone/>
              <a:tabLst/>
              <a:defRPr/>
            </a:pPr>
            <a:r>
              <a:rPr lang="es-DO" sz="6000" b="1">
                <a:solidFill>
                  <a:schemeClr val="bg1"/>
                </a:solidFill>
                <a:effectLst/>
                <a:latin typeface="+mn-lt"/>
                <a:ea typeface="+mn-ea"/>
                <a:cs typeface="+mn-cs"/>
              </a:rPr>
              <a:t>Afiliación</a:t>
            </a:r>
            <a:r>
              <a:rPr lang="es-DO" sz="6000" b="1" baseline="0">
                <a:solidFill>
                  <a:schemeClr val="bg1"/>
                </a:solidFill>
                <a:effectLst/>
                <a:latin typeface="+mn-lt"/>
                <a:ea typeface="+mn-ea"/>
                <a:cs typeface="+mn-cs"/>
              </a:rPr>
              <a:t> SRL</a:t>
            </a:r>
            <a:endParaRPr lang="es-DO" sz="6000">
              <a:solidFill>
                <a:schemeClr val="bg1"/>
              </a:solidFill>
            </a:endParaRPr>
          </a:p>
        </xdr:txBody>
      </xdr:sp>
      <xdr:sp macro="" textlink="">
        <xdr:nvSpPr>
          <xdr:cNvPr id="18" name="Rectángulo redondeado 17">
            <a:extLst>
              <a:ext uri="{FF2B5EF4-FFF2-40B4-BE49-F238E27FC236}">
                <a16:creationId xmlns:a16="http://schemas.microsoft.com/office/drawing/2014/main" id="{00000000-0008-0000-0F00-000012000000}"/>
              </a:ext>
            </a:extLst>
          </xdr:cNvPr>
          <xdr:cNvSpPr/>
        </xdr:nvSpPr>
        <xdr:spPr>
          <a:xfrm>
            <a:off x="194623" y="31557416"/>
            <a:ext cx="7239000" cy="6438900"/>
          </a:xfrm>
          <a:prstGeom prst="roundRect">
            <a:avLst/>
          </a:prstGeom>
          <a:grpFill/>
          <a:ln>
            <a:solidFill>
              <a:schemeClr val="bg1">
                <a:alpha val="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7200" b="1">
                <a:solidFill>
                  <a:schemeClr val="bg1"/>
                </a:solidFill>
                <a:effectLst/>
                <a:latin typeface="+mn-lt"/>
                <a:ea typeface="+mn-ea"/>
                <a:cs typeface="+mn-cs"/>
              </a:rPr>
              <a:t>2,192,103</a:t>
            </a:r>
          </a:p>
          <a:p>
            <a:pPr marL="0" marR="0" indent="0" algn="ctr" defTabSz="914400" eaLnBrk="1" fontAlgn="auto" latinLnBrk="0" hangingPunct="1">
              <a:lnSpc>
                <a:spcPct val="100000"/>
              </a:lnSpc>
              <a:spcBef>
                <a:spcPts val="0"/>
              </a:spcBef>
              <a:spcAft>
                <a:spcPts val="0"/>
              </a:spcAft>
              <a:buClrTx/>
              <a:buSzTx/>
              <a:buFontTx/>
              <a:buNone/>
              <a:tabLst/>
              <a:defRPr/>
            </a:pPr>
            <a:r>
              <a:rPr lang="es-DO" sz="6000" b="1">
                <a:solidFill>
                  <a:schemeClr val="bg1"/>
                </a:solidFill>
                <a:effectLst/>
                <a:latin typeface="+mn-lt"/>
                <a:ea typeface="+mn-ea"/>
                <a:cs typeface="+mn-cs"/>
              </a:rPr>
              <a:t> Cotizantes SVDS</a:t>
            </a:r>
            <a:endParaRPr lang="es-DO" sz="6000">
              <a:solidFill>
                <a:schemeClr val="bg1"/>
              </a:solidFill>
            </a:endParaRPr>
          </a:p>
        </xdr:txBody>
      </xdr:sp>
      <xdr:sp macro="" textlink="">
        <xdr:nvSpPr>
          <xdr:cNvPr id="19" name="Rectángulo redondeado 18">
            <a:extLst>
              <a:ext uri="{FF2B5EF4-FFF2-40B4-BE49-F238E27FC236}">
                <a16:creationId xmlns:a16="http://schemas.microsoft.com/office/drawing/2014/main" id="{00000000-0008-0000-0F00-000013000000}"/>
              </a:ext>
            </a:extLst>
          </xdr:cNvPr>
          <xdr:cNvSpPr/>
        </xdr:nvSpPr>
        <xdr:spPr>
          <a:xfrm>
            <a:off x="249001" y="38284720"/>
            <a:ext cx="7086600" cy="6438900"/>
          </a:xfrm>
          <a:prstGeom prst="roundRect">
            <a:avLst/>
          </a:prstGeom>
          <a:grpFill/>
          <a:ln>
            <a:solidFill>
              <a:schemeClr val="bg1">
                <a:alpha val="0"/>
              </a:schemeClr>
            </a:solidFill>
          </a:ln>
          <a:effectLst>
            <a:outerShdw blurRad="50800" dist="38100" dir="13500000" algn="b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8800" b="1">
                <a:solidFill>
                  <a:schemeClr val="bg1"/>
                </a:solidFill>
                <a:effectLst/>
                <a:latin typeface="+mn-lt"/>
                <a:ea typeface="+mn-ea"/>
                <a:cs typeface="+mn-cs"/>
              </a:rPr>
              <a:t>39.95%</a:t>
            </a:r>
          </a:p>
          <a:p>
            <a:pPr marL="0" marR="0" indent="0" algn="ctr" defTabSz="914400" eaLnBrk="1" fontAlgn="auto" latinLnBrk="0" hangingPunct="1">
              <a:lnSpc>
                <a:spcPct val="100000"/>
              </a:lnSpc>
              <a:spcBef>
                <a:spcPts val="0"/>
              </a:spcBef>
              <a:spcAft>
                <a:spcPts val="0"/>
              </a:spcAft>
              <a:buClrTx/>
              <a:buSzTx/>
              <a:buFontTx/>
              <a:buNone/>
              <a:tabLst/>
              <a:defRPr/>
            </a:pPr>
            <a:r>
              <a:rPr lang="es-DO" sz="6000" b="1">
                <a:solidFill>
                  <a:schemeClr val="bg1"/>
                </a:solidFill>
                <a:effectLst/>
                <a:latin typeface="+mn-lt"/>
                <a:ea typeface="+mn-ea"/>
                <a:cs typeface="+mn-cs"/>
              </a:rPr>
              <a:t>Densidad de Cotizantes SVDS</a:t>
            </a:r>
          </a:p>
        </xdr:txBody>
      </xdr:sp>
      <xdr:sp macro="" textlink="">
        <xdr:nvSpPr>
          <xdr:cNvPr id="20" name="Rectángulo redondeado 19">
            <a:extLst>
              <a:ext uri="{FF2B5EF4-FFF2-40B4-BE49-F238E27FC236}">
                <a16:creationId xmlns:a16="http://schemas.microsoft.com/office/drawing/2014/main" id="{00000000-0008-0000-0F00-000014000000}"/>
              </a:ext>
            </a:extLst>
          </xdr:cNvPr>
          <xdr:cNvSpPr/>
        </xdr:nvSpPr>
        <xdr:spPr>
          <a:xfrm>
            <a:off x="104985" y="24746149"/>
            <a:ext cx="7388077" cy="6438900"/>
          </a:xfrm>
          <a:prstGeom prst="roundRect">
            <a:avLst/>
          </a:prstGeom>
          <a:grpFill/>
          <a:ln>
            <a:solidFill>
              <a:schemeClr val="bg1">
                <a:alpha val="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8800" b="1">
                <a:solidFill>
                  <a:schemeClr val="bg1"/>
                </a:solidFill>
                <a:effectLst/>
                <a:latin typeface="+mn-lt"/>
                <a:ea typeface="+mn-ea"/>
                <a:cs typeface="+mn-cs"/>
              </a:rPr>
              <a:t>5,487,764</a:t>
            </a:r>
          </a:p>
          <a:p>
            <a:pPr marL="0" marR="0" indent="0" algn="ctr" defTabSz="914400" eaLnBrk="1" fontAlgn="auto" latinLnBrk="0" hangingPunct="1">
              <a:lnSpc>
                <a:spcPct val="100000"/>
              </a:lnSpc>
              <a:spcBef>
                <a:spcPts val="0"/>
              </a:spcBef>
              <a:spcAft>
                <a:spcPts val="0"/>
              </a:spcAft>
              <a:buClrTx/>
              <a:buSzTx/>
              <a:buFontTx/>
              <a:buNone/>
              <a:tabLst/>
              <a:defRPr/>
            </a:pPr>
            <a:r>
              <a:rPr lang="es-DO" sz="6000" b="1">
                <a:solidFill>
                  <a:schemeClr val="bg1"/>
                </a:solidFill>
                <a:effectLst/>
                <a:latin typeface="+mn-lt"/>
                <a:ea typeface="+mn-ea"/>
                <a:cs typeface="+mn-cs"/>
              </a:rPr>
              <a:t>Afiliados SVDS</a:t>
            </a:r>
            <a:endParaRPr lang="es-DO" sz="6000">
              <a:solidFill>
                <a:schemeClr val="bg1"/>
              </a:solidFill>
              <a:effectLst/>
            </a:endParaRPr>
          </a:p>
          <a:p>
            <a:pPr algn="ctr"/>
            <a:endParaRPr lang="es-DO" sz="5400">
              <a:solidFill>
                <a:schemeClr val="bg1"/>
              </a:solidFill>
            </a:endParaRPr>
          </a:p>
        </xdr:txBody>
      </xdr:sp>
    </xdr:grpSp>
    <xdr:clientData/>
  </xdr:twoCellAnchor>
  <xdr:twoCellAnchor>
    <xdr:from>
      <xdr:col>33</xdr:col>
      <xdr:colOff>419100</xdr:colOff>
      <xdr:row>21</xdr:row>
      <xdr:rowOff>114300</xdr:rowOff>
    </xdr:from>
    <xdr:to>
      <xdr:col>53</xdr:col>
      <xdr:colOff>571500</xdr:colOff>
      <xdr:row>36</xdr:row>
      <xdr:rowOff>266700</xdr:rowOff>
    </xdr:to>
    <xdr:graphicFrame macro="">
      <xdr:nvGraphicFramePr>
        <xdr:cNvPr id="21" name="Gráfico 20">
          <a:extLst>
            <a:ext uri="{FF2B5EF4-FFF2-40B4-BE49-F238E27FC236}">
              <a16:creationId xmlns:a16="http://schemas.microsoft.com/office/drawing/2014/main" id="{00000000-0008-0000-0F00-00001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9"/>
        </a:graphicData>
      </a:graphic>
    </xdr:graphicFrame>
    <xdr:clientData/>
  </xdr:twoCellAnchor>
  <xdr:twoCellAnchor>
    <xdr:from>
      <xdr:col>6</xdr:col>
      <xdr:colOff>1371600</xdr:colOff>
      <xdr:row>51</xdr:row>
      <xdr:rowOff>1104900</xdr:rowOff>
    </xdr:from>
    <xdr:to>
      <xdr:col>12</xdr:col>
      <xdr:colOff>1104900</xdr:colOff>
      <xdr:row>62</xdr:row>
      <xdr:rowOff>114300</xdr:rowOff>
    </xdr:to>
    <xdr:graphicFrame macro="">
      <xdr:nvGraphicFramePr>
        <xdr:cNvPr id="29" name="Gráfico 28">
          <a:extLst>
            <a:ext uri="{FF2B5EF4-FFF2-40B4-BE49-F238E27FC236}">
              <a16:creationId xmlns:a16="http://schemas.microsoft.com/office/drawing/2014/main" id="{00000000-0008-0000-0F00-00001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0"/>
        </a:graphicData>
      </a:graphic>
    </xdr:graphicFrame>
    <xdr:clientData/>
  </xdr:twoCellAnchor>
  <xdr:twoCellAnchor>
    <xdr:from>
      <xdr:col>0</xdr:col>
      <xdr:colOff>228600</xdr:colOff>
      <xdr:row>78</xdr:row>
      <xdr:rowOff>76200</xdr:rowOff>
    </xdr:from>
    <xdr:to>
      <xdr:col>6</xdr:col>
      <xdr:colOff>1714500</xdr:colOff>
      <xdr:row>85</xdr:row>
      <xdr:rowOff>3619500</xdr:rowOff>
    </xdr:to>
    <xdr:graphicFrame macro="">
      <xdr:nvGraphicFramePr>
        <xdr:cNvPr id="30" name="2 Gráfico">
          <a:extLst>
            <a:ext uri="{FF2B5EF4-FFF2-40B4-BE49-F238E27FC236}">
              <a16:creationId xmlns:a16="http://schemas.microsoft.com/office/drawing/2014/main" id="{00000000-0008-0000-0F00-00001E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1"/>
        </a:graphicData>
      </a:graphic>
    </xdr:graphicFrame>
    <xdr:clientData/>
  </xdr:twoCellAnchor>
  <xdr:twoCellAnchor>
    <xdr:from>
      <xdr:col>0</xdr:col>
      <xdr:colOff>381000</xdr:colOff>
      <xdr:row>85</xdr:row>
      <xdr:rowOff>3505200</xdr:rowOff>
    </xdr:from>
    <xdr:to>
      <xdr:col>6</xdr:col>
      <xdr:colOff>2095500</xdr:colOff>
      <xdr:row>92</xdr:row>
      <xdr:rowOff>2438400</xdr:rowOff>
    </xdr:to>
    <xdr:graphicFrame macro="">
      <xdr:nvGraphicFramePr>
        <xdr:cNvPr id="31" name="2 Gráfico">
          <a:extLst>
            <a:ext uri="{FF2B5EF4-FFF2-40B4-BE49-F238E27FC236}">
              <a16:creationId xmlns:a16="http://schemas.microsoft.com/office/drawing/2014/main" id="{00000000-0008-0000-0F00-00001F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2"/>
        </a:graphicData>
      </a:graphic>
    </xdr:graphicFrame>
    <xdr:clientData/>
  </xdr:twoCellAnchor>
  <xdr:twoCellAnchor>
    <xdr:from>
      <xdr:col>6</xdr:col>
      <xdr:colOff>2362200</xdr:colOff>
      <xdr:row>85</xdr:row>
      <xdr:rowOff>3886200</xdr:rowOff>
    </xdr:from>
    <xdr:to>
      <xdr:col>12</xdr:col>
      <xdr:colOff>1485900</xdr:colOff>
      <xdr:row>92</xdr:row>
      <xdr:rowOff>838200</xdr:rowOff>
    </xdr:to>
    <xdr:graphicFrame macro="">
      <xdr:nvGraphicFramePr>
        <xdr:cNvPr id="32" name="2 Gráfico">
          <a:extLst>
            <a:ext uri="{FF2B5EF4-FFF2-40B4-BE49-F238E27FC236}">
              <a16:creationId xmlns:a16="http://schemas.microsoft.com/office/drawing/2014/main" id="{00000000-0008-0000-0F00-00002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3"/>
        </a:graphicData>
      </a:graphic>
    </xdr:graphicFrame>
    <xdr:clientData/>
  </xdr:twoCellAnchor>
  <xdr:twoCellAnchor>
    <xdr:from>
      <xdr:col>6</xdr:col>
      <xdr:colOff>2057400</xdr:colOff>
      <xdr:row>62</xdr:row>
      <xdr:rowOff>381001</xdr:rowOff>
    </xdr:from>
    <xdr:to>
      <xdr:col>12</xdr:col>
      <xdr:colOff>876300</xdr:colOff>
      <xdr:row>75</xdr:row>
      <xdr:rowOff>495301</xdr:rowOff>
    </xdr:to>
    <xdr:graphicFrame macro="">
      <xdr:nvGraphicFramePr>
        <xdr:cNvPr id="36" name="Gráfico 35">
          <a:extLst>
            <a:ext uri="{FF2B5EF4-FFF2-40B4-BE49-F238E27FC236}">
              <a16:creationId xmlns:a16="http://schemas.microsoft.com/office/drawing/2014/main" id="{00000000-0008-0000-0F00-00002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4"/>
        </a:graphicData>
      </a:graphic>
    </xdr:graphicFrame>
    <xdr:clientData/>
  </xdr:twoCellAnchor>
  <xdr:twoCellAnchor>
    <xdr:from>
      <xdr:col>0</xdr:col>
      <xdr:colOff>38100</xdr:colOff>
      <xdr:row>63</xdr:row>
      <xdr:rowOff>0</xdr:rowOff>
    </xdr:from>
    <xdr:to>
      <xdr:col>6</xdr:col>
      <xdr:colOff>1866900</xdr:colOff>
      <xdr:row>75</xdr:row>
      <xdr:rowOff>419101</xdr:rowOff>
    </xdr:to>
    <xdr:graphicFrame macro="">
      <xdr:nvGraphicFramePr>
        <xdr:cNvPr id="37" name="1 Gráfico">
          <a:extLst>
            <a:ext uri="{FF2B5EF4-FFF2-40B4-BE49-F238E27FC236}">
              <a16:creationId xmlns:a16="http://schemas.microsoft.com/office/drawing/2014/main" id="{00000000-0008-0000-0F00-00002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5"/>
        </a:graphicData>
      </a:graphic>
    </xdr:graphicFrame>
    <xdr:clientData/>
  </xdr:twoCellAnchor>
  <xdr:twoCellAnchor>
    <xdr:from>
      <xdr:col>2</xdr:col>
      <xdr:colOff>4229100</xdr:colOff>
      <xdr:row>23</xdr:row>
      <xdr:rowOff>228600</xdr:rowOff>
    </xdr:from>
    <xdr:to>
      <xdr:col>12</xdr:col>
      <xdr:colOff>1257300</xdr:colOff>
      <xdr:row>36</xdr:row>
      <xdr:rowOff>228600</xdr:rowOff>
    </xdr:to>
    <xdr:graphicFrame macro="">
      <xdr:nvGraphicFramePr>
        <xdr:cNvPr id="40" name="Gráfico 39">
          <a:extLst>
            <a:ext uri="{FF2B5EF4-FFF2-40B4-BE49-F238E27FC236}">
              <a16:creationId xmlns:a16="http://schemas.microsoft.com/office/drawing/2014/main" id="{00000000-0008-0000-0F00-000028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xdr:from>
      <xdr:col>0</xdr:col>
      <xdr:colOff>38100</xdr:colOff>
      <xdr:row>38</xdr:row>
      <xdr:rowOff>114300</xdr:rowOff>
    </xdr:from>
    <xdr:to>
      <xdr:col>6</xdr:col>
      <xdr:colOff>1866900</xdr:colOff>
      <xdr:row>51</xdr:row>
      <xdr:rowOff>1447800</xdr:rowOff>
    </xdr:to>
    <xdr:graphicFrame macro="">
      <xdr:nvGraphicFramePr>
        <xdr:cNvPr id="41" name="Gráfico 40">
          <a:extLst>
            <a:ext uri="{FF2B5EF4-FFF2-40B4-BE49-F238E27FC236}">
              <a16:creationId xmlns:a16="http://schemas.microsoft.com/office/drawing/2014/main" id="{00000000-0008-0000-0F00-00002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7"/>
        </a:graphicData>
      </a:graphic>
    </xdr:graphicFrame>
    <xdr:clientData/>
  </xdr:twoCellAnchor>
  <xdr:twoCellAnchor>
    <xdr:from>
      <xdr:col>6</xdr:col>
      <xdr:colOff>2819400</xdr:colOff>
      <xdr:row>78</xdr:row>
      <xdr:rowOff>76200</xdr:rowOff>
    </xdr:from>
    <xdr:to>
      <xdr:col>12</xdr:col>
      <xdr:colOff>1371600</xdr:colOff>
      <xdr:row>85</xdr:row>
      <xdr:rowOff>3543300</xdr:rowOff>
    </xdr:to>
    <xdr:graphicFrame macro="">
      <xdr:nvGraphicFramePr>
        <xdr:cNvPr id="43" name="1 Gráfico">
          <a:extLst>
            <a:ext uri="{FF2B5EF4-FFF2-40B4-BE49-F238E27FC236}">
              <a16:creationId xmlns:a16="http://schemas.microsoft.com/office/drawing/2014/main" id="{00000000-0008-0000-0F00-00002B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8"/>
        </a:graphicData>
      </a:graphic>
    </xdr:graphicFrame>
    <xdr:clientData/>
  </xdr:twoCellAnchor>
  <xdr:twoCellAnchor editAs="oneCell">
    <xdr:from>
      <xdr:col>31</xdr:col>
      <xdr:colOff>0</xdr:colOff>
      <xdr:row>8</xdr:row>
      <xdr:rowOff>0</xdr:rowOff>
    </xdr:from>
    <xdr:to>
      <xdr:col>62</xdr:col>
      <xdr:colOff>723900</xdr:colOff>
      <xdr:row>20</xdr:row>
      <xdr:rowOff>274377</xdr:rowOff>
    </xdr:to>
    <xdr:pic>
      <xdr:nvPicPr>
        <xdr:cNvPr id="44" name="chart">
          <a:extLst>
            <a:ext uri="{FF2B5EF4-FFF2-40B4-BE49-F238E27FC236}">
              <a16:creationId xmlns:a16="http://schemas.microsoft.com/office/drawing/2014/main" id="{00000000-0008-0000-0F00-00002C000000}"/>
            </a:ext>
          </a:extLst>
        </xdr:cNvPr>
        <xdr:cNvPicPr>
          <a:picLocks noChangeAspect="1"/>
        </xdr:cNvPicPr>
      </xdr:nvPicPr>
      <xdr:blipFill>
        <a:blip xmlns:r="http://schemas.openxmlformats.org/officeDocument/2006/relationships" r:embed="rId19"/>
        <a:stretch>
          <a:fillRect/>
        </a:stretch>
      </xdr:blipFill>
      <xdr:spPr>
        <a:xfrm>
          <a:off x="95545275" y="9039225"/>
          <a:ext cx="24345900" cy="9189777"/>
        </a:xfrm>
        <a:prstGeom prst="rect">
          <a:avLst/>
        </a:prstGeom>
      </xdr:spPr>
    </xdr:pic>
    <xdr:clientData/>
  </xdr:twoCellAnchor>
  <xdr:twoCellAnchor>
    <xdr:from>
      <xdr:col>56</xdr:col>
      <xdr:colOff>514348</xdr:colOff>
      <xdr:row>31</xdr:row>
      <xdr:rowOff>0</xdr:rowOff>
    </xdr:from>
    <xdr:to>
      <xdr:col>76</xdr:col>
      <xdr:colOff>266700</xdr:colOff>
      <xdr:row>41</xdr:row>
      <xdr:rowOff>0</xdr:rowOff>
    </xdr:to>
    <xdr:graphicFrame macro="">
      <xdr:nvGraphicFramePr>
        <xdr:cNvPr id="45" name="Gráfico 44">
          <a:extLst>
            <a:ext uri="{FF2B5EF4-FFF2-40B4-BE49-F238E27FC236}">
              <a16:creationId xmlns:a16="http://schemas.microsoft.com/office/drawing/2014/main" id="{00000000-0008-0000-0F00-00002D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0"/>
        </a:graphicData>
      </a:graphic>
    </xdr:graphicFrame>
    <xdr:clientData/>
  </xdr:twoCellAnchor>
  <xdr:twoCellAnchor editAs="oneCell">
    <xdr:from>
      <xdr:col>28</xdr:col>
      <xdr:colOff>381000</xdr:colOff>
      <xdr:row>41</xdr:row>
      <xdr:rowOff>0</xdr:rowOff>
    </xdr:from>
    <xdr:to>
      <xdr:col>31</xdr:col>
      <xdr:colOff>138466</xdr:colOff>
      <xdr:row>45</xdr:row>
      <xdr:rowOff>245116</xdr:rowOff>
    </xdr:to>
    <xdr:pic>
      <xdr:nvPicPr>
        <xdr:cNvPr id="46" name="Imagen 45" descr="Mujer Hombre Pictograma · Gráficos vectoriales gratis en Pixabay">
          <a:extLst>
            <a:ext uri="{FF2B5EF4-FFF2-40B4-BE49-F238E27FC236}">
              <a16:creationId xmlns:a16="http://schemas.microsoft.com/office/drawing/2014/main" id="{00000000-0008-0000-0F00-00002E000000}"/>
            </a:ext>
          </a:extLst>
        </xdr:cNvPr>
        <xdr:cNvPicPr>
          <a:picLocks noChangeAspect="1"/>
        </xdr:cNvPicPr>
      </xdr:nvPicPr>
      <xdr:blipFill rotWithShape="1">
        <a:blip xmlns:r="http://schemas.openxmlformats.org/officeDocument/2006/relationships" r:embed="rId21">
          <a:duotone>
            <a:prstClr val="black"/>
            <a:srgbClr val="92D050">
              <a:tint val="45000"/>
              <a:satMod val="400000"/>
            </a:srgbClr>
          </a:duotone>
          <a:extLst>
            <a:ext uri="{BEBA8EAE-BF5A-486C-A8C5-ECC9F3942E4B}">
              <a14:imgProps xmlns:a14="http://schemas.microsoft.com/office/drawing/2010/main">
                <a14:imgLayer r:embed="rId22">
                  <a14:imgEffect>
                    <a14:colorTemperature colorTemp="11200"/>
                  </a14:imgEffect>
                  <a14:imgEffect>
                    <a14:saturation sat="0"/>
                  </a14:imgEffect>
                </a14:imgLayer>
              </a14:imgProps>
            </a:ext>
            <a:ext uri="{28A0092B-C50C-407E-A947-70E740481C1C}">
              <a14:useLocalDpi xmlns:a14="http://schemas.microsoft.com/office/drawing/2010/main" val="0"/>
            </a:ext>
          </a:extLst>
        </a:blip>
        <a:srcRect r="57364"/>
        <a:stretch/>
      </xdr:blipFill>
      <xdr:spPr>
        <a:xfrm>
          <a:off x="93640275" y="33873434"/>
          <a:ext cx="2043466" cy="4255141"/>
        </a:xfrm>
        <a:prstGeom prst="rect">
          <a:avLst/>
        </a:prstGeom>
      </xdr:spPr>
    </xdr:pic>
    <xdr:clientData/>
  </xdr:twoCellAnchor>
  <xdr:twoCellAnchor editAs="oneCell">
    <xdr:from>
      <xdr:col>31</xdr:col>
      <xdr:colOff>599993</xdr:colOff>
      <xdr:row>41</xdr:row>
      <xdr:rowOff>0</xdr:rowOff>
    </xdr:from>
    <xdr:to>
      <xdr:col>36</xdr:col>
      <xdr:colOff>495301</xdr:colOff>
      <xdr:row>51</xdr:row>
      <xdr:rowOff>1552575</xdr:rowOff>
    </xdr:to>
    <xdr:pic>
      <xdr:nvPicPr>
        <xdr:cNvPr id="47" name="Imagen 46" descr="Mujer Hombre Pictograma · Gráficos vectoriales gratis en Pixabay">
          <a:extLst>
            <a:ext uri="{FF2B5EF4-FFF2-40B4-BE49-F238E27FC236}">
              <a16:creationId xmlns:a16="http://schemas.microsoft.com/office/drawing/2014/main" id="{00000000-0008-0000-0F00-00002F000000}"/>
            </a:ext>
          </a:extLst>
        </xdr:cNvPr>
        <xdr:cNvPicPr>
          <a:picLocks noChangeAspect="1"/>
        </xdr:cNvPicPr>
      </xdr:nvPicPr>
      <xdr:blipFill rotWithShape="1">
        <a:blip xmlns:r="http://schemas.openxmlformats.org/officeDocument/2006/relationships" r:embed="rId23">
          <a:duotone>
            <a:prstClr val="black"/>
            <a:schemeClr val="accent1">
              <a:tint val="45000"/>
              <a:satMod val="400000"/>
            </a:schemeClr>
          </a:duotone>
          <a:extLst>
            <a:ext uri="{28A0092B-C50C-407E-A947-70E740481C1C}">
              <a14:useLocalDpi xmlns:a14="http://schemas.microsoft.com/office/drawing/2010/main" val="0"/>
            </a:ext>
          </a:extLst>
        </a:blip>
        <a:srcRect l="62622"/>
        <a:stretch/>
      </xdr:blipFill>
      <xdr:spPr>
        <a:xfrm>
          <a:off x="96145268" y="34118550"/>
          <a:ext cx="3705308" cy="9182100"/>
        </a:xfrm>
        <a:prstGeom prst="rect">
          <a:avLst/>
        </a:prstGeom>
      </xdr:spPr>
    </xdr:pic>
    <xdr:clientData/>
  </xdr:twoCellAnchor>
  <xdr:twoCellAnchor editAs="oneCell">
    <xdr:from>
      <xdr:col>9</xdr:col>
      <xdr:colOff>171450</xdr:colOff>
      <xdr:row>83</xdr:row>
      <xdr:rowOff>1485900</xdr:rowOff>
    </xdr:from>
    <xdr:to>
      <xdr:col>9</xdr:col>
      <xdr:colOff>3615293</xdr:colOff>
      <xdr:row>85</xdr:row>
      <xdr:rowOff>1181100</xdr:rowOff>
    </xdr:to>
    <xdr:pic>
      <xdr:nvPicPr>
        <xdr:cNvPr id="48" name="Imagen 47">
          <a:extLst>
            <a:ext uri="{FF2B5EF4-FFF2-40B4-BE49-F238E27FC236}">
              <a16:creationId xmlns:a16="http://schemas.microsoft.com/office/drawing/2014/main" id="{00000000-0008-0000-0F00-000030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tretch>
          <a:fillRect/>
        </a:stretch>
      </xdr:blipFill>
      <xdr:spPr>
        <a:xfrm>
          <a:off x="36671250" y="78562200"/>
          <a:ext cx="3443843" cy="3848100"/>
        </a:xfrm>
        <a:prstGeom prst="rect">
          <a:avLst/>
        </a:prstGeom>
      </xdr:spPr>
    </xdr:pic>
    <xdr:clientData/>
  </xdr:twoCellAnchor>
  <xdr:twoCellAnchor editAs="oneCell">
    <xdr:from>
      <xdr:col>7</xdr:col>
      <xdr:colOff>3198000</xdr:colOff>
      <xdr:row>83</xdr:row>
      <xdr:rowOff>1600200</xdr:rowOff>
    </xdr:from>
    <xdr:to>
      <xdr:col>9</xdr:col>
      <xdr:colOff>693009</xdr:colOff>
      <xdr:row>85</xdr:row>
      <xdr:rowOff>1083291</xdr:rowOff>
    </xdr:to>
    <xdr:pic>
      <xdr:nvPicPr>
        <xdr:cNvPr id="49" name="Imagen 48">
          <a:extLst>
            <a:ext uri="{FF2B5EF4-FFF2-40B4-BE49-F238E27FC236}">
              <a16:creationId xmlns:a16="http://schemas.microsoft.com/office/drawing/2014/main" id="{00000000-0008-0000-0F00-000031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tretch>
          <a:fillRect/>
        </a:stretch>
      </xdr:blipFill>
      <xdr:spPr>
        <a:xfrm>
          <a:off x="33678000" y="78676500"/>
          <a:ext cx="3514809" cy="3635991"/>
        </a:xfrm>
        <a:prstGeom prst="rect">
          <a:avLst/>
        </a:prstGeom>
        <a:noFill/>
        <a:ln>
          <a:noFill/>
        </a:ln>
      </xdr:spPr>
    </xdr:pic>
    <xdr:clientData/>
  </xdr:twoCellAnchor>
  <xdr:twoCellAnchor editAs="oneCell">
    <xdr:from>
      <xdr:col>81</xdr:col>
      <xdr:colOff>285750</xdr:colOff>
      <xdr:row>20</xdr:row>
      <xdr:rowOff>1619250</xdr:rowOff>
    </xdr:from>
    <xdr:to>
      <xdr:col>100</xdr:col>
      <xdr:colOff>34978</xdr:colOff>
      <xdr:row>29</xdr:row>
      <xdr:rowOff>800099</xdr:rowOff>
    </xdr:to>
    <xdr:pic>
      <xdr:nvPicPr>
        <xdr:cNvPr id="50" name="Imagen 49" descr="Gráfica del día: Hombres y mujeres que se consideran feministas en México">
          <a:extLst>
            <a:ext uri="{FF2B5EF4-FFF2-40B4-BE49-F238E27FC236}">
              <a16:creationId xmlns:a16="http://schemas.microsoft.com/office/drawing/2014/main" id="{00000000-0008-0000-0F00-000032000000}"/>
            </a:ext>
          </a:extLst>
        </xdr:cNvPr>
        <xdr:cNvPicPr>
          <a:picLocks noChangeAspect="1" noChangeArrowheads="1"/>
        </xdr:cNvPicPr>
      </xdr:nvPicPr>
      <xdr:blipFill rotWithShape="1">
        <a:blip xmlns:r="http://schemas.openxmlformats.org/officeDocument/2006/relationships" r:embed="rId26">
          <a:extLst>
            <a:ext uri="{28A0092B-C50C-407E-A947-70E740481C1C}">
              <a14:useLocalDpi xmlns:a14="http://schemas.microsoft.com/office/drawing/2010/main" val="0"/>
            </a:ext>
          </a:extLst>
        </a:blip>
        <a:srcRect l="2467" r="1307" b="20262"/>
        <a:stretch/>
      </xdr:blipFill>
      <xdr:spPr bwMode="auto">
        <a:xfrm>
          <a:off x="134112000" y="18478500"/>
          <a:ext cx="14227228" cy="89725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57</xdr:col>
      <xdr:colOff>133350</xdr:colOff>
      <xdr:row>20</xdr:row>
      <xdr:rowOff>1390650</xdr:rowOff>
    </xdr:from>
    <xdr:to>
      <xdr:col>77</xdr:col>
      <xdr:colOff>95250</xdr:colOff>
      <xdr:row>27</xdr:row>
      <xdr:rowOff>107500</xdr:rowOff>
    </xdr:to>
    <xdr:pic>
      <xdr:nvPicPr>
        <xdr:cNvPr id="51" name="Imagen 50" descr="El estado de los derechos de la mujer en el mundo en 8 gráficos">
          <a:extLst>
            <a:ext uri="{FF2B5EF4-FFF2-40B4-BE49-F238E27FC236}">
              <a16:creationId xmlns:a16="http://schemas.microsoft.com/office/drawing/2014/main" id="{00000000-0008-0000-0F00-000033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15671600" y="18249900"/>
          <a:ext cx="15201900" cy="7708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0</xdr:colOff>
      <xdr:row>83</xdr:row>
      <xdr:rowOff>0</xdr:rowOff>
    </xdr:from>
    <xdr:to>
      <xdr:col>14</xdr:col>
      <xdr:colOff>304800</xdr:colOff>
      <xdr:row>83</xdr:row>
      <xdr:rowOff>304800</xdr:rowOff>
    </xdr:to>
    <xdr:sp macro="" textlink="">
      <xdr:nvSpPr>
        <xdr:cNvPr id="56" name="AutoShape 1" descr="Gráfico">
          <a:extLst>
            <a:ext uri="{FF2B5EF4-FFF2-40B4-BE49-F238E27FC236}">
              <a16:creationId xmlns:a16="http://schemas.microsoft.com/office/drawing/2014/main" id="{00000000-0008-0000-0F00-000038000000}"/>
            </a:ext>
          </a:extLst>
        </xdr:cNvPr>
        <xdr:cNvSpPr>
          <a:spLocks noChangeAspect="1" noChangeArrowheads="1"/>
        </xdr:cNvSpPr>
      </xdr:nvSpPr>
      <xdr:spPr bwMode="auto">
        <a:xfrm>
          <a:off x="49329975" y="717137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60</xdr:col>
      <xdr:colOff>271736</xdr:colOff>
      <xdr:row>41</xdr:row>
      <xdr:rowOff>1333500</xdr:rowOff>
    </xdr:from>
    <xdr:to>
      <xdr:col>77</xdr:col>
      <xdr:colOff>19049</xdr:colOff>
      <xdr:row>59</xdr:row>
      <xdr:rowOff>289786</xdr:rowOff>
    </xdr:to>
    <xdr:pic>
      <xdr:nvPicPr>
        <xdr:cNvPr id="57" name="Imagen 56">
          <a:extLst>
            <a:ext uri="{FF2B5EF4-FFF2-40B4-BE49-F238E27FC236}">
              <a16:creationId xmlns:a16="http://schemas.microsoft.com/office/drawing/2014/main" id="{00000000-0008-0000-0F00-000039000000}"/>
            </a:ext>
          </a:extLst>
        </xdr:cNvPr>
        <xdr:cNvPicPr>
          <a:picLocks noChangeAspect="1"/>
        </xdr:cNvPicPr>
      </xdr:nvPicPr>
      <xdr:blipFill>
        <a:blip xmlns:r="http://schemas.openxmlformats.org/officeDocument/2006/relationships" r:embed="rId28"/>
        <a:stretch>
          <a:fillRect/>
        </a:stretch>
      </xdr:blipFill>
      <xdr:spPr>
        <a:xfrm>
          <a:off x="118095986" y="40290750"/>
          <a:ext cx="12701313" cy="13529536"/>
        </a:xfrm>
        <a:prstGeom prst="rect">
          <a:avLst/>
        </a:prstGeom>
      </xdr:spPr>
    </xdr:pic>
    <xdr:clientData/>
  </xdr:twoCellAnchor>
  <xdr:twoCellAnchor>
    <xdr:from>
      <xdr:col>6</xdr:col>
      <xdr:colOff>2743200</xdr:colOff>
      <xdr:row>16</xdr:row>
      <xdr:rowOff>114300</xdr:rowOff>
    </xdr:from>
    <xdr:to>
      <xdr:col>12</xdr:col>
      <xdr:colOff>838200</xdr:colOff>
      <xdr:row>23</xdr:row>
      <xdr:rowOff>876300</xdr:rowOff>
    </xdr:to>
    <xdr:graphicFrame macro="">
      <xdr:nvGraphicFramePr>
        <xdr:cNvPr id="64" name="Gráfico 63">
          <a:extLst>
            <a:ext uri="{FF2B5EF4-FFF2-40B4-BE49-F238E27FC236}">
              <a16:creationId xmlns:a16="http://schemas.microsoft.com/office/drawing/2014/main" id="{00000000-0008-0000-0F00-000040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9"/>
        </a:graphicData>
      </a:graphic>
    </xdr:graphicFrame>
    <xdr:clientData/>
  </xdr:twoCellAnchor>
  <xdr:twoCellAnchor>
    <xdr:from>
      <xdr:col>0</xdr:col>
      <xdr:colOff>0</xdr:colOff>
      <xdr:row>37</xdr:row>
      <xdr:rowOff>76200</xdr:rowOff>
    </xdr:from>
    <xdr:to>
      <xdr:col>13</xdr:col>
      <xdr:colOff>0</xdr:colOff>
      <xdr:row>37</xdr:row>
      <xdr:rowOff>1295400</xdr:rowOff>
    </xdr:to>
    <xdr:sp macro="" textlink="">
      <xdr:nvSpPr>
        <xdr:cNvPr id="65" name="Rectángulo redondeado 64">
          <a:extLst>
            <a:ext uri="{FF2B5EF4-FFF2-40B4-BE49-F238E27FC236}">
              <a16:creationId xmlns:a16="http://schemas.microsoft.com/office/drawing/2014/main" id="{00000000-0008-0000-0F00-000041000000}"/>
            </a:ext>
          </a:extLst>
        </xdr:cNvPr>
        <xdr:cNvSpPr/>
      </xdr:nvSpPr>
      <xdr:spPr>
        <a:xfrm>
          <a:off x="0" y="34632900"/>
          <a:ext cx="47167800" cy="1219200"/>
        </a:xfrm>
        <a:prstGeom prst="roundRect">
          <a:avLst/>
        </a:prstGeom>
        <a:solidFill>
          <a:srgbClr val="00A94F"/>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5400" b="1">
              <a:latin typeface="Arial" panose="020B0604020202020204" pitchFamily="34" charset="0"/>
              <a:cs typeface="Arial" panose="020B0604020202020204" pitchFamily="34" charset="0"/>
            </a:rPr>
            <a:t>Seguro de Vejez Discapacidad y Sobrevivencia</a:t>
          </a:r>
          <a:r>
            <a:rPr lang="es-DO" sz="5400" b="1" baseline="0">
              <a:latin typeface="Arial" panose="020B0604020202020204" pitchFamily="34" charset="0"/>
              <a:cs typeface="Arial" panose="020B0604020202020204" pitchFamily="34" charset="0"/>
            </a:rPr>
            <a:t> (SVDS)</a:t>
          </a:r>
          <a:endParaRPr lang="es-DO" sz="5400" b="1">
            <a:latin typeface="Arial" panose="020B0604020202020204" pitchFamily="34" charset="0"/>
            <a:cs typeface="Arial" panose="020B0604020202020204" pitchFamily="34" charset="0"/>
          </a:endParaRPr>
        </a:p>
      </xdr:txBody>
    </xdr:sp>
    <xdr:clientData/>
  </xdr:twoCellAnchor>
  <xdr:twoCellAnchor>
    <xdr:from>
      <xdr:col>0</xdr:col>
      <xdr:colOff>76200</xdr:colOff>
      <xdr:row>76</xdr:row>
      <xdr:rowOff>114300</xdr:rowOff>
    </xdr:from>
    <xdr:to>
      <xdr:col>13</xdr:col>
      <xdr:colOff>114300</xdr:colOff>
      <xdr:row>77</xdr:row>
      <xdr:rowOff>609600</xdr:rowOff>
    </xdr:to>
    <xdr:sp macro="" textlink="">
      <xdr:nvSpPr>
        <xdr:cNvPr id="80" name="Rectángulo redondeado 79">
          <a:extLst>
            <a:ext uri="{FF2B5EF4-FFF2-40B4-BE49-F238E27FC236}">
              <a16:creationId xmlns:a16="http://schemas.microsoft.com/office/drawing/2014/main" id="{00000000-0008-0000-0F00-000050000000}"/>
            </a:ext>
          </a:extLst>
        </xdr:cNvPr>
        <xdr:cNvSpPr/>
      </xdr:nvSpPr>
      <xdr:spPr>
        <a:xfrm>
          <a:off x="76200" y="77304900"/>
          <a:ext cx="47205900" cy="1066800"/>
        </a:xfrm>
        <a:prstGeom prst="roundRect">
          <a:avLst/>
        </a:prstGeom>
        <a:solidFill>
          <a:srgbClr val="00539B"/>
        </a:soli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DO" sz="5400" b="1">
              <a:latin typeface="Arial" panose="020B0604020202020204" pitchFamily="34" charset="0"/>
              <a:cs typeface="Arial" panose="020B0604020202020204" pitchFamily="34" charset="0"/>
            </a:rPr>
            <a:t>Seguro de Riesgos Laborales (SRL)</a:t>
          </a:r>
        </a:p>
      </xdr:txBody>
    </xdr:sp>
    <xdr:clientData/>
  </xdr:twoCellAnchor>
  <xdr:twoCellAnchor editAs="oneCell">
    <xdr:from>
      <xdr:col>15</xdr:col>
      <xdr:colOff>76200</xdr:colOff>
      <xdr:row>86</xdr:row>
      <xdr:rowOff>0</xdr:rowOff>
    </xdr:from>
    <xdr:to>
      <xdr:col>15</xdr:col>
      <xdr:colOff>1585506</xdr:colOff>
      <xdr:row>90</xdr:row>
      <xdr:rowOff>609600</xdr:rowOff>
    </xdr:to>
    <xdr:pic>
      <xdr:nvPicPr>
        <xdr:cNvPr id="85" name="Imagen 84">
          <a:extLst>
            <a:ext uri="{FF2B5EF4-FFF2-40B4-BE49-F238E27FC236}">
              <a16:creationId xmlns:a16="http://schemas.microsoft.com/office/drawing/2014/main" id="{00000000-0008-0000-0F00-000055000000}"/>
            </a:ext>
          </a:extLst>
        </xdr:cNvPr>
        <xdr:cNvPicPr>
          <a:picLocks noChangeAspect="1"/>
        </xdr:cNvPicPr>
      </xdr:nvPicPr>
      <xdr:blipFill rotWithShape="1">
        <a:blip xmlns:r="http://schemas.openxmlformats.org/officeDocument/2006/relationships" r:embed="rId30">
          <a:extLst>
            <a:ext uri="{28A0092B-C50C-407E-A947-70E740481C1C}">
              <a14:useLocalDpi xmlns:a14="http://schemas.microsoft.com/office/drawing/2010/main" val="0"/>
            </a:ext>
          </a:extLst>
        </a:blip>
        <a:srcRect r="49212"/>
        <a:stretch/>
      </xdr:blipFill>
      <xdr:spPr>
        <a:xfrm>
          <a:off x="60312300" y="94792800"/>
          <a:ext cx="1509306" cy="2971800"/>
        </a:xfrm>
        <a:prstGeom prst="rect">
          <a:avLst/>
        </a:prstGeom>
      </xdr:spPr>
    </xdr:pic>
    <xdr:clientData/>
  </xdr:twoCellAnchor>
  <xdr:twoCellAnchor editAs="oneCell">
    <xdr:from>
      <xdr:col>15</xdr:col>
      <xdr:colOff>414301</xdr:colOff>
      <xdr:row>36</xdr:row>
      <xdr:rowOff>0</xdr:rowOff>
    </xdr:from>
    <xdr:to>
      <xdr:col>15</xdr:col>
      <xdr:colOff>2819401</xdr:colOff>
      <xdr:row>37</xdr:row>
      <xdr:rowOff>1795500</xdr:rowOff>
    </xdr:to>
    <xdr:pic>
      <xdr:nvPicPr>
        <xdr:cNvPr id="89" name="Imagen 88">
          <a:extLst>
            <a:ext uri="{FF2B5EF4-FFF2-40B4-BE49-F238E27FC236}">
              <a16:creationId xmlns:a16="http://schemas.microsoft.com/office/drawing/2014/main" id="{00000000-0008-0000-0F00-000059000000}"/>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tretch>
          <a:fillRect/>
        </a:stretch>
      </xdr:blipFill>
      <xdr:spPr>
        <a:xfrm>
          <a:off x="60650401" y="33947100"/>
          <a:ext cx="2405100" cy="2405100"/>
        </a:xfrm>
        <a:prstGeom prst="rect">
          <a:avLst/>
        </a:prstGeom>
      </xdr:spPr>
    </xdr:pic>
    <xdr:clientData/>
  </xdr:twoCellAnchor>
  <xdr:twoCellAnchor editAs="oneCell">
    <xdr:from>
      <xdr:col>13</xdr:col>
      <xdr:colOff>450000</xdr:colOff>
      <xdr:row>37</xdr:row>
      <xdr:rowOff>450000</xdr:rowOff>
    </xdr:from>
    <xdr:to>
      <xdr:col>13</xdr:col>
      <xdr:colOff>754802</xdr:colOff>
      <xdr:row>37</xdr:row>
      <xdr:rowOff>754802</xdr:rowOff>
    </xdr:to>
    <xdr:pic>
      <xdr:nvPicPr>
        <xdr:cNvPr id="90" name="Imagen 89">
          <a:extLst>
            <a:ext uri="{FF2B5EF4-FFF2-40B4-BE49-F238E27FC236}">
              <a16:creationId xmlns:a16="http://schemas.microsoft.com/office/drawing/2014/main" id="{00000000-0008-0000-0F00-00005A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47008200" y="39731100"/>
          <a:ext cx="304802" cy="304802"/>
        </a:xfrm>
        <a:prstGeom prst="rect">
          <a:avLst/>
        </a:prstGeom>
      </xdr:spPr>
    </xdr:pic>
    <xdr:clientData/>
  </xdr:twoCellAnchor>
  <xdr:twoCellAnchor editAs="oneCell">
    <xdr:from>
      <xdr:col>41</xdr:col>
      <xdr:colOff>54750</xdr:colOff>
      <xdr:row>41</xdr:row>
      <xdr:rowOff>0</xdr:rowOff>
    </xdr:from>
    <xdr:to>
      <xdr:col>51</xdr:col>
      <xdr:colOff>245250</xdr:colOff>
      <xdr:row>51</xdr:row>
      <xdr:rowOff>152400</xdr:rowOff>
    </xdr:to>
    <xdr:pic>
      <xdr:nvPicPr>
        <xdr:cNvPr id="96" name="Imagen 95">
          <a:extLst>
            <a:ext uri="{FF2B5EF4-FFF2-40B4-BE49-F238E27FC236}">
              <a16:creationId xmlns:a16="http://schemas.microsoft.com/office/drawing/2014/main" id="{00000000-0008-0000-0F00-000060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tretch>
          <a:fillRect/>
        </a:stretch>
      </xdr:blipFill>
      <xdr:spPr>
        <a:xfrm>
          <a:off x="103401000" y="36268800"/>
          <a:ext cx="7810500" cy="7677150"/>
        </a:xfrm>
        <a:prstGeom prst="rect">
          <a:avLst/>
        </a:prstGeom>
      </xdr:spPr>
    </xdr:pic>
    <xdr:clientData/>
  </xdr:twoCellAnchor>
  <xdr:twoCellAnchor>
    <xdr:from>
      <xdr:col>3</xdr:col>
      <xdr:colOff>419100</xdr:colOff>
      <xdr:row>5</xdr:row>
      <xdr:rowOff>609601</xdr:rowOff>
    </xdr:from>
    <xdr:to>
      <xdr:col>5</xdr:col>
      <xdr:colOff>3124200</xdr:colOff>
      <xdr:row>13</xdr:row>
      <xdr:rowOff>228601</xdr:rowOff>
    </xdr:to>
    <xdr:grpSp>
      <xdr:nvGrpSpPr>
        <xdr:cNvPr id="23" name="Grupo 22">
          <a:extLst>
            <a:ext uri="{FF2B5EF4-FFF2-40B4-BE49-F238E27FC236}">
              <a16:creationId xmlns:a16="http://schemas.microsoft.com/office/drawing/2014/main" id="{00000000-0008-0000-0F00-000017000000}"/>
            </a:ext>
          </a:extLst>
        </xdr:cNvPr>
        <xdr:cNvGrpSpPr/>
      </xdr:nvGrpSpPr>
      <xdr:grpSpPr>
        <a:xfrm>
          <a:off x="9134475" y="6848476"/>
          <a:ext cx="9772650" cy="8582025"/>
          <a:chOff x="10668000" y="7467601"/>
          <a:chExt cx="8229600" cy="7145373"/>
        </a:xfrm>
      </xdr:grpSpPr>
      <xdr:pic>
        <xdr:nvPicPr>
          <xdr:cNvPr id="63" name="Imagen 62" descr="Hombre Y Mujer, Línea Concepto Del Icono Hombre Y Mujer, Símbolo Plano Del  Vector, Muestra, Ejemplo Del Esquema Ilustración del Vector - Ilustración  de lazo, mujer: 143154985">
            <a:extLst>
              <a:ext uri="{FF2B5EF4-FFF2-40B4-BE49-F238E27FC236}">
                <a16:creationId xmlns:a16="http://schemas.microsoft.com/office/drawing/2014/main" id="{00000000-0008-0000-0F00-00003F000000}"/>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21812" t="27924" r="46861" b="27203"/>
          <a:stretch/>
        </xdr:blipFill>
        <xdr:spPr bwMode="auto">
          <a:xfrm>
            <a:off x="10668000" y="9182099"/>
            <a:ext cx="3962400" cy="5430875"/>
          </a:xfrm>
          <a:prstGeom prst="rect">
            <a:avLst/>
          </a:prstGeom>
          <a:noFill/>
          <a:extLst>
            <a:ext uri="{909E8E84-426E-40DD-AFC4-6F175D3DCCD1}">
              <a14:hiddenFill xmlns:a14="http://schemas.microsoft.com/office/drawing/2010/main">
                <a:solidFill>
                  <a:srgbClr val="FFFFFF"/>
                </a:solidFill>
              </a14:hiddenFill>
            </a:ext>
          </a:extLst>
        </xdr:spPr>
      </xdr:pic>
      <xdr:sp macro="" textlink="$T$32">
        <xdr:nvSpPr>
          <xdr:cNvPr id="67" name="CuadroTexto 66">
            <a:extLst>
              <a:ext uri="{FF2B5EF4-FFF2-40B4-BE49-F238E27FC236}">
                <a16:creationId xmlns:a16="http://schemas.microsoft.com/office/drawing/2014/main" id="{00000000-0008-0000-0F00-000043000000}"/>
              </a:ext>
            </a:extLst>
          </xdr:cNvPr>
          <xdr:cNvSpPr txBox="1"/>
        </xdr:nvSpPr>
        <xdr:spPr>
          <a:xfrm>
            <a:off x="15544800" y="7505701"/>
            <a:ext cx="3352800" cy="1219199"/>
          </a:xfrm>
          <a:prstGeom prst="rect">
            <a:avLst/>
          </a:prstGeom>
          <a:solidFill>
            <a:sysClr val="window" lastClr="FFFF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F0D5AD4D-B700-47BC-9778-FBF0A7E0A2BA}" type="TxLink">
              <a:rPr lang="en-US" sz="8000" b="1" i="0" u="none" strike="noStrike">
                <a:solidFill>
                  <a:srgbClr val="00A94F"/>
                </a:solidFill>
                <a:latin typeface="Arial Narrow"/>
                <a:cs typeface="Arial" panose="020B0604020202020204" pitchFamily="34" charset="0"/>
              </a:rPr>
              <a:pPr algn="ctr"/>
              <a:t>50.3%</a:t>
            </a:fld>
            <a:endParaRPr lang="es-DO" sz="59500" b="1">
              <a:solidFill>
                <a:srgbClr val="00A94F"/>
              </a:solidFill>
              <a:latin typeface="Arial" panose="020B0604020202020204" pitchFamily="34" charset="0"/>
              <a:cs typeface="Arial" panose="020B0604020202020204" pitchFamily="34" charset="0"/>
            </a:endParaRPr>
          </a:p>
        </xdr:txBody>
      </xdr:sp>
      <xdr:sp macro="" textlink="$T$31">
        <xdr:nvSpPr>
          <xdr:cNvPr id="68" name="CuadroTexto 67">
            <a:extLst>
              <a:ext uri="{FF2B5EF4-FFF2-40B4-BE49-F238E27FC236}">
                <a16:creationId xmlns:a16="http://schemas.microsoft.com/office/drawing/2014/main" id="{00000000-0008-0000-0F00-000044000000}"/>
              </a:ext>
            </a:extLst>
          </xdr:cNvPr>
          <xdr:cNvSpPr txBox="1"/>
        </xdr:nvSpPr>
        <xdr:spPr>
          <a:xfrm>
            <a:off x="11163300" y="7467601"/>
            <a:ext cx="3086100" cy="14477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fld id="{992AC0EF-EC71-4CF0-A25A-0AA51F9B9761}" type="TxLink">
              <a:rPr lang="en-US" sz="8000" b="1" i="0" u="none" strike="noStrike">
                <a:solidFill>
                  <a:srgbClr val="00539B"/>
                </a:solidFill>
                <a:latin typeface="Arial Narrow"/>
                <a:cs typeface="Arial" panose="020B0604020202020204" pitchFamily="34" charset="0"/>
              </a:rPr>
              <a:pPr algn="ctr"/>
              <a:t>49.7%</a:t>
            </a:fld>
            <a:endParaRPr lang="es-DO" sz="8000" b="1">
              <a:solidFill>
                <a:srgbClr val="00539B"/>
              </a:solidFill>
              <a:latin typeface="Arial" panose="020B0604020202020204" pitchFamily="34" charset="0"/>
              <a:cs typeface="Arial" panose="020B0604020202020204" pitchFamily="34" charset="0"/>
            </a:endParaRPr>
          </a:p>
        </xdr:txBody>
      </xdr:sp>
      <xdr:pic>
        <xdr:nvPicPr>
          <xdr:cNvPr id="69" name="Imagen 68" descr="Hombre Y Mujer, Línea Concepto Del Icono Hombre Y Mujer, Símbolo Plano Del  Vector, Muestra, Ejemplo Del Esquema Ilustración del Vector - Ilustración  de lazo, mujer: 143154985">
            <a:extLst>
              <a:ext uri="{FF2B5EF4-FFF2-40B4-BE49-F238E27FC236}">
                <a16:creationId xmlns:a16="http://schemas.microsoft.com/office/drawing/2014/main" id="{00000000-0008-0000-0F00-000045000000}"/>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52638" t="27138" r="22050" b="27203"/>
          <a:stretch/>
        </xdr:blipFill>
        <xdr:spPr bwMode="auto">
          <a:xfrm>
            <a:off x="15544800" y="9144000"/>
            <a:ext cx="3238500" cy="5458112"/>
          </a:xfrm>
          <a:prstGeom prst="rect">
            <a:avLst/>
          </a:prstGeom>
          <a:noFill/>
          <a:extLst>
            <a:ext uri="{909E8E84-426E-40DD-AFC4-6F175D3DCCD1}">
              <a14:hiddenFill xmlns:a14="http://schemas.microsoft.com/office/drawing/2010/main">
                <a:solidFill>
                  <a:srgbClr val="FFFFFF"/>
                </a:solidFill>
              </a14:hiddenFill>
            </a:ext>
          </a:extLst>
        </xdr:spPr>
      </xdr:pic>
    </xdr:grpSp>
    <xdr:clientData/>
  </xdr:twoCellAnchor>
  <xdr:twoCellAnchor>
    <xdr:from>
      <xdr:col>6</xdr:col>
      <xdr:colOff>2933700</xdr:colOff>
      <xdr:row>38</xdr:row>
      <xdr:rowOff>228600</xdr:rowOff>
    </xdr:from>
    <xdr:to>
      <xdr:col>12</xdr:col>
      <xdr:colOff>457200</xdr:colOff>
      <xdr:row>51</xdr:row>
      <xdr:rowOff>647700</xdr:rowOff>
    </xdr:to>
    <xdr:graphicFrame macro="">
      <xdr:nvGraphicFramePr>
        <xdr:cNvPr id="55" name="Gráfico 54">
          <a:extLst>
            <a:ext uri="{FF2B5EF4-FFF2-40B4-BE49-F238E27FC236}">
              <a16:creationId xmlns:a16="http://schemas.microsoft.com/office/drawing/2014/main" id="{00000000-0008-0000-0F00-000037000000}"/>
            </a:ext>
            <a:ext uri="{147F2762-F138-4A5C-976F-8EAC2B608ADB}">
              <a16:predDERef xmlns:a16="http://schemas.microsoft.com/office/drawing/2014/main" pred="{00000000-0008-0000-0800-00001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5"/>
        </a:graphicData>
      </a:graphic>
    </xdr:graphicFrame>
    <xdr:clientData/>
  </xdr:twoCellAnchor>
</xdr:wsDr>
</file>

<file path=xl/drawings/drawing14.xml><?xml version="1.0" encoding="utf-8"?>
<c:userShapes xmlns:c="http://schemas.openxmlformats.org/drawingml/2006/chart">
  <cdr:relSizeAnchor xmlns:cdr="http://schemas.openxmlformats.org/drawingml/2006/chartDrawing">
    <cdr:from>
      <cdr:x>0.00601</cdr:x>
      <cdr:y>0.88446</cdr:y>
    </cdr:from>
    <cdr:to>
      <cdr:x>0.9526</cdr:x>
      <cdr:y>1</cdr:y>
    </cdr:to>
    <cdr:sp macro="" textlink="">
      <cdr:nvSpPr>
        <cdr:cNvPr id="2" name="CuadroTexto 1"/>
        <cdr:cNvSpPr txBox="1"/>
      </cdr:nvSpPr>
      <cdr:spPr>
        <a:xfrm xmlns:a="http://schemas.openxmlformats.org/drawingml/2006/main">
          <a:off x="119995" y="8458201"/>
          <a:ext cx="18898101" cy="110489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3200" b="1"/>
            <a:t>Fuente: </a:t>
          </a:r>
          <a:r>
            <a:rPr lang="en-US" sz="3200">
              <a:latin typeface="Arial" panose="020B0604020202020204" pitchFamily="34" charset="0"/>
              <a:cs typeface="Arial" panose="020B0604020202020204" pitchFamily="34" charset="0"/>
            </a:rPr>
            <a:t>SISALRIL/CNSS</a:t>
          </a:r>
        </a:p>
        <a:p xmlns:a="http://schemas.openxmlformats.org/drawingml/2006/main">
          <a:r>
            <a:rPr lang="en-US" sz="3200" b="1">
              <a:latin typeface="Arial" panose="020B0604020202020204" pitchFamily="34" charset="0"/>
              <a:cs typeface="Arial" panose="020B0604020202020204" pitchFamily="34" charset="0"/>
            </a:rPr>
            <a:t>Indice de Dependencia. </a:t>
          </a:r>
          <a:r>
            <a:rPr lang="en-US" sz="3200">
              <a:latin typeface="Arial" panose="020B0604020202020204" pitchFamily="34" charset="0"/>
              <a:cs typeface="Arial" panose="020B0604020202020204" pitchFamily="34" charset="0"/>
            </a:rPr>
            <a:t>Cantidad de Dependientes por </a:t>
          </a:r>
          <a:r>
            <a:rPr lang="en-US" sz="3600">
              <a:latin typeface="Arial" panose="020B0604020202020204" pitchFamily="34" charset="0"/>
              <a:cs typeface="Arial" panose="020B0604020202020204" pitchFamily="34" charset="0"/>
            </a:rPr>
            <a:t>cada</a:t>
          </a:r>
          <a:r>
            <a:rPr lang="en-US" sz="3200">
              <a:latin typeface="Arial" panose="020B0604020202020204" pitchFamily="34" charset="0"/>
              <a:cs typeface="Arial" panose="020B0604020202020204" pitchFamily="34" charset="0"/>
            </a:rPr>
            <a:t> titular.</a:t>
          </a:r>
        </a:p>
      </cdr:txBody>
    </cdr:sp>
  </cdr:relSizeAnchor>
</c:userShapes>
</file>

<file path=xl/drawings/drawing15.xml><?xml version="1.0" encoding="utf-8"?>
<c:userShapes xmlns:c="http://schemas.openxmlformats.org/drawingml/2006/chart">
  <cdr:relSizeAnchor xmlns:cdr="http://schemas.openxmlformats.org/drawingml/2006/chartDrawing">
    <cdr:from>
      <cdr:x>0.11888</cdr:x>
      <cdr:y>0.91588</cdr:y>
    </cdr:from>
    <cdr:to>
      <cdr:x>0.40944</cdr:x>
      <cdr:y>0.95773</cdr:y>
    </cdr:to>
    <cdr:sp macro="" textlink="">
      <cdr:nvSpPr>
        <cdr:cNvPr id="3" name="CuadroTexto 1">
          <a:extLst xmlns:a="http://schemas.openxmlformats.org/drawingml/2006/main">
            <a:ext uri="{FF2B5EF4-FFF2-40B4-BE49-F238E27FC236}">
              <a16:creationId xmlns:a16="http://schemas.microsoft.com/office/drawing/2014/main" id="{00000000-0008-0000-0500-000027000000}"/>
            </a:ext>
          </a:extLst>
        </cdr:cNvPr>
        <cdr:cNvSpPr txBox="1"/>
      </cdr:nvSpPr>
      <cdr:spPr>
        <a:xfrm xmlns:a="http://schemas.openxmlformats.org/drawingml/2006/main">
          <a:off x="1879600" y="11061700"/>
          <a:ext cx="4594187" cy="50548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2800" b="1">
              <a:latin typeface="Arial" panose="020B0604020202020204" pitchFamily="34" charset="0"/>
              <a:cs typeface="Arial" panose="020B0604020202020204" pitchFamily="34" charset="0"/>
            </a:rPr>
            <a:t>FUENTE: </a:t>
          </a:r>
          <a:r>
            <a:rPr lang="en-US" sz="3200">
              <a:latin typeface="Arial" panose="020B0604020202020204" pitchFamily="34" charset="0"/>
              <a:cs typeface="Arial" panose="020B0604020202020204" pitchFamily="34" charset="0"/>
            </a:rPr>
            <a:t>SISALRIL </a:t>
          </a:r>
          <a:endParaRPr lang="en-US" sz="2800">
            <a:latin typeface="Arial" panose="020B0604020202020204" pitchFamily="34" charset="0"/>
            <a:cs typeface="Arial" panose="020B0604020202020204" pitchFamily="34" charset="0"/>
          </a:endParaRPr>
        </a:p>
      </cdr:txBody>
    </cdr:sp>
  </cdr:relSizeAnchor>
</c:userShapes>
</file>

<file path=xl/drawings/drawing16.xml><?xml version="1.0" encoding="utf-8"?>
<c:userShapes xmlns:c="http://schemas.openxmlformats.org/drawingml/2006/chart">
  <cdr:relSizeAnchor xmlns:cdr="http://schemas.openxmlformats.org/drawingml/2006/chartDrawing">
    <cdr:from>
      <cdr:x>0.03779</cdr:x>
      <cdr:y>0.90226</cdr:y>
    </cdr:from>
    <cdr:to>
      <cdr:x>0.45886</cdr:x>
      <cdr:y>0.96454</cdr:y>
    </cdr:to>
    <cdr:sp macro="" textlink="">
      <cdr:nvSpPr>
        <cdr:cNvPr id="2" name="CuadroTexto 1"/>
        <cdr:cNvSpPr txBox="1"/>
      </cdr:nvSpPr>
      <cdr:spPr>
        <a:xfrm xmlns:a="http://schemas.openxmlformats.org/drawingml/2006/main">
          <a:off x="767413" y="9694051"/>
          <a:ext cx="8550795" cy="66914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4000" b="1"/>
            <a:t>Fuente: </a:t>
          </a:r>
          <a:r>
            <a:rPr lang="en-US" sz="4000"/>
            <a:t>SISALRIL</a:t>
          </a:r>
        </a:p>
      </cdr:txBody>
    </cdr:sp>
  </cdr:relSizeAnchor>
</c:userShapes>
</file>

<file path=xl/drawings/drawing17.xml><?xml version="1.0" encoding="utf-8"?>
<c:userShapes xmlns:c="http://schemas.openxmlformats.org/drawingml/2006/chart">
  <cdr:relSizeAnchor xmlns:cdr="http://schemas.openxmlformats.org/drawingml/2006/chartDrawing">
    <cdr:from>
      <cdr:x>0.06584</cdr:x>
      <cdr:y>0.93688</cdr:y>
    </cdr:from>
    <cdr:to>
      <cdr:x>0.44128</cdr:x>
      <cdr:y>1</cdr:y>
    </cdr:to>
    <cdr:sp macro="" textlink="">
      <cdr:nvSpPr>
        <cdr:cNvPr id="2" name="CuadroTexto 1"/>
        <cdr:cNvSpPr txBox="1"/>
      </cdr:nvSpPr>
      <cdr:spPr>
        <a:xfrm xmlns:a="http://schemas.openxmlformats.org/drawingml/2006/main">
          <a:off x="1409700" y="11279660"/>
          <a:ext cx="8038996" cy="75994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4000" b="1"/>
            <a:t>Fuente: </a:t>
          </a:r>
          <a:r>
            <a:rPr lang="en-US" sz="4000"/>
            <a:t>SIPEN</a:t>
          </a:r>
        </a:p>
      </cdr:txBody>
    </cdr:sp>
  </cdr:relSizeAnchor>
</c:userShapes>
</file>

<file path=xl/drawings/drawing18.xml><?xml version="1.0" encoding="utf-8"?>
<c:userShapes xmlns:c="http://schemas.openxmlformats.org/drawingml/2006/chart">
  <cdr:relSizeAnchor xmlns:cdr="http://schemas.openxmlformats.org/drawingml/2006/chartDrawing">
    <cdr:from>
      <cdr:x>0.00772</cdr:x>
      <cdr:y>0.93728</cdr:y>
    </cdr:from>
    <cdr:to>
      <cdr:x>0.42284</cdr:x>
      <cdr:y>1</cdr:y>
    </cdr:to>
    <cdr:sp macro="" textlink="">
      <cdr:nvSpPr>
        <cdr:cNvPr id="2" name="CuadroTexto 1"/>
        <cdr:cNvSpPr txBox="1"/>
      </cdr:nvSpPr>
      <cdr:spPr>
        <a:xfrm xmlns:a="http://schemas.openxmlformats.org/drawingml/2006/main">
          <a:off x="188184" y="12998574"/>
          <a:ext cx="10122286" cy="869826"/>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4000" b="1"/>
            <a:t>Fuente: </a:t>
          </a:r>
          <a:r>
            <a:rPr lang="en-US" sz="4000"/>
            <a:t>SISALRIL</a:t>
          </a:r>
        </a:p>
      </cdr:txBody>
    </cdr:sp>
  </cdr:relSizeAnchor>
</c:userShapes>
</file>

<file path=xl/drawings/drawing19.xml><?xml version="1.0" encoding="utf-8"?>
<c:userShapes xmlns:c="http://schemas.openxmlformats.org/drawingml/2006/chart">
  <cdr:relSizeAnchor xmlns:cdr="http://schemas.openxmlformats.org/drawingml/2006/chartDrawing">
    <cdr:from>
      <cdr:x>0.07196</cdr:x>
      <cdr:y>0.95073</cdr:y>
    </cdr:from>
    <cdr:to>
      <cdr:x>0.41162</cdr:x>
      <cdr:y>0.99194</cdr:y>
    </cdr:to>
    <cdr:sp macro="" textlink="">
      <cdr:nvSpPr>
        <cdr:cNvPr id="2" name="CuadroTexto 1">
          <a:extLst xmlns:a="http://schemas.openxmlformats.org/drawingml/2006/main">
            <a:ext uri="{FF2B5EF4-FFF2-40B4-BE49-F238E27FC236}">
              <a16:creationId xmlns:a16="http://schemas.microsoft.com/office/drawing/2014/main" id="{00000000-0008-0000-0500-000027000000}"/>
            </a:ext>
          </a:extLst>
        </cdr:cNvPr>
        <cdr:cNvSpPr txBox="1"/>
      </cdr:nvSpPr>
      <cdr:spPr>
        <a:xfrm xmlns:a="http://schemas.openxmlformats.org/drawingml/2006/main">
          <a:off x="1485900" y="13474926"/>
          <a:ext cx="7014224" cy="58397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2800" b="1">
              <a:latin typeface="Arial" panose="020B0604020202020204" pitchFamily="34" charset="0"/>
              <a:cs typeface="Arial" panose="020B0604020202020204" pitchFamily="34" charset="0"/>
            </a:rPr>
            <a:t>FUENTE: </a:t>
          </a:r>
          <a:r>
            <a:rPr lang="en-US" sz="3200">
              <a:latin typeface="Arial" panose="020B0604020202020204" pitchFamily="34" charset="0"/>
              <a:cs typeface="Arial" panose="020B0604020202020204" pitchFamily="34" charset="0"/>
            </a:rPr>
            <a:t>SISALRIL </a:t>
          </a:r>
          <a:endParaRPr lang="en-US" sz="2800">
            <a:latin typeface="Arial" panose="020B0604020202020204" pitchFamily="34" charset="0"/>
            <a:cs typeface="Arial" panose="020B0604020202020204" pitchFamily="34" charset="0"/>
          </a:endParaRPr>
        </a:p>
      </cdr:txBody>
    </cdr:sp>
  </cdr:relSizeAnchor>
</c:userShapes>
</file>

<file path=xl/drawings/drawing20.xml><?xml version="1.0" encoding="utf-8"?>
<c:userShapes xmlns:c="http://schemas.openxmlformats.org/drawingml/2006/chart">
  <cdr:relSizeAnchor xmlns:cdr="http://schemas.openxmlformats.org/drawingml/2006/chartDrawing">
    <cdr:from>
      <cdr:x>0.02808</cdr:x>
      <cdr:y>0.93606</cdr:y>
    </cdr:from>
    <cdr:to>
      <cdr:x>0.34624</cdr:x>
      <cdr:y>0.97792</cdr:y>
    </cdr:to>
    <cdr:sp macro="" textlink="">
      <cdr:nvSpPr>
        <cdr:cNvPr id="3" name="CuadroTexto 1">
          <a:extLst xmlns:a="http://schemas.openxmlformats.org/drawingml/2006/main">
            <a:ext uri="{FF2B5EF4-FFF2-40B4-BE49-F238E27FC236}">
              <a16:creationId xmlns:a16="http://schemas.microsoft.com/office/drawing/2014/main" id="{00000000-0008-0000-0500-000027000000}"/>
            </a:ext>
          </a:extLst>
        </cdr:cNvPr>
        <cdr:cNvSpPr txBox="1"/>
      </cdr:nvSpPr>
      <cdr:spPr>
        <a:xfrm xmlns:a="http://schemas.openxmlformats.org/drawingml/2006/main">
          <a:off x="432277" y="11305427"/>
          <a:ext cx="4897245" cy="50557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2800" b="1">
              <a:latin typeface="Arial" panose="020B0604020202020204" pitchFamily="34" charset="0"/>
              <a:cs typeface="Arial" panose="020B0604020202020204" pitchFamily="34" charset="0"/>
            </a:rPr>
            <a:t>FUENTE: </a:t>
          </a:r>
          <a:r>
            <a:rPr lang="en-US" sz="3200">
              <a:latin typeface="Arial" panose="020B0604020202020204" pitchFamily="34" charset="0"/>
              <a:cs typeface="Arial" panose="020B0604020202020204" pitchFamily="34" charset="0"/>
            </a:rPr>
            <a:t>SISALRIL </a:t>
          </a:r>
          <a:endParaRPr lang="en-US" sz="2800">
            <a:latin typeface="Arial" panose="020B0604020202020204" pitchFamily="34" charset="0"/>
            <a:cs typeface="Arial" panose="020B0604020202020204" pitchFamily="34" charset="0"/>
          </a:endParaRPr>
        </a:p>
      </cdr:txBody>
    </cdr:sp>
  </cdr:relSizeAnchor>
</c:userShapes>
</file>

<file path=xl/drawings/drawing21.xml><?xml version="1.0" encoding="utf-8"?>
<c:userShapes xmlns:c="http://schemas.openxmlformats.org/drawingml/2006/chart">
  <cdr:relSizeAnchor xmlns:cdr="http://schemas.openxmlformats.org/drawingml/2006/chartDrawing">
    <cdr:from>
      <cdr:x>0.04959</cdr:x>
      <cdr:y>0.9303</cdr:y>
    </cdr:from>
    <cdr:to>
      <cdr:x>0.48537</cdr:x>
      <cdr:y>0.99373</cdr:y>
    </cdr:to>
    <cdr:sp macro="" textlink="">
      <cdr:nvSpPr>
        <cdr:cNvPr id="2" name="CuadroTexto 1"/>
        <cdr:cNvSpPr txBox="1"/>
      </cdr:nvSpPr>
      <cdr:spPr>
        <a:xfrm xmlns:a="http://schemas.openxmlformats.org/drawingml/2006/main">
          <a:off x="1027725" y="11306778"/>
          <a:ext cx="9032150" cy="770922"/>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4000" b="1"/>
            <a:t>Fuente: </a:t>
          </a:r>
          <a:r>
            <a:rPr lang="en-US" sz="4000"/>
            <a:t>SIPEN</a:t>
          </a:r>
        </a:p>
      </cdr:txBody>
    </cdr:sp>
  </cdr:relSizeAnchor>
</c:userShapes>
</file>

<file path=xl/drawings/drawing22.xml><?xml version="1.0" encoding="utf-8"?>
<c:userShapes xmlns:c="http://schemas.openxmlformats.org/drawingml/2006/chart">
  <cdr:relSizeAnchor xmlns:cdr="http://schemas.openxmlformats.org/drawingml/2006/chartDrawing">
    <cdr:from>
      <cdr:x>0.01047</cdr:x>
      <cdr:y>0.93303</cdr:y>
    </cdr:from>
    <cdr:to>
      <cdr:x>0.46388</cdr:x>
      <cdr:y>0.9933</cdr:y>
    </cdr:to>
    <cdr:sp macro="" textlink="">
      <cdr:nvSpPr>
        <cdr:cNvPr id="4" name="CuadroTexto 1"/>
        <cdr:cNvSpPr txBox="1"/>
      </cdr:nvSpPr>
      <cdr:spPr>
        <a:xfrm xmlns:a="http://schemas.openxmlformats.org/drawingml/2006/main">
          <a:off x="252508" y="9918019"/>
          <a:ext cx="10935025" cy="640664"/>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4000" b="1"/>
            <a:t>Fuente: </a:t>
          </a:r>
          <a:r>
            <a:rPr lang="en-US" sz="4000"/>
            <a:t>IDOPPRIL</a:t>
          </a:r>
        </a:p>
      </cdr:txBody>
    </cdr:sp>
  </cdr:relSizeAnchor>
</c:userShapes>
</file>

<file path=xl/drawings/drawing23.xml><?xml version="1.0" encoding="utf-8"?>
<c:userShapes xmlns:c="http://schemas.openxmlformats.org/drawingml/2006/chart">
  <cdr:relSizeAnchor xmlns:cdr="http://schemas.openxmlformats.org/drawingml/2006/chartDrawing">
    <cdr:from>
      <cdr:x>0.03528</cdr:x>
      <cdr:y>0.92769</cdr:y>
    </cdr:from>
    <cdr:to>
      <cdr:x>0.263</cdr:x>
      <cdr:y>0.98219</cdr:y>
    </cdr:to>
    <cdr:sp macro="" textlink="">
      <cdr:nvSpPr>
        <cdr:cNvPr id="2" name="1 CuadroTexto"/>
        <cdr:cNvSpPr txBox="1"/>
      </cdr:nvSpPr>
      <cdr:spPr>
        <a:xfrm xmlns:a="http://schemas.openxmlformats.org/drawingml/2006/main">
          <a:off x="416142" y="5374362"/>
          <a:ext cx="2686037" cy="31576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4000" b="1"/>
            <a:t>Fuente:  </a:t>
          </a:r>
          <a:r>
            <a:rPr lang="es-DO" sz="4000" b="0"/>
            <a:t>IDOPRILL</a:t>
          </a:r>
        </a:p>
      </cdr:txBody>
    </cdr:sp>
  </cdr:relSizeAnchor>
</c:userShapes>
</file>

<file path=xl/drawings/drawing24.xml><?xml version="1.0" encoding="utf-8"?>
<c:userShapes xmlns:c="http://schemas.openxmlformats.org/drawingml/2006/chart">
  <cdr:relSizeAnchor xmlns:cdr="http://schemas.openxmlformats.org/drawingml/2006/chartDrawing">
    <cdr:from>
      <cdr:x>0.01761</cdr:x>
      <cdr:y>0.89195</cdr:y>
    </cdr:from>
    <cdr:to>
      <cdr:x>0.3564</cdr:x>
      <cdr:y>1</cdr:y>
    </cdr:to>
    <cdr:sp macro="" textlink="">
      <cdr:nvSpPr>
        <cdr:cNvPr id="2" name="1 CuadroTexto"/>
        <cdr:cNvSpPr txBox="1"/>
      </cdr:nvSpPr>
      <cdr:spPr>
        <a:xfrm xmlns:a="http://schemas.openxmlformats.org/drawingml/2006/main">
          <a:off x="387804" y="6456826"/>
          <a:ext cx="7460796" cy="782174"/>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4000" b="1"/>
            <a:t>Fuente:  </a:t>
          </a:r>
          <a:r>
            <a:rPr lang="es-DO" sz="4000" b="0"/>
            <a:t>IDOPPRIL</a:t>
          </a:r>
        </a:p>
      </cdr:txBody>
    </cdr:sp>
  </cdr:relSizeAnchor>
</c:userShapes>
</file>

<file path=xl/drawings/drawing25.xml><?xml version="1.0" encoding="utf-8"?>
<c:userShapes xmlns:c="http://schemas.openxmlformats.org/drawingml/2006/chart">
  <cdr:relSizeAnchor xmlns:cdr="http://schemas.openxmlformats.org/drawingml/2006/chartDrawing">
    <cdr:from>
      <cdr:x>0.02288</cdr:x>
      <cdr:y>0.92442</cdr:y>
    </cdr:from>
    <cdr:to>
      <cdr:x>0.41045</cdr:x>
      <cdr:y>1</cdr:y>
    </cdr:to>
    <cdr:sp macro="" textlink="">
      <cdr:nvSpPr>
        <cdr:cNvPr id="2" name="CuadroTexto 1"/>
        <cdr:cNvSpPr txBox="1"/>
      </cdr:nvSpPr>
      <cdr:spPr>
        <a:xfrm xmlns:a="http://schemas.openxmlformats.org/drawingml/2006/main">
          <a:off x="496992" y="12115800"/>
          <a:ext cx="8416857" cy="9906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4000" b="1"/>
            <a:t>Fuente: </a:t>
          </a:r>
          <a:r>
            <a:rPr lang="es-DO" sz="4000"/>
            <a:t>SIPEN</a:t>
          </a:r>
        </a:p>
      </cdr:txBody>
    </cdr:sp>
  </cdr:relSizeAnchor>
</c:userShapes>
</file>

<file path=xl/drawings/drawing26.xml><?xml version="1.0" encoding="utf-8"?>
<c:userShapes xmlns:c="http://schemas.openxmlformats.org/drawingml/2006/chart">
  <cdr:relSizeAnchor xmlns:cdr="http://schemas.openxmlformats.org/drawingml/2006/chartDrawing">
    <cdr:from>
      <cdr:x>0.02566</cdr:x>
      <cdr:y>0.90512</cdr:y>
    </cdr:from>
    <cdr:to>
      <cdr:x>0.38939</cdr:x>
      <cdr:y>0.99573</cdr:y>
    </cdr:to>
    <cdr:sp macro="" textlink="">
      <cdr:nvSpPr>
        <cdr:cNvPr id="2" name="1 CuadroTexto"/>
        <cdr:cNvSpPr txBox="1"/>
      </cdr:nvSpPr>
      <cdr:spPr>
        <a:xfrm xmlns:a="http://schemas.openxmlformats.org/drawingml/2006/main">
          <a:off x="627533" y="8069503"/>
          <a:ext cx="8896908" cy="807797"/>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n-US" sz="4000" b="1">
              <a:latin typeface="+mn-lt"/>
              <a:ea typeface="+mn-ea"/>
              <a:cs typeface="+mn-cs"/>
            </a:rPr>
            <a:t>Fuente: </a:t>
          </a:r>
          <a:r>
            <a:rPr lang="en-US" sz="4000">
              <a:latin typeface="+mn-lt"/>
              <a:ea typeface="+mn-ea"/>
              <a:cs typeface="+mn-cs"/>
            </a:rPr>
            <a:t>SIPEN </a:t>
          </a:r>
          <a:endParaRPr lang="en-US" sz="4000"/>
        </a:p>
        <a:p xmlns:a="http://schemas.openxmlformats.org/drawingml/2006/main">
          <a:endParaRPr lang="en-US" sz="4400"/>
        </a:p>
      </cdr:txBody>
    </cdr:sp>
  </cdr:relSizeAnchor>
</c:userShapes>
</file>

<file path=xl/drawings/drawing27.xml><?xml version="1.0" encoding="utf-8"?>
<c:userShapes xmlns:c="http://schemas.openxmlformats.org/drawingml/2006/chart">
  <cdr:relSizeAnchor xmlns:cdr="http://schemas.openxmlformats.org/drawingml/2006/chartDrawing">
    <cdr:from>
      <cdr:x>0.03389</cdr:x>
      <cdr:y>0.9268</cdr:y>
    </cdr:from>
    <cdr:to>
      <cdr:x>0.26353</cdr:x>
      <cdr:y>0.99394</cdr:y>
    </cdr:to>
    <cdr:sp macro="" textlink="">
      <cdr:nvSpPr>
        <cdr:cNvPr id="3" name="1 CuadroTexto"/>
        <cdr:cNvSpPr txBox="1"/>
      </cdr:nvSpPr>
      <cdr:spPr>
        <a:xfrm xmlns:a="http://schemas.openxmlformats.org/drawingml/2006/main">
          <a:off x="774700" y="9004300"/>
          <a:ext cx="5249627" cy="652350"/>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4000" b="1"/>
            <a:t>Fuente:  </a:t>
          </a:r>
          <a:r>
            <a:rPr lang="es-DO" sz="4000" b="0"/>
            <a:t>TSS</a:t>
          </a:r>
        </a:p>
      </cdr:txBody>
    </cdr:sp>
  </cdr:relSizeAnchor>
</c:userShapes>
</file>

<file path=xl/drawings/drawing28.xml><?xml version="1.0" encoding="utf-8"?>
<c:userShapes xmlns:c="http://schemas.openxmlformats.org/drawingml/2006/chart">
  <cdr:relSizeAnchor xmlns:cdr="http://schemas.openxmlformats.org/drawingml/2006/chartDrawing">
    <cdr:from>
      <cdr:x>0.03219</cdr:x>
      <cdr:y>0.86459</cdr:y>
    </cdr:from>
    <cdr:to>
      <cdr:x>0.30096</cdr:x>
      <cdr:y>0.9283</cdr:y>
    </cdr:to>
    <cdr:sp macro="" textlink="">
      <cdr:nvSpPr>
        <cdr:cNvPr id="2" name="CuadroTexto 1"/>
        <cdr:cNvSpPr txBox="1"/>
      </cdr:nvSpPr>
      <cdr:spPr>
        <a:xfrm xmlns:a="http://schemas.openxmlformats.org/drawingml/2006/main">
          <a:off x="797223" y="9717584"/>
          <a:ext cx="6656090" cy="71606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4000" b="1"/>
            <a:t>Fuente: </a:t>
          </a:r>
          <a:r>
            <a:rPr lang="en-US" sz="4000"/>
            <a:t>SIPEN</a:t>
          </a:r>
        </a:p>
      </cdr:txBody>
    </cdr:sp>
  </cdr:relSizeAnchor>
</c:userShapes>
</file>

<file path=xl/drawings/drawing29.xml><?xml version="1.0" encoding="utf-8"?>
<c:userShapes xmlns:c="http://schemas.openxmlformats.org/drawingml/2006/chart">
  <cdr:relSizeAnchor xmlns:cdr="http://schemas.openxmlformats.org/drawingml/2006/chartDrawing">
    <cdr:from>
      <cdr:x>0.01139</cdr:x>
      <cdr:y>0.94406</cdr:y>
    </cdr:from>
    <cdr:to>
      <cdr:x>0.44231</cdr:x>
      <cdr:y>1</cdr:y>
    </cdr:to>
    <cdr:sp macro="" textlink="">
      <cdr:nvSpPr>
        <cdr:cNvPr id="2" name="CuadroTexto 1"/>
        <cdr:cNvSpPr txBox="1"/>
      </cdr:nvSpPr>
      <cdr:spPr>
        <a:xfrm xmlns:a="http://schemas.openxmlformats.org/drawingml/2006/main">
          <a:off x="241300" y="12013540"/>
          <a:ext cx="9128334" cy="71186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4000" b="1"/>
            <a:t>Fuente: </a:t>
          </a:r>
          <a:r>
            <a:rPr lang="en-US" sz="4000"/>
            <a:t>SISALRIL</a:t>
          </a:r>
        </a:p>
      </cdr:txBody>
    </cdr:sp>
  </cdr:relSizeAnchor>
</c:userShapes>
</file>

<file path=xl/drawings/drawing30.xml><?xml version="1.0" encoding="utf-8"?>
<c:userShapes xmlns:c="http://schemas.openxmlformats.org/drawingml/2006/chart">
  <cdr:relSizeAnchor xmlns:cdr="http://schemas.openxmlformats.org/drawingml/2006/chartDrawing">
    <cdr:from>
      <cdr:x>0.0197</cdr:x>
      <cdr:y>0.92625</cdr:y>
    </cdr:from>
    <cdr:to>
      <cdr:x>0.29931</cdr:x>
      <cdr:y>0.97363</cdr:y>
    </cdr:to>
    <cdr:sp macro="" textlink="">
      <cdr:nvSpPr>
        <cdr:cNvPr id="4" name="CuadroTexto 1"/>
        <cdr:cNvSpPr txBox="1"/>
      </cdr:nvSpPr>
      <cdr:spPr>
        <a:xfrm xmlns:a="http://schemas.openxmlformats.org/drawingml/2006/main">
          <a:off x="469900" y="12280900"/>
          <a:ext cx="6668706" cy="628246"/>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4000" b="1"/>
            <a:t>Fuente: </a:t>
          </a:r>
          <a:r>
            <a:rPr lang="en-US" sz="4000"/>
            <a:t>SIPEN</a:t>
          </a:r>
        </a:p>
      </cdr:txBody>
    </cdr:sp>
  </cdr:relSizeAnchor>
</c:userShapes>
</file>

<file path=xl/drawings/drawing31.xml><?xml version="1.0" encoding="utf-8"?>
<xdr:wsDr xmlns:xdr="http://schemas.openxmlformats.org/drawingml/2006/spreadsheetDrawing" xmlns:a="http://schemas.openxmlformats.org/drawingml/2006/main">
  <xdr:twoCellAnchor>
    <xdr:from>
      <xdr:col>0</xdr:col>
      <xdr:colOff>0</xdr:colOff>
      <xdr:row>23</xdr:row>
      <xdr:rowOff>1547812</xdr:rowOff>
    </xdr:from>
    <xdr:to>
      <xdr:col>9</xdr:col>
      <xdr:colOff>2024062</xdr:colOff>
      <xdr:row>57</xdr:row>
      <xdr:rowOff>212143</xdr:rowOff>
    </xdr:to>
    <xdr:graphicFrame macro="">
      <xdr:nvGraphicFramePr>
        <xdr:cNvPr id="7" name="6 Gráfico">
          <a:extLst>
            <a:ext uri="{FF2B5EF4-FFF2-40B4-BE49-F238E27FC236}">
              <a16:creationId xmlns:a16="http://schemas.microsoft.com/office/drawing/2014/main" id="{00000000-0008-0000-10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489239</xdr:colOff>
      <xdr:row>0</xdr:row>
      <xdr:rowOff>372341</xdr:rowOff>
    </xdr:from>
    <xdr:to>
      <xdr:col>0</xdr:col>
      <xdr:colOff>2226649</xdr:colOff>
      <xdr:row>1</xdr:row>
      <xdr:rowOff>331604</xdr:rowOff>
    </xdr:to>
    <xdr:pic>
      <xdr:nvPicPr>
        <xdr:cNvPr id="5" name="2 Imagen" descr="logo_2x4.bmp">
          <a:hlinkClick xmlns:r="http://schemas.openxmlformats.org/officeDocument/2006/relationships" r:id="rId2"/>
          <a:extLst>
            <a:ext uri="{FF2B5EF4-FFF2-40B4-BE49-F238E27FC236}">
              <a16:creationId xmlns:a16="http://schemas.microsoft.com/office/drawing/2014/main" id="{00000000-0008-0000-1000-000005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267" t="8001" r="4194" b="15499"/>
        <a:stretch/>
      </xdr:blipFill>
      <xdr:spPr bwMode="auto">
        <a:xfrm>
          <a:off x="489239" y="372341"/>
          <a:ext cx="1737410" cy="11229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2.xml><?xml version="1.0" encoding="utf-8"?>
<c:userShapes xmlns:c="http://schemas.openxmlformats.org/drawingml/2006/chart">
  <cdr:relSizeAnchor xmlns:cdr="http://schemas.openxmlformats.org/drawingml/2006/chartDrawing">
    <cdr:from>
      <cdr:x>0.00463</cdr:x>
      <cdr:y>0.90339</cdr:y>
    </cdr:from>
    <cdr:to>
      <cdr:x>1</cdr:x>
      <cdr:y>0.98668</cdr:y>
    </cdr:to>
    <cdr:sp macro="" textlink="">
      <cdr:nvSpPr>
        <cdr:cNvPr id="2" name="2 CuadroTexto"/>
        <cdr:cNvSpPr txBox="1"/>
      </cdr:nvSpPr>
      <cdr:spPr>
        <a:xfrm xmlns:a="http://schemas.openxmlformats.org/drawingml/2006/main">
          <a:off x="118170" y="11872590"/>
          <a:ext cx="25404500" cy="1094625"/>
        </a:xfrm>
        <a:prstGeom xmlns:a="http://schemas.openxmlformats.org/drawingml/2006/main" prst="rect">
          <a:avLst/>
        </a:prstGeom>
        <a:noFill xmlns:a="http://schemas.openxmlformats.org/drawingml/2006/main"/>
        <a:ln xmlns:a="http://schemas.openxmlformats.org/drawingml/2006/main" w="9525" cmpd="sng">
          <a:solidFill>
            <a:schemeClr val="bg1"/>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2800" b="1">
              <a:solidFill>
                <a:schemeClr val="dk1"/>
              </a:solidFill>
              <a:effectLst/>
              <a:latin typeface="+mn-lt"/>
              <a:ea typeface="+mn-ea"/>
              <a:cs typeface="+mn-cs"/>
            </a:rPr>
            <a:t>Fuente</a:t>
          </a:r>
          <a:r>
            <a:rPr lang="es-DO" sz="2800">
              <a:solidFill>
                <a:schemeClr val="dk1"/>
              </a:solidFill>
              <a:effectLst/>
              <a:latin typeface="+mn-lt"/>
              <a:ea typeface="+mn-ea"/>
              <a:cs typeface="+mn-cs"/>
            </a:rPr>
            <a:t>: Estimaciones y Proyecciones de población por la Oficina Nacional de Estadísticas (ONE)</a:t>
          </a:r>
          <a:r>
            <a:rPr lang="es-DO" sz="2800" baseline="0">
              <a:solidFill>
                <a:schemeClr val="dk1"/>
              </a:solidFill>
              <a:effectLst/>
              <a:latin typeface="+mn-lt"/>
              <a:ea typeface="+mn-ea"/>
              <a:cs typeface="+mn-cs"/>
            </a:rPr>
            <a:t>, una vez la ONE actualice sus proyecciones estos datos seran ajustados.  </a:t>
          </a:r>
          <a:r>
            <a:rPr lang="es-DO" sz="2800">
              <a:solidFill>
                <a:schemeClr val="dk1"/>
              </a:solidFill>
              <a:effectLst/>
              <a:latin typeface="+mn-lt"/>
              <a:ea typeface="+mn-ea"/>
              <a:cs typeface="+mn-cs"/>
            </a:rPr>
            <a:t>Superintendencia de Salud y Riesgos Laborables</a:t>
          </a:r>
          <a:r>
            <a:rPr lang="es-DO" sz="2800" baseline="0">
              <a:solidFill>
                <a:schemeClr val="dk1"/>
              </a:solidFill>
              <a:effectLst/>
              <a:latin typeface="+mn-lt"/>
              <a:ea typeface="+mn-ea"/>
              <a:cs typeface="+mn-cs"/>
            </a:rPr>
            <a:t> (SISALRIL).</a:t>
          </a:r>
          <a:endParaRPr lang="es-DO" sz="6600">
            <a:effectLst/>
          </a:endParaRPr>
        </a:p>
      </cdr:txBody>
    </cdr:sp>
  </cdr:relSizeAnchor>
</c:userShapes>
</file>

<file path=xl/drawings/drawing33.xml><?xml version="1.0" encoding="utf-8"?>
<xdr:wsDr xmlns:xdr="http://schemas.openxmlformats.org/drawingml/2006/spreadsheetDrawing" xmlns:a="http://schemas.openxmlformats.org/drawingml/2006/main">
  <xdr:twoCellAnchor editAs="oneCell">
    <xdr:from>
      <xdr:col>0</xdr:col>
      <xdr:colOff>171450</xdr:colOff>
      <xdr:row>0</xdr:row>
      <xdr:rowOff>124437</xdr:rowOff>
    </xdr:from>
    <xdr:to>
      <xdr:col>0</xdr:col>
      <xdr:colOff>907983</xdr:colOff>
      <xdr:row>1</xdr:row>
      <xdr:rowOff>57449</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1100-00000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6267" t="8001" r="4194" b="15499"/>
        <a:stretch/>
      </xdr:blipFill>
      <xdr:spPr bwMode="auto">
        <a:xfrm>
          <a:off x="171450" y="124437"/>
          <a:ext cx="736533" cy="523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67233</xdr:colOff>
      <xdr:row>24</xdr:row>
      <xdr:rowOff>123265</xdr:rowOff>
    </xdr:from>
    <xdr:to>
      <xdr:col>10</xdr:col>
      <xdr:colOff>930088</xdr:colOff>
      <xdr:row>40</xdr:row>
      <xdr:rowOff>22411</xdr:rowOff>
    </xdr:to>
    <xdr:graphicFrame macro="">
      <xdr:nvGraphicFramePr>
        <xdr:cNvPr id="5" name="Gráfico 4">
          <a:extLst>
            <a:ext uri="{FF2B5EF4-FFF2-40B4-BE49-F238E27FC236}">
              <a16:creationId xmlns:a16="http://schemas.microsoft.com/office/drawing/2014/main" id="{00000000-0008-0000-11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347381</xdr:colOff>
      <xdr:row>39</xdr:row>
      <xdr:rowOff>313764</xdr:rowOff>
    </xdr:from>
    <xdr:to>
      <xdr:col>5</xdr:col>
      <xdr:colOff>100852</xdr:colOff>
      <xdr:row>40</xdr:row>
      <xdr:rowOff>246530</xdr:rowOff>
    </xdr:to>
    <xdr:sp macro="" textlink="">
      <xdr:nvSpPr>
        <xdr:cNvPr id="2" name="CuadroTexto 1">
          <a:extLst>
            <a:ext uri="{FF2B5EF4-FFF2-40B4-BE49-F238E27FC236}">
              <a16:creationId xmlns:a16="http://schemas.microsoft.com/office/drawing/2014/main" id="{00000000-0008-0000-1100-000002000000}"/>
            </a:ext>
          </a:extLst>
        </xdr:cNvPr>
        <xdr:cNvSpPr txBox="1"/>
      </xdr:nvSpPr>
      <xdr:spPr>
        <a:xfrm>
          <a:off x="347381" y="14444382"/>
          <a:ext cx="5412442" cy="257736"/>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1100"/>
            <a:t>Fuente: Superintendencia de Salud y Riesgos Laborales (SISALRIL). </a:t>
          </a:r>
        </a:p>
      </xdr:txBody>
    </xdr:sp>
    <xdr:clientData/>
  </xdr:twoCellAnchor>
</xdr:wsDr>
</file>

<file path=xl/drawings/drawing34.xml><?xml version="1.0" encoding="utf-8"?>
<xdr:wsDr xmlns:xdr="http://schemas.openxmlformats.org/drawingml/2006/spreadsheetDrawing" xmlns:a="http://schemas.openxmlformats.org/drawingml/2006/main">
  <xdr:twoCellAnchor>
    <xdr:from>
      <xdr:col>0</xdr:col>
      <xdr:colOff>133991</xdr:colOff>
      <xdr:row>24</xdr:row>
      <xdr:rowOff>95251</xdr:rowOff>
    </xdr:from>
    <xdr:to>
      <xdr:col>15</xdr:col>
      <xdr:colOff>680357</xdr:colOff>
      <xdr:row>42</xdr:row>
      <xdr:rowOff>68036</xdr:rowOff>
    </xdr:to>
    <xdr:graphicFrame macro="">
      <xdr:nvGraphicFramePr>
        <xdr:cNvPr id="9" name="8 Gráfico">
          <a:extLst>
            <a:ext uri="{FF2B5EF4-FFF2-40B4-BE49-F238E27FC236}">
              <a16:creationId xmlns:a16="http://schemas.microsoft.com/office/drawing/2014/main" id="{00000000-0008-0000-1200-000009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317841</xdr:colOff>
      <xdr:row>0</xdr:row>
      <xdr:rowOff>146288</xdr:rowOff>
    </xdr:from>
    <xdr:to>
      <xdr:col>1</xdr:col>
      <xdr:colOff>87431</xdr:colOff>
      <xdr:row>0</xdr:row>
      <xdr:rowOff>756557</xdr:rowOff>
    </xdr:to>
    <xdr:pic>
      <xdr:nvPicPr>
        <xdr:cNvPr id="6" name="2 Imagen" descr="logo_2x4.bmp">
          <a:hlinkClick xmlns:r="http://schemas.openxmlformats.org/officeDocument/2006/relationships" r:id="rId2"/>
          <a:extLst>
            <a:ext uri="{FF2B5EF4-FFF2-40B4-BE49-F238E27FC236}">
              <a16:creationId xmlns:a16="http://schemas.microsoft.com/office/drawing/2014/main" id="{00000000-0008-0000-1200-000006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l="6267" t="8001" r="4194" b="15499"/>
        <a:stretch/>
      </xdr:blipFill>
      <xdr:spPr bwMode="auto">
        <a:xfrm>
          <a:off x="317841" y="146288"/>
          <a:ext cx="998315" cy="6157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5.xml><?xml version="1.0" encoding="utf-8"?>
<c:userShapes xmlns:c="http://schemas.openxmlformats.org/drawingml/2006/chart">
  <cdr:relSizeAnchor xmlns:cdr="http://schemas.openxmlformats.org/drawingml/2006/chartDrawing">
    <cdr:from>
      <cdr:x>0.05477</cdr:x>
      <cdr:y>0.90705</cdr:y>
    </cdr:from>
    <cdr:to>
      <cdr:x>0.96789</cdr:x>
      <cdr:y>0.98747</cdr:y>
    </cdr:to>
    <cdr:sp macro="" textlink="">
      <cdr:nvSpPr>
        <cdr:cNvPr id="2" name="1 CuadroTexto"/>
        <cdr:cNvSpPr txBox="1"/>
      </cdr:nvSpPr>
      <cdr:spPr>
        <a:xfrm xmlns:a="http://schemas.openxmlformats.org/drawingml/2006/main">
          <a:off x="1004455" y="8399319"/>
          <a:ext cx="16746681" cy="74468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n-US" sz="1100"/>
        </a:p>
      </cdr:txBody>
    </cdr:sp>
  </cdr:relSizeAnchor>
  <cdr:relSizeAnchor xmlns:cdr="http://schemas.openxmlformats.org/drawingml/2006/chartDrawing">
    <cdr:from>
      <cdr:x>0.01128</cdr:x>
      <cdr:y>0.9345</cdr:y>
    </cdr:from>
    <cdr:to>
      <cdr:x>0.63899</cdr:x>
      <cdr:y>0.99176</cdr:y>
    </cdr:to>
    <cdr:sp macro="" textlink="">
      <cdr:nvSpPr>
        <cdr:cNvPr id="3" name="2 CuadroTexto"/>
        <cdr:cNvSpPr txBox="1"/>
      </cdr:nvSpPr>
      <cdr:spPr>
        <a:xfrm xmlns:a="http://schemas.openxmlformats.org/drawingml/2006/main">
          <a:off x="198791" y="6675844"/>
          <a:ext cx="11062341" cy="40905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600" b="1"/>
            <a:t>Fuente: </a:t>
          </a:r>
          <a:r>
            <a:rPr lang="en-US" sz="1600"/>
            <a:t>Superintendencia de Salud y Riesgos Laborales (SISALRIL)</a:t>
          </a:r>
        </a:p>
      </cdr:txBody>
    </cdr:sp>
  </cdr:relSizeAnchor>
</c:userShapes>
</file>

<file path=xl/drawings/drawing36.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xdr:from>
      <xdr:col>0</xdr:col>
      <xdr:colOff>419100</xdr:colOff>
      <xdr:row>29</xdr:row>
      <xdr:rowOff>190500</xdr:rowOff>
    </xdr:from>
    <xdr:to>
      <xdr:col>10</xdr:col>
      <xdr:colOff>609600</xdr:colOff>
      <xdr:row>82</xdr:row>
      <xdr:rowOff>0</xdr:rowOff>
    </xdr:to>
    <xdr:graphicFrame macro="">
      <xdr:nvGraphicFramePr>
        <xdr:cNvPr id="4" name="1 Gráfico">
          <a:extLst>
            <a:ext uri="{FF2B5EF4-FFF2-40B4-BE49-F238E27FC236}">
              <a16:creationId xmlns:a16="http://schemas.microsoft.com/office/drawing/2014/main" id="{00000000-0008-0000-13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477980</xdr:colOff>
      <xdr:row>0</xdr:row>
      <xdr:rowOff>589809</xdr:rowOff>
    </xdr:from>
    <xdr:to>
      <xdr:col>1</xdr:col>
      <xdr:colOff>342899</xdr:colOff>
      <xdr:row>1</xdr:row>
      <xdr:rowOff>231299</xdr:rowOff>
    </xdr:to>
    <xdr:pic>
      <xdr:nvPicPr>
        <xdr:cNvPr id="5" name="8 Imagen" descr="logo_2x4.bmp">
          <a:hlinkClick xmlns:r="http://schemas.openxmlformats.org/officeDocument/2006/relationships" r:id="rId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7980" y="589809"/>
          <a:ext cx="2884344" cy="2060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37.xml><?xml version="1.0" encoding="utf-8"?>
<c:userShapes xmlns:c="http://schemas.openxmlformats.org/drawingml/2006/chart">
  <cdr:relSizeAnchor xmlns:cdr="http://schemas.openxmlformats.org/drawingml/2006/chartDrawing">
    <cdr:from>
      <cdr:x>0.06971</cdr:x>
      <cdr:y>0.95255</cdr:y>
    </cdr:from>
    <cdr:to>
      <cdr:x>0.33711</cdr:x>
      <cdr:y>1</cdr:y>
    </cdr:to>
    <cdr:sp macro="" textlink="">
      <cdr:nvSpPr>
        <cdr:cNvPr id="2" name="CuadroTexto 1"/>
        <cdr:cNvSpPr txBox="1"/>
      </cdr:nvSpPr>
      <cdr:spPr>
        <a:xfrm xmlns:a="http://schemas.openxmlformats.org/drawingml/2006/main">
          <a:off x="2326690" y="18763044"/>
          <a:ext cx="8924635" cy="93465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4800" b="1">
              <a:latin typeface="Arial" panose="020B0604020202020204" pitchFamily="34" charset="0"/>
              <a:cs typeface="Arial" panose="020B0604020202020204" pitchFamily="34" charset="0"/>
            </a:rPr>
            <a:t>Fuente: </a:t>
          </a:r>
          <a:r>
            <a:rPr lang="es-DO" sz="4800">
              <a:latin typeface="Arial" panose="020B0604020202020204" pitchFamily="34" charset="0"/>
              <a:cs typeface="Arial" panose="020B0604020202020204" pitchFamily="34" charset="0"/>
            </a:rPr>
            <a:t>SISALRIL</a:t>
          </a:r>
        </a:p>
      </cdr:txBody>
    </cdr:sp>
  </cdr:relSizeAnchor>
</c:userShapes>
</file>

<file path=xl/drawings/drawing38.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836580</xdr:colOff>
      <xdr:row>8</xdr:row>
      <xdr:rowOff>95250</xdr:rowOff>
    </xdr:from>
    <xdr:to>
      <xdr:col>9</xdr:col>
      <xdr:colOff>247650</xdr:colOff>
      <xdr:row>23</xdr:row>
      <xdr:rowOff>78441</xdr:rowOff>
    </xdr:to>
    <xdr:graphicFrame macro="">
      <xdr:nvGraphicFramePr>
        <xdr:cNvPr id="3" name="Gráfico 2">
          <a:extLst>
            <a:ext uri="{FF2B5EF4-FFF2-40B4-BE49-F238E27FC236}">
              <a16:creationId xmlns:a16="http://schemas.microsoft.com/office/drawing/2014/main" id="{00000000-0008-0000-1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896508</xdr:colOff>
      <xdr:row>21</xdr:row>
      <xdr:rowOff>146237</xdr:rowOff>
    </xdr:from>
    <xdr:to>
      <xdr:col>8</xdr:col>
      <xdr:colOff>1790701</xdr:colOff>
      <xdr:row>45</xdr:row>
      <xdr:rowOff>47625</xdr:rowOff>
    </xdr:to>
    <xdr:graphicFrame macro="">
      <xdr:nvGraphicFramePr>
        <xdr:cNvPr id="4" name="Gráfico 3">
          <a:extLst>
            <a:ext uri="{FF2B5EF4-FFF2-40B4-BE49-F238E27FC236}">
              <a16:creationId xmlns:a16="http://schemas.microsoft.com/office/drawing/2014/main" id="{00000000-0008-0000-14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39.xml><?xml version="1.0" encoding="utf-8"?>
<c:userShapes xmlns:c="http://schemas.openxmlformats.org/drawingml/2006/chart">
  <cdr:relSizeAnchor xmlns:cdr="http://schemas.openxmlformats.org/drawingml/2006/chartDrawing">
    <cdr:from>
      <cdr:x>0.0399</cdr:x>
      <cdr:y>0.91624</cdr:y>
    </cdr:from>
    <cdr:to>
      <cdr:x>0.30614</cdr:x>
      <cdr:y>0.9809</cdr:y>
    </cdr:to>
    <cdr:sp macro="" textlink="">
      <cdr:nvSpPr>
        <cdr:cNvPr id="2" name="CuadroTexto 1"/>
        <cdr:cNvSpPr txBox="1"/>
      </cdr:nvSpPr>
      <cdr:spPr>
        <a:xfrm xmlns:a="http://schemas.openxmlformats.org/drawingml/2006/main">
          <a:off x="175993" y="2736718"/>
          <a:ext cx="1174451" cy="193131"/>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40.xml><?xml version="1.0" encoding="utf-8"?>
<c:userShapes xmlns:c="http://schemas.openxmlformats.org/drawingml/2006/chart">
  <cdr:relSizeAnchor xmlns:cdr="http://schemas.openxmlformats.org/drawingml/2006/chartDrawing">
    <cdr:from>
      <cdr:x>0.03159</cdr:x>
      <cdr:y>0.92947</cdr:y>
    </cdr:from>
    <cdr:to>
      <cdr:x>0.29783</cdr:x>
      <cdr:y>1</cdr:y>
    </cdr:to>
    <cdr:sp macro="" textlink="">
      <cdr:nvSpPr>
        <cdr:cNvPr id="2" name="CuadroTexto 1"/>
        <cdr:cNvSpPr txBox="1"/>
      </cdr:nvSpPr>
      <cdr:spPr>
        <a:xfrm xmlns:a="http://schemas.openxmlformats.org/drawingml/2006/main">
          <a:off x="146050" y="2703634"/>
          <a:ext cx="1230924" cy="2051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41.xml><?xml version="1.0" encoding="utf-8"?>
<xdr:wsDr xmlns:xdr="http://schemas.openxmlformats.org/drawingml/2006/spreadsheetDrawing" xmlns:a="http://schemas.openxmlformats.org/drawingml/2006/main">
  <xdr:twoCellAnchor editAs="oneCell">
    <xdr:from>
      <xdr:col>1</xdr:col>
      <xdr:colOff>40822</xdr:colOff>
      <xdr:row>0</xdr:row>
      <xdr:rowOff>204107</xdr:rowOff>
    </xdr:from>
    <xdr:to>
      <xdr:col>2</xdr:col>
      <xdr:colOff>293849</xdr:colOff>
      <xdr:row>0</xdr:row>
      <xdr:rowOff>1034143</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40179" y="204107"/>
          <a:ext cx="1205527" cy="83003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68036</xdr:colOff>
      <xdr:row>11</xdr:row>
      <xdr:rowOff>13607</xdr:rowOff>
    </xdr:from>
    <xdr:to>
      <xdr:col>9</xdr:col>
      <xdr:colOff>3333750</xdr:colOff>
      <xdr:row>48</xdr:row>
      <xdr:rowOff>108856</xdr:rowOff>
    </xdr:to>
    <xdr:graphicFrame macro="">
      <xdr:nvGraphicFramePr>
        <xdr:cNvPr id="3" name="Gráfico 2">
          <a:extLst>
            <a:ext uri="{FF2B5EF4-FFF2-40B4-BE49-F238E27FC236}">
              <a16:creationId xmlns:a16="http://schemas.microsoft.com/office/drawing/2014/main" id="{00000000-0008-0000-1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2.xml><?xml version="1.0" encoding="utf-8"?>
<c:userShapes xmlns:c="http://schemas.openxmlformats.org/drawingml/2006/chart">
  <cdr:relSizeAnchor xmlns:cdr="http://schemas.openxmlformats.org/drawingml/2006/chartDrawing">
    <cdr:from>
      <cdr:x>0.03146</cdr:x>
      <cdr:y>0.9644</cdr:y>
    </cdr:from>
    <cdr:to>
      <cdr:x>0.4553</cdr:x>
      <cdr:y>1</cdr:y>
    </cdr:to>
    <cdr:sp macro="" textlink="">
      <cdr:nvSpPr>
        <cdr:cNvPr id="2" name="CuadroTexto 1"/>
        <cdr:cNvSpPr txBox="1"/>
      </cdr:nvSpPr>
      <cdr:spPr>
        <a:xfrm xmlns:a="http://schemas.openxmlformats.org/drawingml/2006/main">
          <a:off x="258536" y="8437897"/>
          <a:ext cx="3483429" cy="311496"/>
        </a:xfrm>
        <a:prstGeom xmlns:a="http://schemas.openxmlformats.org/drawingml/2006/main" prst="rect">
          <a:avLst/>
        </a:prstGeom>
        <a:noFill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tx1"/>
        </a:fontRef>
      </cdr:style>
      <cdr:txBody>
        <a:bodyPr xmlns:a="http://schemas.openxmlformats.org/drawingml/2006/main" wrap="square" rtlCol="0" anchor="t">
          <a:spAutoFit/>
        </a:bodyPr>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r>
            <a:rPr lang="es-DO" sz="1400" b="1"/>
            <a:t>Fuente: </a:t>
          </a:r>
          <a:r>
            <a:rPr lang="es-DO" sz="1400"/>
            <a:t>SISALRIL</a:t>
          </a:r>
        </a:p>
      </cdr:txBody>
    </cdr:sp>
  </cdr:relSizeAnchor>
</c:userShapes>
</file>

<file path=xl/drawings/drawing43.xml><?xml version="1.0" encoding="utf-8"?>
<xdr:wsDr xmlns:xdr="http://schemas.openxmlformats.org/drawingml/2006/spreadsheetDrawing" xmlns:a="http://schemas.openxmlformats.org/drawingml/2006/main">
  <xdr:twoCellAnchor>
    <xdr:from>
      <xdr:col>0</xdr:col>
      <xdr:colOff>361788</xdr:colOff>
      <xdr:row>14</xdr:row>
      <xdr:rowOff>187298</xdr:rowOff>
    </xdr:from>
    <xdr:to>
      <xdr:col>10</xdr:col>
      <xdr:colOff>608318</xdr:colOff>
      <xdr:row>28</xdr:row>
      <xdr:rowOff>41622</xdr:rowOff>
    </xdr:to>
    <xdr:sp macro="" textlink="">
      <xdr:nvSpPr>
        <xdr:cNvPr id="3" name="2 CuadroTexto">
          <a:extLst>
            <a:ext uri="{FF2B5EF4-FFF2-40B4-BE49-F238E27FC236}">
              <a16:creationId xmlns:a16="http://schemas.microsoft.com/office/drawing/2014/main" id="{00000000-0008-0000-1600-000003000000}"/>
            </a:ext>
          </a:extLst>
        </xdr:cNvPr>
        <xdr:cNvSpPr txBox="1"/>
      </xdr:nvSpPr>
      <xdr:spPr>
        <a:xfrm>
          <a:off x="361788" y="2854298"/>
          <a:ext cx="9485780" cy="25213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4000" b="1" baseline="0">
              <a:solidFill>
                <a:srgbClr val="0070C0"/>
              </a:solidFill>
              <a:effectLst/>
              <a:latin typeface="+mn-lt"/>
              <a:ea typeface="+mn-ea"/>
              <a:cs typeface="+mn-cs"/>
            </a:rPr>
            <a:t>Sistema Dominicano de Seguridad Social (SDSS)</a:t>
          </a:r>
        </a:p>
        <a:p>
          <a:pPr marL="0" marR="0" indent="0" algn="ctr" defTabSz="914400" eaLnBrk="1" fontAlgn="auto" latinLnBrk="0" hangingPunct="1">
            <a:lnSpc>
              <a:spcPct val="100000"/>
            </a:lnSpc>
            <a:spcBef>
              <a:spcPts val="0"/>
            </a:spcBef>
            <a:spcAft>
              <a:spcPts val="0"/>
            </a:spcAft>
            <a:buClrTx/>
            <a:buSzTx/>
            <a:buFontTx/>
            <a:buNone/>
            <a:tabLst/>
            <a:defRPr/>
          </a:pPr>
          <a:r>
            <a:rPr lang="es-DO" sz="3600" b="1" baseline="0">
              <a:solidFill>
                <a:schemeClr val="accent3">
                  <a:lumMod val="50000"/>
                </a:schemeClr>
              </a:solidFill>
              <a:effectLst/>
              <a:latin typeface="+mn-lt"/>
              <a:ea typeface="+mn-ea"/>
              <a:cs typeface="+mn-cs"/>
            </a:rPr>
            <a:t>Afiliación SFS Régimen Contributivo (RC)</a:t>
          </a:r>
          <a:endParaRPr lang="es-DO" sz="2400" b="1">
            <a:solidFill>
              <a:schemeClr val="accent3">
                <a:lumMod val="50000"/>
              </a:schemeClr>
            </a:solidFill>
          </a:endParaRPr>
        </a:p>
      </xdr:txBody>
    </xdr:sp>
    <xdr:clientData/>
  </xdr:twoCellAnchor>
  <xdr:twoCellAnchor editAs="oneCell">
    <xdr:from>
      <xdr:col>0</xdr:col>
      <xdr:colOff>393806</xdr:colOff>
      <xdr:row>3</xdr:row>
      <xdr:rowOff>27215</xdr:rowOff>
    </xdr:from>
    <xdr:to>
      <xdr:col>1</xdr:col>
      <xdr:colOff>672032</xdr:colOff>
      <xdr:row>7</xdr:row>
      <xdr:rowOff>40822</xdr:rowOff>
    </xdr:to>
    <xdr:pic>
      <xdr:nvPicPr>
        <xdr:cNvPr id="4" name="3 Imagen" descr="logo_2x4.bmp">
          <a:extLst>
            <a:ext uri="{FF2B5EF4-FFF2-40B4-BE49-F238E27FC236}">
              <a16:creationId xmlns:a16="http://schemas.microsoft.com/office/drawing/2014/main" id="{00000000-0008-0000-16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051" t="11988" r="19500" b="24910"/>
        <a:stretch/>
      </xdr:blipFill>
      <xdr:spPr bwMode="auto">
        <a:xfrm>
          <a:off x="393806" y="598715"/>
          <a:ext cx="1040226" cy="7756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4.xml><?xml version="1.0" encoding="utf-8"?>
<xdr:wsDr xmlns:xdr="http://schemas.openxmlformats.org/drawingml/2006/spreadsheetDrawing" xmlns:a="http://schemas.openxmlformats.org/drawingml/2006/main">
  <xdr:twoCellAnchor>
    <xdr:from>
      <xdr:col>0</xdr:col>
      <xdr:colOff>0</xdr:colOff>
      <xdr:row>0</xdr:row>
      <xdr:rowOff>0</xdr:rowOff>
    </xdr:from>
    <xdr:to>
      <xdr:col>12</xdr:col>
      <xdr:colOff>23811</xdr:colOff>
      <xdr:row>4</xdr:row>
      <xdr:rowOff>380999</xdr:rowOff>
    </xdr:to>
    <xdr:sp macro="" textlink="">
      <xdr:nvSpPr>
        <xdr:cNvPr id="2" name="3 Rectángulo redondeado">
          <a:extLst>
            <a:ext uri="{FF2B5EF4-FFF2-40B4-BE49-F238E27FC236}">
              <a16:creationId xmlns:a16="http://schemas.microsoft.com/office/drawing/2014/main" id="{00000000-0008-0000-1700-000002000000}"/>
            </a:ext>
          </a:extLst>
        </xdr:cNvPr>
        <xdr:cNvSpPr/>
      </xdr:nvSpPr>
      <xdr:spPr>
        <a:xfrm>
          <a:off x="0" y="0"/>
          <a:ext cx="29884686" cy="1928812"/>
        </a:xfrm>
        <a:prstGeom prst="roundRect">
          <a:avLst/>
        </a:prstGeom>
        <a:solidFill>
          <a:schemeClr val="accent1">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4400" b="1">
              <a:solidFill>
                <a:schemeClr val="lt1"/>
              </a:solidFill>
              <a:effectLst/>
              <a:latin typeface="+mn-lt"/>
              <a:ea typeface="+mn-ea"/>
              <a:cs typeface="+mn-cs"/>
            </a:rPr>
            <a:t>Sistema</a:t>
          </a:r>
          <a:r>
            <a:rPr lang="es-DO" sz="4400" b="1" baseline="0">
              <a:solidFill>
                <a:schemeClr val="lt1"/>
              </a:solidFill>
              <a:effectLst/>
              <a:latin typeface="+mn-lt"/>
              <a:ea typeface="+mn-ea"/>
              <a:cs typeface="+mn-cs"/>
            </a:rPr>
            <a:t> Dominicano de Seguridad Social (SDSS)</a:t>
          </a:r>
        </a:p>
        <a:p>
          <a:pPr algn="ctr" eaLnBrk="1" fontAlgn="auto" latinLnBrk="0" hangingPunct="1"/>
          <a:r>
            <a:rPr lang="es-DO" sz="4400" b="1">
              <a:solidFill>
                <a:schemeClr val="lt1"/>
              </a:solidFill>
              <a:effectLst/>
              <a:latin typeface="+mn-lt"/>
              <a:ea typeface="+mn-ea"/>
              <a:cs typeface="+mn-cs"/>
            </a:rPr>
            <a:t>Afiliación al Seguro</a:t>
          </a:r>
          <a:r>
            <a:rPr lang="es-DO" sz="4400" b="1" baseline="0">
              <a:solidFill>
                <a:schemeClr val="lt1"/>
              </a:solidFill>
              <a:effectLst/>
              <a:latin typeface="+mn-lt"/>
              <a:ea typeface="+mn-ea"/>
              <a:cs typeface="+mn-cs"/>
            </a:rPr>
            <a:t> Familiar de Salud del Régimen Subsidiado (RS)</a:t>
          </a:r>
          <a:endParaRPr lang="es-DO" sz="8000">
            <a:effectLst/>
          </a:endParaRPr>
        </a:p>
      </xdr:txBody>
    </xdr:sp>
    <xdr:clientData/>
  </xdr:twoCellAnchor>
  <xdr:twoCellAnchor editAs="oneCell">
    <xdr:from>
      <xdr:col>0</xdr:col>
      <xdr:colOff>846044</xdr:colOff>
      <xdr:row>1</xdr:row>
      <xdr:rowOff>164807</xdr:rowOff>
    </xdr:from>
    <xdr:to>
      <xdr:col>1</xdr:col>
      <xdr:colOff>547687</xdr:colOff>
      <xdr:row>4</xdr:row>
      <xdr:rowOff>4761</xdr:rowOff>
    </xdr:to>
    <xdr:pic>
      <xdr:nvPicPr>
        <xdr:cNvPr id="3" name="1 Imagen" descr="Logo_2x4.bmp">
          <a:hlinkClick xmlns:r="http://schemas.openxmlformats.org/officeDocument/2006/relationships" r:id="rId1"/>
          <a:extLst>
            <a:ext uri="{FF2B5EF4-FFF2-40B4-BE49-F238E27FC236}">
              <a16:creationId xmlns:a16="http://schemas.microsoft.com/office/drawing/2014/main" id="{00000000-0008-0000-1700-000003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846044" y="355307"/>
          <a:ext cx="1797143" cy="11972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5.xml><?xml version="1.0" encoding="utf-8"?>
<xdr:wsDr xmlns:xdr="http://schemas.openxmlformats.org/drawingml/2006/spreadsheetDrawing" xmlns:a="http://schemas.openxmlformats.org/drawingml/2006/main">
  <xdr:twoCellAnchor>
    <xdr:from>
      <xdr:col>0</xdr:col>
      <xdr:colOff>95249</xdr:colOff>
      <xdr:row>24</xdr:row>
      <xdr:rowOff>95249</xdr:rowOff>
    </xdr:from>
    <xdr:to>
      <xdr:col>9</xdr:col>
      <xdr:colOff>2690812</xdr:colOff>
      <xdr:row>58</xdr:row>
      <xdr:rowOff>71438</xdr:rowOff>
    </xdr:to>
    <xdr:graphicFrame macro="">
      <xdr:nvGraphicFramePr>
        <xdr:cNvPr id="9" name="8 Gráfico">
          <a:extLst>
            <a:ext uri="{FF2B5EF4-FFF2-40B4-BE49-F238E27FC236}">
              <a16:creationId xmlns:a16="http://schemas.microsoft.com/office/drawing/2014/main" id="{00000000-0008-0000-1800-000009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490346</xdr:colOff>
      <xdr:row>0</xdr:row>
      <xdr:rowOff>238125</xdr:rowOff>
    </xdr:from>
    <xdr:to>
      <xdr:col>0</xdr:col>
      <xdr:colOff>2029922</xdr:colOff>
      <xdr:row>1</xdr:row>
      <xdr:rowOff>240287</xdr:rowOff>
    </xdr:to>
    <xdr:pic>
      <xdr:nvPicPr>
        <xdr:cNvPr id="11" name="10 Imagen" descr="logo_2x4.bmp">
          <a:hlinkClick xmlns:r="http://schemas.openxmlformats.org/officeDocument/2006/relationships" r:id="rId2"/>
          <a:extLst>
            <a:ext uri="{FF2B5EF4-FFF2-40B4-BE49-F238E27FC236}">
              <a16:creationId xmlns:a16="http://schemas.microsoft.com/office/drawing/2014/main" id="{00000000-0008-0000-1800-00000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0346" y="238125"/>
          <a:ext cx="1541019" cy="113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6.xml><?xml version="1.0" encoding="utf-8"?>
<c:userShapes xmlns:c="http://schemas.openxmlformats.org/drawingml/2006/chart">
  <cdr:relSizeAnchor xmlns:cdr="http://schemas.openxmlformats.org/drawingml/2006/chartDrawing">
    <cdr:from>
      <cdr:x>0.02154</cdr:x>
      <cdr:y>0.94432</cdr:y>
    </cdr:from>
    <cdr:to>
      <cdr:x>0.50049</cdr:x>
      <cdr:y>1</cdr:y>
    </cdr:to>
    <cdr:sp macro="" textlink="">
      <cdr:nvSpPr>
        <cdr:cNvPr id="2" name="CuadroTexto 1"/>
        <cdr:cNvSpPr txBox="1"/>
      </cdr:nvSpPr>
      <cdr:spPr>
        <a:xfrm xmlns:a="http://schemas.openxmlformats.org/drawingml/2006/main">
          <a:off x="666750" y="10096500"/>
          <a:ext cx="14826686" cy="59531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2400" b="1"/>
            <a:t>Fuente:</a:t>
          </a:r>
          <a:r>
            <a:rPr lang="es-ES" sz="2400" b="1" baseline="0"/>
            <a:t> </a:t>
          </a:r>
          <a:r>
            <a:rPr lang="es-ES" sz="2400" baseline="0"/>
            <a:t>SISALRIL</a:t>
          </a:r>
          <a:endParaRPr lang="es-ES" sz="2400"/>
        </a:p>
      </cdr:txBody>
    </cdr:sp>
  </cdr:relSizeAnchor>
</c:userShapes>
</file>

<file path=xl/drawings/drawing47.xml><?xml version="1.0" encoding="utf-8"?>
<xdr:wsDr xmlns:xdr="http://schemas.openxmlformats.org/drawingml/2006/spreadsheetDrawing" xmlns:a="http://schemas.openxmlformats.org/drawingml/2006/main">
  <xdr:twoCellAnchor editAs="oneCell">
    <xdr:from>
      <xdr:col>0</xdr:col>
      <xdr:colOff>779318</xdr:colOff>
      <xdr:row>0</xdr:row>
      <xdr:rowOff>294408</xdr:rowOff>
    </xdr:from>
    <xdr:to>
      <xdr:col>1</xdr:col>
      <xdr:colOff>554182</xdr:colOff>
      <xdr:row>1</xdr:row>
      <xdr:rowOff>280456</xdr:rowOff>
    </xdr:to>
    <xdr:pic>
      <xdr:nvPicPr>
        <xdr:cNvPr id="4" name="3 Imagen" descr="logo_2x4.bmp">
          <a:hlinkClick xmlns:r="http://schemas.openxmlformats.org/officeDocument/2006/relationships" r:id="rId1"/>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79318" y="294408"/>
          <a:ext cx="1298864" cy="97318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17318</xdr:colOff>
      <xdr:row>22</xdr:row>
      <xdr:rowOff>304057</xdr:rowOff>
    </xdr:from>
    <xdr:to>
      <xdr:col>11</xdr:col>
      <xdr:colOff>1610591</xdr:colOff>
      <xdr:row>48</xdr:row>
      <xdr:rowOff>86590</xdr:rowOff>
    </xdr:to>
    <xdr:graphicFrame macro="">
      <xdr:nvGraphicFramePr>
        <xdr:cNvPr id="3" name="Gráfico 2">
          <a:extLst>
            <a:ext uri="{FF2B5EF4-FFF2-40B4-BE49-F238E27FC236}">
              <a16:creationId xmlns:a16="http://schemas.microsoft.com/office/drawing/2014/main" id="{00000000-0008-0000-19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48.xml><?xml version="1.0" encoding="utf-8"?>
<c:userShapes xmlns:c="http://schemas.openxmlformats.org/drawingml/2006/chart">
  <cdr:relSizeAnchor xmlns:cdr="http://schemas.openxmlformats.org/drawingml/2006/chartDrawing">
    <cdr:from>
      <cdr:x>0.01545</cdr:x>
      <cdr:y>0.95479</cdr:y>
    </cdr:from>
    <cdr:to>
      <cdr:x>0.62399</cdr:x>
      <cdr:y>0.98909</cdr:y>
    </cdr:to>
    <cdr:sp macro="" textlink="">
      <cdr:nvSpPr>
        <cdr:cNvPr id="2" name="7 CuadroTexto">
          <a:extLst xmlns:a="http://schemas.openxmlformats.org/drawingml/2006/main">
            <a:ext uri="{FF2B5EF4-FFF2-40B4-BE49-F238E27FC236}">
              <a16:creationId xmlns:a16="http://schemas.microsoft.com/office/drawing/2014/main" id="{00000000-0008-0000-1B00-000008000000}"/>
            </a:ext>
          </a:extLst>
        </cdr:cNvPr>
        <cdr:cNvSpPr txBox="1"/>
      </cdr:nvSpPr>
      <cdr:spPr>
        <a:xfrm xmlns:a="http://schemas.openxmlformats.org/drawingml/2006/main">
          <a:off x="337130" y="10606397"/>
          <a:ext cx="13278896" cy="381000"/>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n-US" sz="2400" b="1"/>
            <a:t>Fuente: </a:t>
          </a:r>
          <a:r>
            <a:rPr lang="en-US" sz="2400"/>
            <a:t>Superintendencia de Salud y Riesgos Laborales (SISALRIL)</a:t>
          </a:r>
        </a:p>
      </cdr:txBody>
    </cdr:sp>
  </cdr:relSizeAnchor>
</c:userShapes>
</file>

<file path=xl/drawings/drawing49.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1A00-000003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xdr:from>
      <xdr:col>0</xdr:col>
      <xdr:colOff>0</xdr:colOff>
      <xdr:row>28</xdr:row>
      <xdr:rowOff>0</xdr:rowOff>
    </xdr:from>
    <xdr:to>
      <xdr:col>10</xdr:col>
      <xdr:colOff>2057400</xdr:colOff>
      <xdr:row>69</xdr:row>
      <xdr:rowOff>152400</xdr:rowOff>
    </xdr:to>
    <xdr:graphicFrame macro="">
      <xdr:nvGraphicFramePr>
        <xdr:cNvPr id="4" name="1 Gráfico">
          <a:extLst>
            <a:ext uri="{FF2B5EF4-FFF2-40B4-BE49-F238E27FC236}">
              <a16:creationId xmlns:a16="http://schemas.microsoft.com/office/drawing/2014/main" id="{00000000-0008-0000-1A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477980</xdr:colOff>
      <xdr:row>0</xdr:row>
      <xdr:rowOff>589809</xdr:rowOff>
    </xdr:from>
    <xdr:to>
      <xdr:col>1</xdr:col>
      <xdr:colOff>342899</xdr:colOff>
      <xdr:row>1</xdr:row>
      <xdr:rowOff>231299</xdr:rowOff>
    </xdr:to>
    <xdr:pic>
      <xdr:nvPicPr>
        <xdr:cNvPr id="5" name="8 Imagen" descr="logo_2x4.bmp">
          <a:hlinkClick xmlns:r="http://schemas.openxmlformats.org/officeDocument/2006/relationships" r:id="rId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7980" y="589809"/>
          <a:ext cx="2884344" cy="2060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0.xml><?xml version="1.0" encoding="utf-8"?>
<c:userShapes xmlns:c="http://schemas.openxmlformats.org/drawingml/2006/chart">
  <cdr:relSizeAnchor xmlns:cdr="http://schemas.openxmlformats.org/drawingml/2006/chartDrawing">
    <cdr:from>
      <cdr:x>0.06971</cdr:x>
      <cdr:y>0.95255</cdr:y>
    </cdr:from>
    <cdr:to>
      <cdr:x>0.33711</cdr:x>
      <cdr:y>1</cdr:y>
    </cdr:to>
    <cdr:sp macro="" textlink="">
      <cdr:nvSpPr>
        <cdr:cNvPr id="2" name="CuadroTexto 1"/>
        <cdr:cNvSpPr txBox="1"/>
      </cdr:nvSpPr>
      <cdr:spPr>
        <a:xfrm xmlns:a="http://schemas.openxmlformats.org/drawingml/2006/main">
          <a:off x="2326690" y="18763044"/>
          <a:ext cx="8924635" cy="93465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4800" b="1">
              <a:latin typeface="Arial" panose="020B0604020202020204" pitchFamily="34" charset="0"/>
              <a:cs typeface="Arial" panose="020B0604020202020204" pitchFamily="34" charset="0"/>
            </a:rPr>
            <a:t>Fuente: </a:t>
          </a:r>
          <a:r>
            <a:rPr lang="es-DO" sz="4800">
              <a:latin typeface="Arial" panose="020B0604020202020204" pitchFamily="34" charset="0"/>
              <a:cs typeface="Arial" panose="020B0604020202020204" pitchFamily="34" charset="0"/>
            </a:rPr>
            <a:t>SISALRIL</a:t>
          </a:r>
        </a:p>
      </cdr:txBody>
    </cdr:sp>
  </cdr:relSizeAnchor>
</c:userShapes>
</file>

<file path=xl/drawings/drawing51.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3" name="9 Imagen" descr="logo_2x4.bmp">
          <a:hlinkClick xmlns:r="http://schemas.openxmlformats.org/officeDocument/2006/relationships" r:id="rId1"/>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68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829236</xdr:colOff>
      <xdr:row>5</xdr:row>
      <xdr:rowOff>33618</xdr:rowOff>
    </xdr:from>
    <xdr:to>
      <xdr:col>9</xdr:col>
      <xdr:colOff>818029</xdr:colOff>
      <xdr:row>22</xdr:row>
      <xdr:rowOff>78441</xdr:rowOff>
    </xdr:to>
    <xdr:graphicFrame macro="">
      <xdr:nvGraphicFramePr>
        <xdr:cNvPr id="4" name="Gráfico 3">
          <a:extLst>
            <a:ext uri="{FF2B5EF4-FFF2-40B4-BE49-F238E27FC236}">
              <a16:creationId xmlns:a16="http://schemas.microsoft.com/office/drawing/2014/main" id="{00000000-0008-0000-1B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3</xdr:col>
      <xdr:colOff>772682</xdr:colOff>
      <xdr:row>22</xdr:row>
      <xdr:rowOff>22412</xdr:rowOff>
    </xdr:from>
    <xdr:to>
      <xdr:col>9</xdr:col>
      <xdr:colOff>1423147</xdr:colOff>
      <xdr:row>45</xdr:row>
      <xdr:rowOff>56030</xdr:rowOff>
    </xdr:to>
    <xdr:graphicFrame macro="">
      <xdr:nvGraphicFramePr>
        <xdr:cNvPr id="5" name="Gráfico 4">
          <a:extLst>
            <a:ext uri="{FF2B5EF4-FFF2-40B4-BE49-F238E27FC236}">
              <a16:creationId xmlns:a16="http://schemas.microsoft.com/office/drawing/2014/main" id="{00000000-0008-0000-1B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52.xml><?xml version="1.0" encoding="utf-8"?>
<c:userShapes xmlns:c="http://schemas.openxmlformats.org/drawingml/2006/chart">
  <cdr:relSizeAnchor xmlns:cdr="http://schemas.openxmlformats.org/drawingml/2006/chartDrawing">
    <cdr:from>
      <cdr:x>0.0399</cdr:x>
      <cdr:y>0.91624</cdr:y>
    </cdr:from>
    <cdr:to>
      <cdr:x>0.30614</cdr:x>
      <cdr:y>0.9809</cdr:y>
    </cdr:to>
    <cdr:sp macro="" textlink="">
      <cdr:nvSpPr>
        <cdr:cNvPr id="2" name="CuadroTexto 1"/>
        <cdr:cNvSpPr txBox="1"/>
      </cdr:nvSpPr>
      <cdr:spPr>
        <a:xfrm xmlns:a="http://schemas.openxmlformats.org/drawingml/2006/main">
          <a:off x="175993" y="2736718"/>
          <a:ext cx="1174451" cy="193131"/>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53.xml><?xml version="1.0" encoding="utf-8"?>
<c:userShapes xmlns:c="http://schemas.openxmlformats.org/drawingml/2006/chart">
  <cdr:relSizeAnchor xmlns:cdr="http://schemas.openxmlformats.org/drawingml/2006/chartDrawing">
    <cdr:from>
      <cdr:x>0.03159</cdr:x>
      <cdr:y>0.92947</cdr:y>
    </cdr:from>
    <cdr:to>
      <cdr:x>0.29783</cdr:x>
      <cdr:y>1</cdr:y>
    </cdr:to>
    <cdr:sp macro="" textlink="">
      <cdr:nvSpPr>
        <cdr:cNvPr id="2" name="CuadroTexto 1"/>
        <cdr:cNvSpPr txBox="1"/>
      </cdr:nvSpPr>
      <cdr:spPr>
        <a:xfrm xmlns:a="http://schemas.openxmlformats.org/drawingml/2006/main">
          <a:off x="146050" y="2703634"/>
          <a:ext cx="1230924" cy="2051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54.xml><?xml version="1.0" encoding="utf-8"?>
<xdr:wsDr xmlns:xdr="http://schemas.openxmlformats.org/drawingml/2006/spreadsheetDrawing" xmlns:a="http://schemas.openxmlformats.org/drawingml/2006/main">
  <xdr:twoCellAnchor editAs="oneCell">
    <xdr:from>
      <xdr:col>0</xdr:col>
      <xdr:colOff>204107</xdr:colOff>
      <xdr:row>0</xdr:row>
      <xdr:rowOff>124918</xdr:rowOff>
    </xdr:from>
    <xdr:to>
      <xdr:col>1</xdr:col>
      <xdr:colOff>830035</xdr:colOff>
      <xdr:row>0</xdr:row>
      <xdr:rowOff>762000</xdr:rowOff>
    </xdr:to>
    <xdr:pic>
      <xdr:nvPicPr>
        <xdr:cNvPr id="3" name="9 Imagen" descr="logo_2x4.bmp">
          <a:hlinkClick xmlns:r="http://schemas.openxmlformats.org/officeDocument/2006/relationships" r:id="rId1"/>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4107" y="124918"/>
          <a:ext cx="925285" cy="6370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5</xdr:col>
      <xdr:colOff>68036</xdr:colOff>
      <xdr:row>10</xdr:row>
      <xdr:rowOff>938893</xdr:rowOff>
    </xdr:from>
    <xdr:to>
      <xdr:col>10</xdr:col>
      <xdr:colOff>3292929</xdr:colOff>
      <xdr:row>48</xdr:row>
      <xdr:rowOff>95250</xdr:rowOff>
    </xdr:to>
    <xdr:graphicFrame macro="">
      <xdr:nvGraphicFramePr>
        <xdr:cNvPr id="4" name="Gráfico 3">
          <a:extLst>
            <a:ext uri="{FF2B5EF4-FFF2-40B4-BE49-F238E27FC236}">
              <a16:creationId xmlns:a16="http://schemas.microsoft.com/office/drawing/2014/main" id="{00000000-0008-0000-1C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55.xml><?xml version="1.0" encoding="utf-8"?>
<c:userShapes xmlns:c="http://schemas.openxmlformats.org/drawingml/2006/chart">
  <cdr:relSizeAnchor xmlns:cdr="http://schemas.openxmlformats.org/drawingml/2006/chartDrawing">
    <cdr:from>
      <cdr:x>0.03146</cdr:x>
      <cdr:y>0.9644</cdr:y>
    </cdr:from>
    <cdr:to>
      <cdr:x>0.4553</cdr:x>
      <cdr:y>1</cdr:y>
    </cdr:to>
    <cdr:sp macro="" textlink="">
      <cdr:nvSpPr>
        <cdr:cNvPr id="2" name="CuadroTexto 1"/>
        <cdr:cNvSpPr txBox="1"/>
      </cdr:nvSpPr>
      <cdr:spPr>
        <a:xfrm xmlns:a="http://schemas.openxmlformats.org/drawingml/2006/main">
          <a:off x="258536" y="8437897"/>
          <a:ext cx="3483429" cy="311496"/>
        </a:xfrm>
        <a:prstGeom xmlns:a="http://schemas.openxmlformats.org/drawingml/2006/main" prst="rect">
          <a:avLst/>
        </a:prstGeom>
        <a:noFill xmlns:a="http://schemas.openxmlformats.org/drawingml/2006/mai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tx1"/>
        </a:fontRef>
      </cdr:style>
      <cdr:txBody>
        <a:bodyPr xmlns:a="http://schemas.openxmlformats.org/drawingml/2006/main" wrap="square" rtlCol="0" anchor="t">
          <a:spAutoFit/>
        </a:bodyPr>
        <a:lstStyle xmlns:a="http://schemas.openxmlformats.org/drawingml/2006/main">
          <a:lvl1pPr marL="0" indent="0">
            <a:defRPr sz="1100">
              <a:solidFill>
                <a:schemeClr val="tx1"/>
              </a:solidFill>
              <a:latin typeface="+mn-lt"/>
              <a:ea typeface="+mn-ea"/>
              <a:cs typeface="+mn-cs"/>
            </a:defRPr>
          </a:lvl1pPr>
          <a:lvl2pPr marL="457200" indent="0">
            <a:defRPr sz="1100">
              <a:solidFill>
                <a:schemeClr val="tx1"/>
              </a:solidFill>
              <a:latin typeface="+mn-lt"/>
              <a:ea typeface="+mn-ea"/>
              <a:cs typeface="+mn-cs"/>
            </a:defRPr>
          </a:lvl2pPr>
          <a:lvl3pPr marL="914400" indent="0">
            <a:defRPr sz="1100">
              <a:solidFill>
                <a:schemeClr val="tx1"/>
              </a:solidFill>
              <a:latin typeface="+mn-lt"/>
              <a:ea typeface="+mn-ea"/>
              <a:cs typeface="+mn-cs"/>
            </a:defRPr>
          </a:lvl3pPr>
          <a:lvl4pPr marL="1371600" indent="0">
            <a:defRPr sz="1100">
              <a:solidFill>
                <a:schemeClr val="tx1"/>
              </a:solidFill>
              <a:latin typeface="+mn-lt"/>
              <a:ea typeface="+mn-ea"/>
              <a:cs typeface="+mn-cs"/>
            </a:defRPr>
          </a:lvl4pPr>
          <a:lvl5pPr marL="1828800" indent="0">
            <a:defRPr sz="1100">
              <a:solidFill>
                <a:schemeClr val="tx1"/>
              </a:solidFill>
              <a:latin typeface="+mn-lt"/>
              <a:ea typeface="+mn-ea"/>
              <a:cs typeface="+mn-cs"/>
            </a:defRPr>
          </a:lvl5pPr>
          <a:lvl6pPr marL="2286000" indent="0">
            <a:defRPr sz="1100">
              <a:solidFill>
                <a:schemeClr val="tx1"/>
              </a:solidFill>
              <a:latin typeface="+mn-lt"/>
              <a:ea typeface="+mn-ea"/>
              <a:cs typeface="+mn-cs"/>
            </a:defRPr>
          </a:lvl6pPr>
          <a:lvl7pPr marL="2743200" indent="0">
            <a:defRPr sz="1100">
              <a:solidFill>
                <a:schemeClr val="tx1"/>
              </a:solidFill>
              <a:latin typeface="+mn-lt"/>
              <a:ea typeface="+mn-ea"/>
              <a:cs typeface="+mn-cs"/>
            </a:defRPr>
          </a:lvl7pPr>
          <a:lvl8pPr marL="3200400" indent="0">
            <a:defRPr sz="1100">
              <a:solidFill>
                <a:schemeClr val="tx1"/>
              </a:solidFill>
              <a:latin typeface="+mn-lt"/>
              <a:ea typeface="+mn-ea"/>
              <a:cs typeface="+mn-cs"/>
            </a:defRPr>
          </a:lvl8pPr>
          <a:lvl9pPr marL="3657600" indent="0">
            <a:defRPr sz="1100">
              <a:solidFill>
                <a:schemeClr val="tx1"/>
              </a:solidFill>
              <a:latin typeface="+mn-lt"/>
              <a:ea typeface="+mn-ea"/>
              <a:cs typeface="+mn-cs"/>
            </a:defRPr>
          </a:lvl9pPr>
        </a:lstStyle>
        <a:p xmlns:a="http://schemas.openxmlformats.org/drawingml/2006/main">
          <a:r>
            <a:rPr lang="es-DO" sz="1400" b="1"/>
            <a:t>Fuente: </a:t>
          </a:r>
          <a:r>
            <a:rPr lang="es-DO" sz="1400"/>
            <a:t>SISALRIL</a:t>
          </a:r>
        </a:p>
      </cdr:txBody>
    </cdr:sp>
  </cdr:relSizeAnchor>
</c:userShapes>
</file>

<file path=xl/drawings/drawing56.xml><?xml version="1.0" encoding="utf-8"?>
<xdr:wsDr xmlns:xdr="http://schemas.openxmlformats.org/drawingml/2006/spreadsheetDrawing" xmlns:a="http://schemas.openxmlformats.org/drawingml/2006/main">
  <xdr:twoCellAnchor>
    <xdr:from>
      <xdr:col>0</xdr:col>
      <xdr:colOff>446394</xdr:colOff>
      <xdr:row>9</xdr:row>
      <xdr:rowOff>40819</xdr:rowOff>
    </xdr:from>
    <xdr:to>
      <xdr:col>12</xdr:col>
      <xdr:colOff>26174</xdr:colOff>
      <xdr:row>28</xdr:row>
      <xdr:rowOff>165686</xdr:rowOff>
    </xdr:to>
    <xdr:sp macro="" textlink="">
      <xdr:nvSpPr>
        <xdr:cNvPr id="3" name="2 CuadroTexto">
          <a:extLst>
            <a:ext uri="{FF2B5EF4-FFF2-40B4-BE49-F238E27FC236}">
              <a16:creationId xmlns:a16="http://schemas.microsoft.com/office/drawing/2014/main" id="{00000000-0008-0000-1D00-000003000000}"/>
            </a:ext>
          </a:extLst>
        </xdr:cNvPr>
        <xdr:cNvSpPr txBox="1"/>
      </xdr:nvSpPr>
      <xdr:spPr>
        <a:xfrm>
          <a:off x="446394" y="1755319"/>
          <a:ext cx="8904755" cy="37443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3600" b="1" baseline="0">
              <a:solidFill>
                <a:srgbClr val="0070C0"/>
              </a:solidFill>
              <a:effectLst/>
              <a:latin typeface="+mn-lt"/>
              <a:ea typeface="+mn-ea"/>
              <a:cs typeface="+mn-cs"/>
            </a:rPr>
            <a:t>Sistema Dominicano de Seguridad Social (SDSS)</a:t>
          </a:r>
          <a:endParaRPr lang="es-ES" sz="5400" b="1" baseline="0">
            <a:solidFill>
              <a:srgbClr val="0070C0"/>
            </a:solidFill>
            <a:effectLst/>
            <a:latin typeface="+mn-lt"/>
            <a:ea typeface="+mn-ea"/>
            <a:cs typeface="+mn-cs"/>
          </a:endParaRPr>
        </a:p>
        <a:p>
          <a:pPr marL="0" marR="0" indent="0" algn="ctr" defTabSz="914400" eaLnBrk="1" fontAlgn="auto" latinLnBrk="0" hangingPunct="1">
            <a:lnSpc>
              <a:spcPct val="100000"/>
            </a:lnSpc>
            <a:spcBef>
              <a:spcPts val="0"/>
            </a:spcBef>
            <a:spcAft>
              <a:spcPts val="0"/>
            </a:spcAft>
            <a:buClrTx/>
            <a:buSzTx/>
            <a:buFontTx/>
            <a:buNone/>
            <a:tabLst/>
            <a:defRPr/>
          </a:pPr>
          <a:r>
            <a:rPr lang="es-DO" sz="4000" b="1" baseline="0">
              <a:solidFill>
                <a:schemeClr val="accent3">
                  <a:lumMod val="75000"/>
                </a:schemeClr>
              </a:solidFill>
              <a:effectLst/>
              <a:latin typeface="+mn-lt"/>
              <a:ea typeface="+mn-ea"/>
              <a:cs typeface="+mn-cs"/>
            </a:rPr>
            <a:t>Afiliación Régimen Subsidiado (RS)</a:t>
          </a:r>
          <a:endParaRPr lang="es-DO" sz="3600" b="1">
            <a:solidFill>
              <a:schemeClr val="accent3">
                <a:lumMod val="75000"/>
              </a:schemeClr>
            </a:solidFill>
          </a:endParaRPr>
        </a:p>
      </xdr:txBody>
    </xdr:sp>
    <xdr:clientData/>
  </xdr:twoCellAnchor>
  <xdr:twoCellAnchor editAs="oneCell">
    <xdr:from>
      <xdr:col>0</xdr:col>
      <xdr:colOff>0</xdr:colOff>
      <xdr:row>0</xdr:row>
      <xdr:rowOff>104215</xdr:rowOff>
    </xdr:from>
    <xdr:to>
      <xdr:col>1</xdr:col>
      <xdr:colOff>390525</xdr:colOff>
      <xdr:row>5</xdr:row>
      <xdr:rowOff>3362</xdr:rowOff>
    </xdr:to>
    <xdr:pic>
      <xdr:nvPicPr>
        <xdr:cNvPr id="4" name="5 Imagen" descr="logo_2x4.bmp">
          <a:extLst>
            <a:ext uri="{FF2B5EF4-FFF2-40B4-BE49-F238E27FC236}">
              <a16:creationId xmlns:a16="http://schemas.microsoft.com/office/drawing/2014/main" id="{00000000-0008-0000-1D00-000004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22559" t="9000" r="18057" b="25441"/>
        <a:stretch/>
      </xdr:blipFill>
      <xdr:spPr bwMode="auto">
        <a:xfrm>
          <a:off x="0" y="104215"/>
          <a:ext cx="1162050" cy="8516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7.xml><?xml version="1.0" encoding="utf-8"?>
<xdr:wsDr xmlns:xdr="http://schemas.openxmlformats.org/drawingml/2006/spreadsheetDrawing" xmlns:a="http://schemas.openxmlformats.org/drawingml/2006/main">
  <xdr:twoCellAnchor>
    <xdr:from>
      <xdr:col>0</xdr:col>
      <xdr:colOff>0</xdr:colOff>
      <xdr:row>0</xdr:row>
      <xdr:rowOff>0</xdr:rowOff>
    </xdr:from>
    <xdr:to>
      <xdr:col>12</xdr:col>
      <xdr:colOff>23811</xdr:colOff>
      <xdr:row>4</xdr:row>
      <xdr:rowOff>-1</xdr:rowOff>
    </xdr:to>
    <xdr:sp macro="" textlink="">
      <xdr:nvSpPr>
        <xdr:cNvPr id="4" name="3 Rectángulo redondeado">
          <a:extLst>
            <a:ext uri="{FF2B5EF4-FFF2-40B4-BE49-F238E27FC236}">
              <a16:creationId xmlns:a16="http://schemas.microsoft.com/office/drawing/2014/main" id="{00000000-0008-0000-1E00-000004000000}"/>
            </a:ext>
          </a:extLst>
        </xdr:cNvPr>
        <xdr:cNvSpPr/>
      </xdr:nvSpPr>
      <xdr:spPr>
        <a:xfrm>
          <a:off x="0" y="0"/>
          <a:ext cx="23883936" cy="1619249"/>
        </a:xfrm>
        <a:prstGeom prst="roundRect">
          <a:avLst/>
        </a:prstGeom>
        <a:solidFill>
          <a:schemeClr val="accent1">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4400" b="1">
              <a:solidFill>
                <a:schemeClr val="lt1"/>
              </a:solidFill>
              <a:effectLst/>
              <a:latin typeface="+mn-lt"/>
              <a:ea typeface="+mn-ea"/>
              <a:cs typeface="+mn-cs"/>
            </a:rPr>
            <a:t>Sistema</a:t>
          </a:r>
          <a:r>
            <a:rPr lang="es-DO" sz="4400" b="1" baseline="0">
              <a:solidFill>
                <a:schemeClr val="lt1"/>
              </a:solidFill>
              <a:effectLst/>
              <a:latin typeface="+mn-lt"/>
              <a:ea typeface="+mn-ea"/>
              <a:cs typeface="+mn-cs"/>
            </a:rPr>
            <a:t> Dominicano de Seguridad Social (SDSS)</a:t>
          </a:r>
        </a:p>
        <a:p>
          <a:pPr algn="ctr" eaLnBrk="1" fontAlgn="auto" latinLnBrk="0" hangingPunct="1"/>
          <a:r>
            <a:rPr lang="es-DO" sz="4400" b="1">
              <a:solidFill>
                <a:schemeClr val="lt1"/>
              </a:solidFill>
              <a:effectLst/>
              <a:latin typeface="+mn-lt"/>
              <a:ea typeface="+mn-ea"/>
              <a:cs typeface="+mn-cs"/>
            </a:rPr>
            <a:t>Afiliación al Seguro</a:t>
          </a:r>
          <a:r>
            <a:rPr lang="es-DO" sz="4400" b="1" baseline="0">
              <a:solidFill>
                <a:schemeClr val="lt1"/>
              </a:solidFill>
              <a:effectLst/>
              <a:latin typeface="+mn-lt"/>
              <a:ea typeface="+mn-ea"/>
              <a:cs typeface="+mn-cs"/>
            </a:rPr>
            <a:t> Familiar de Salud del Régimen Subsidiado (RS)</a:t>
          </a:r>
          <a:endParaRPr lang="es-DO" sz="8000">
            <a:effectLst/>
          </a:endParaRPr>
        </a:p>
      </xdr:txBody>
    </xdr:sp>
    <xdr:clientData/>
  </xdr:twoCellAnchor>
  <xdr:twoCellAnchor editAs="oneCell">
    <xdr:from>
      <xdr:col>0</xdr:col>
      <xdr:colOff>488857</xdr:colOff>
      <xdr:row>0</xdr:row>
      <xdr:rowOff>257736</xdr:rowOff>
    </xdr:from>
    <xdr:to>
      <xdr:col>0</xdr:col>
      <xdr:colOff>1996388</xdr:colOff>
      <xdr:row>3</xdr:row>
      <xdr:rowOff>528637</xdr:rowOff>
    </xdr:to>
    <xdr:pic>
      <xdr:nvPicPr>
        <xdr:cNvPr id="5" name="1 Imagen" descr="Logo_2x4.bmp">
          <a:hlinkClick xmlns:r="http://schemas.openxmlformats.org/officeDocument/2006/relationships" r:id="rId1"/>
          <a:extLst>
            <a:ext uri="{FF2B5EF4-FFF2-40B4-BE49-F238E27FC236}">
              <a16:creationId xmlns:a16="http://schemas.microsoft.com/office/drawing/2014/main" id="{00000000-0008-0000-1E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88857" y="257736"/>
          <a:ext cx="1507531" cy="1004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58.xml><?xml version="1.0" encoding="utf-8"?>
<xdr:wsDr xmlns:xdr="http://schemas.openxmlformats.org/drawingml/2006/spreadsheetDrawing" xmlns:a="http://schemas.openxmlformats.org/drawingml/2006/main">
  <xdr:twoCellAnchor>
    <xdr:from>
      <xdr:col>0</xdr:col>
      <xdr:colOff>0</xdr:colOff>
      <xdr:row>27</xdr:row>
      <xdr:rowOff>180975</xdr:rowOff>
    </xdr:from>
    <xdr:to>
      <xdr:col>16</xdr:col>
      <xdr:colOff>643779</xdr:colOff>
      <xdr:row>59</xdr:row>
      <xdr:rowOff>104775</xdr:rowOff>
    </xdr:to>
    <xdr:graphicFrame macro="">
      <xdr:nvGraphicFramePr>
        <xdr:cNvPr id="5" name="4 Gráfico">
          <a:extLst>
            <a:ext uri="{FF2B5EF4-FFF2-40B4-BE49-F238E27FC236}">
              <a16:creationId xmlns:a16="http://schemas.microsoft.com/office/drawing/2014/main" id="{00000000-0008-0000-1F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1</xdr:col>
      <xdr:colOff>378696</xdr:colOff>
      <xdr:row>0</xdr:row>
      <xdr:rowOff>171728</xdr:rowOff>
    </xdr:from>
    <xdr:to>
      <xdr:col>1</xdr:col>
      <xdr:colOff>1199692</xdr:colOff>
      <xdr:row>1</xdr:row>
      <xdr:rowOff>168088</xdr:rowOff>
    </xdr:to>
    <xdr:pic>
      <xdr:nvPicPr>
        <xdr:cNvPr id="9" name="8 Imagen" descr="Logo_2x4.bmp">
          <a:hlinkClick xmlns:r="http://schemas.openxmlformats.org/officeDocument/2006/relationships" r:id="rId2"/>
          <a:extLst>
            <a:ext uri="{FF2B5EF4-FFF2-40B4-BE49-F238E27FC236}">
              <a16:creationId xmlns:a16="http://schemas.microsoft.com/office/drawing/2014/main" id="{00000000-0008-0000-1F00-000009000000}"/>
            </a:ext>
          </a:extLst>
        </xdr:cNvPr>
        <xdr:cNvPicPr>
          <a:picLocks noChangeAspect="1"/>
        </xdr:cNvPicPr>
      </xdr:nvPicPr>
      <xdr:blipFill>
        <a:blip xmlns:r="http://schemas.openxmlformats.org/officeDocument/2006/relationships" r:embed="rId3"/>
        <a:stretch>
          <a:fillRect/>
        </a:stretch>
      </xdr:blipFill>
      <xdr:spPr>
        <a:xfrm>
          <a:off x="378696" y="171728"/>
          <a:ext cx="823797" cy="612684"/>
        </a:xfrm>
        <a:prstGeom prst="rect">
          <a:avLst/>
        </a:prstGeom>
        <a:ln>
          <a:noFill/>
        </a:ln>
        <a:effectLst>
          <a:outerShdw blurRad="190500" algn="tl" rotWithShape="0">
            <a:srgbClr val="000000">
              <a:alpha val="70000"/>
            </a:srgbClr>
          </a:outerShdw>
        </a:effectLst>
      </xdr:spPr>
    </xdr:pic>
    <xdr:clientData/>
  </xdr:twoCellAnchor>
</xdr:wsDr>
</file>

<file path=xl/drawings/drawing59.xml><?xml version="1.0" encoding="utf-8"?>
<c:userShapes xmlns:c="http://schemas.openxmlformats.org/drawingml/2006/chart">
  <cdr:relSizeAnchor xmlns:cdr="http://schemas.openxmlformats.org/drawingml/2006/chartDrawing">
    <cdr:from>
      <cdr:x>0.01786</cdr:x>
      <cdr:y>0.91653</cdr:y>
    </cdr:from>
    <cdr:to>
      <cdr:x>0.60981</cdr:x>
      <cdr:y>0.97476</cdr:y>
    </cdr:to>
    <cdr:sp macro="" textlink="">
      <cdr:nvSpPr>
        <cdr:cNvPr id="2" name="CuadroTexto 1"/>
        <cdr:cNvSpPr txBox="1"/>
      </cdr:nvSpPr>
      <cdr:spPr>
        <a:xfrm xmlns:a="http://schemas.openxmlformats.org/drawingml/2006/main">
          <a:off x="279461" y="5526067"/>
          <a:ext cx="9261445" cy="351087"/>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S" sz="1600" b="1"/>
            <a:t>Fuente:</a:t>
          </a:r>
          <a:r>
            <a:rPr lang="es-ES" sz="1600" b="1" baseline="0"/>
            <a:t> </a:t>
          </a:r>
          <a:r>
            <a:rPr lang="es-ES" sz="1600" baseline="0"/>
            <a:t>SISALRIL</a:t>
          </a:r>
          <a:endParaRPr lang="es-ES" sz="1600"/>
        </a:p>
      </cdr:txBody>
    </cdr:sp>
  </cdr:relSizeAnchor>
</c:userShapes>
</file>

<file path=xl/drawings/drawing60.xml><?xml version="1.0" encoding="utf-8"?>
<xdr:wsDr xmlns:xdr="http://schemas.openxmlformats.org/drawingml/2006/spreadsheetDrawing" xmlns:a="http://schemas.openxmlformats.org/drawingml/2006/main">
  <xdr:twoCellAnchor editAs="oneCell">
    <xdr:from>
      <xdr:col>1</xdr:col>
      <xdr:colOff>207006</xdr:colOff>
      <xdr:row>0</xdr:row>
      <xdr:rowOff>315785</xdr:rowOff>
    </xdr:from>
    <xdr:to>
      <xdr:col>1</xdr:col>
      <xdr:colOff>1334082</xdr:colOff>
      <xdr:row>0</xdr:row>
      <xdr:rowOff>1162484</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7006" y="315785"/>
          <a:ext cx="1127076" cy="8445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0</xdr:col>
      <xdr:colOff>0</xdr:colOff>
      <xdr:row>0</xdr:row>
      <xdr:rowOff>0</xdr:rowOff>
    </xdr:to>
    <xdr:sp macro="" textlink="">
      <xdr:nvSpPr>
        <xdr:cNvPr id="110403" name="Gráfico 5">
          <a:extLst>
            <a:ext uri="{FF2B5EF4-FFF2-40B4-BE49-F238E27FC236}">
              <a16:creationId xmlns:a16="http://schemas.microsoft.com/office/drawing/2014/main" id="{00000000-0008-0000-2000-000043AF0100}"/>
            </a:ext>
          </a:extLst>
        </xdr:cNvPr>
        <xdr:cNvSpPr>
          <a:spLocks noChangeArrowheads="1"/>
        </xdr:cNvSpPr>
      </xdr:nvSpPr>
      <xdr:spPr bwMode="auto">
        <a:xfrm>
          <a:off x="0" y="0"/>
          <a:ext cx="0" cy="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xdr:from>
      <xdr:col>1</xdr:col>
      <xdr:colOff>95251</xdr:colOff>
      <xdr:row>29</xdr:row>
      <xdr:rowOff>9525</xdr:rowOff>
    </xdr:from>
    <xdr:to>
      <xdr:col>8</xdr:col>
      <xdr:colOff>3134592</xdr:colOff>
      <xdr:row>56</xdr:row>
      <xdr:rowOff>69273</xdr:rowOff>
    </xdr:to>
    <xdr:graphicFrame macro="">
      <xdr:nvGraphicFramePr>
        <xdr:cNvPr id="2" name="Gráfico 1">
          <a:extLst>
            <a:ext uri="{FF2B5EF4-FFF2-40B4-BE49-F238E27FC236}">
              <a16:creationId xmlns:a16="http://schemas.microsoft.com/office/drawing/2014/main" id="{00000000-0008-0000-20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1.xml><?xml version="1.0" encoding="utf-8"?>
<c:userShapes xmlns:c="http://schemas.openxmlformats.org/drawingml/2006/chart">
  <cdr:relSizeAnchor xmlns:cdr="http://schemas.openxmlformats.org/drawingml/2006/chartDrawing">
    <cdr:from>
      <cdr:x>0.00823</cdr:x>
      <cdr:y>0.96678</cdr:y>
    </cdr:from>
    <cdr:to>
      <cdr:x>0.45111</cdr:x>
      <cdr:y>1</cdr:y>
    </cdr:to>
    <cdr:sp macro="" textlink="">
      <cdr:nvSpPr>
        <cdr:cNvPr id="2" name="CuadroTexto 1"/>
        <cdr:cNvSpPr txBox="1"/>
      </cdr:nvSpPr>
      <cdr:spPr>
        <a:xfrm xmlns:a="http://schemas.openxmlformats.org/drawingml/2006/main">
          <a:off x="172028" y="10218632"/>
          <a:ext cx="9261445" cy="351087"/>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S" sz="1600" b="1"/>
            <a:t>Fuente:</a:t>
          </a:r>
          <a:r>
            <a:rPr lang="es-ES" sz="1600" b="1" baseline="0"/>
            <a:t> </a:t>
          </a:r>
          <a:r>
            <a:rPr lang="es-ES" sz="1600" baseline="0"/>
            <a:t>SISALRIL</a:t>
          </a:r>
          <a:endParaRPr lang="es-ES" sz="1600"/>
        </a:p>
      </cdr:txBody>
    </cdr:sp>
  </cdr:relSizeAnchor>
</c:userShapes>
</file>

<file path=xl/drawings/drawing62.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xdr:from>
      <xdr:col>0</xdr:col>
      <xdr:colOff>419100</xdr:colOff>
      <xdr:row>31</xdr:row>
      <xdr:rowOff>0</xdr:rowOff>
    </xdr:from>
    <xdr:to>
      <xdr:col>10</xdr:col>
      <xdr:colOff>2552700</xdr:colOff>
      <xdr:row>116</xdr:row>
      <xdr:rowOff>0</xdr:rowOff>
    </xdr:to>
    <xdr:graphicFrame macro="">
      <xdr:nvGraphicFramePr>
        <xdr:cNvPr id="4" name="1 Gráfico">
          <a:extLst>
            <a:ext uri="{FF2B5EF4-FFF2-40B4-BE49-F238E27FC236}">
              <a16:creationId xmlns:a16="http://schemas.microsoft.com/office/drawing/2014/main" id="{00000000-0008-0000-2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1620980</xdr:colOff>
      <xdr:row>0</xdr:row>
      <xdr:rowOff>742209</xdr:rowOff>
    </xdr:from>
    <xdr:to>
      <xdr:col>1</xdr:col>
      <xdr:colOff>1485899</xdr:colOff>
      <xdr:row>1</xdr:row>
      <xdr:rowOff>383699</xdr:rowOff>
    </xdr:to>
    <xdr:pic>
      <xdr:nvPicPr>
        <xdr:cNvPr id="5" name="8 Imagen" descr="logo_2x4.bmp">
          <a:hlinkClick xmlns:r="http://schemas.openxmlformats.org/officeDocument/2006/relationships" r:id="rId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20980" y="742209"/>
          <a:ext cx="2874819" cy="207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63.xml><?xml version="1.0" encoding="utf-8"?>
<c:userShapes xmlns:c="http://schemas.openxmlformats.org/drawingml/2006/chart">
  <cdr:relSizeAnchor xmlns:cdr="http://schemas.openxmlformats.org/drawingml/2006/chartDrawing">
    <cdr:from>
      <cdr:x>0.05643</cdr:x>
      <cdr:y>0.97111</cdr:y>
    </cdr:from>
    <cdr:to>
      <cdr:x>0.32383</cdr:x>
      <cdr:y>1</cdr:y>
    </cdr:to>
    <cdr:sp macro="" textlink="">
      <cdr:nvSpPr>
        <cdr:cNvPr id="2" name="CuadroTexto 1"/>
        <cdr:cNvSpPr txBox="1"/>
      </cdr:nvSpPr>
      <cdr:spPr>
        <a:xfrm xmlns:a="http://schemas.openxmlformats.org/drawingml/2006/main">
          <a:off x="2590821" y="29451300"/>
          <a:ext cx="12276468" cy="8763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4800" b="1">
              <a:latin typeface="Arial" panose="020B0604020202020204" pitchFamily="34" charset="0"/>
              <a:cs typeface="Arial" panose="020B0604020202020204" pitchFamily="34" charset="0"/>
            </a:rPr>
            <a:t>Fuente: </a:t>
          </a:r>
          <a:r>
            <a:rPr lang="es-DO" sz="4800">
              <a:latin typeface="Arial" panose="020B0604020202020204" pitchFamily="34" charset="0"/>
              <a:cs typeface="Arial" panose="020B0604020202020204" pitchFamily="34" charset="0"/>
            </a:rPr>
            <a:t>SISALRIL</a:t>
          </a:r>
        </a:p>
      </cdr:txBody>
    </cdr:sp>
  </cdr:relSizeAnchor>
</c:userShapes>
</file>

<file path=xl/drawings/drawing64.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4</xdr:col>
      <xdr:colOff>326470</xdr:colOff>
      <xdr:row>6</xdr:row>
      <xdr:rowOff>12423</xdr:rowOff>
    </xdr:from>
    <xdr:to>
      <xdr:col>10</xdr:col>
      <xdr:colOff>538370</xdr:colOff>
      <xdr:row>21</xdr:row>
      <xdr:rowOff>91108</xdr:rowOff>
    </xdr:to>
    <xdr:graphicFrame macro="">
      <xdr:nvGraphicFramePr>
        <xdr:cNvPr id="3" name="Gráfico 2">
          <a:extLst>
            <a:ext uri="{FF2B5EF4-FFF2-40B4-BE49-F238E27FC236}">
              <a16:creationId xmlns:a16="http://schemas.microsoft.com/office/drawing/2014/main" id="{00000000-0008-0000-22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225541</xdr:colOff>
      <xdr:row>21</xdr:row>
      <xdr:rowOff>132524</xdr:rowOff>
    </xdr:from>
    <xdr:to>
      <xdr:col>10</xdr:col>
      <xdr:colOff>513522</xdr:colOff>
      <xdr:row>39</xdr:row>
      <xdr:rowOff>173935</xdr:rowOff>
    </xdr:to>
    <xdr:graphicFrame macro="">
      <xdr:nvGraphicFramePr>
        <xdr:cNvPr id="4" name="Gráfico 3">
          <a:extLst>
            <a:ext uri="{FF2B5EF4-FFF2-40B4-BE49-F238E27FC236}">
              <a16:creationId xmlns:a16="http://schemas.microsoft.com/office/drawing/2014/main" id="{00000000-0008-0000-22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65.xml><?xml version="1.0" encoding="utf-8"?>
<c:userShapes xmlns:c="http://schemas.openxmlformats.org/drawingml/2006/chart">
  <cdr:relSizeAnchor xmlns:cdr="http://schemas.openxmlformats.org/drawingml/2006/chartDrawing">
    <cdr:from>
      <cdr:x>0.0399</cdr:x>
      <cdr:y>0.91624</cdr:y>
    </cdr:from>
    <cdr:to>
      <cdr:x>0.30614</cdr:x>
      <cdr:y>0.9809</cdr:y>
    </cdr:to>
    <cdr:sp macro="" textlink="">
      <cdr:nvSpPr>
        <cdr:cNvPr id="2" name="CuadroTexto 1"/>
        <cdr:cNvSpPr txBox="1"/>
      </cdr:nvSpPr>
      <cdr:spPr>
        <a:xfrm xmlns:a="http://schemas.openxmlformats.org/drawingml/2006/main">
          <a:off x="175993" y="2736718"/>
          <a:ext cx="1174451" cy="193131"/>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66.xml><?xml version="1.0" encoding="utf-8"?>
<c:userShapes xmlns:c="http://schemas.openxmlformats.org/drawingml/2006/chart">
  <cdr:relSizeAnchor xmlns:cdr="http://schemas.openxmlformats.org/drawingml/2006/chartDrawing">
    <cdr:from>
      <cdr:x>0.03159</cdr:x>
      <cdr:y>0.92947</cdr:y>
    </cdr:from>
    <cdr:to>
      <cdr:x>0.29783</cdr:x>
      <cdr:y>1</cdr:y>
    </cdr:to>
    <cdr:sp macro="" textlink="">
      <cdr:nvSpPr>
        <cdr:cNvPr id="2" name="CuadroTexto 1"/>
        <cdr:cNvSpPr txBox="1"/>
      </cdr:nvSpPr>
      <cdr:spPr>
        <a:xfrm xmlns:a="http://schemas.openxmlformats.org/drawingml/2006/main">
          <a:off x="146050" y="2703634"/>
          <a:ext cx="1230924" cy="205153"/>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67.xml><?xml version="1.0" encoding="utf-8"?>
<xdr:wsDr xmlns:xdr="http://schemas.openxmlformats.org/drawingml/2006/spreadsheetDrawing" xmlns:a="http://schemas.openxmlformats.org/drawingml/2006/main">
  <xdr:twoCellAnchor editAs="oneCell">
    <xdr:from>
      <xdr:col>0</xdr:col>
      <xdr:colOff>204107</xdr:colOff>
      <xdr:row>0</xdr:row>
      <xdr:rowOff>124918</xdr:rowOff>
    </xdr:from>
    <xdr:to>
      <xdr:col>1</xdr:col>
      <xdr:colOff>830035</xdr:colOff>
      <xdr:row>0</xdr:row>
      <xdr:rowOff>762000</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04107" y="124918"/>
          <a:ext cx="921203" cy="6370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46</xdr:row>
      <xdr:rowOff>95250</xdr:rowOff>
    </xdr:from>
    <xdr:to>
      <xdr:col>10</xdr:col>
      <xdr:colOff>1183822</xdr:colOff>
      <xdr:row>104</xdr:row>
      <xdr:rowOff>108857</xdr:rowOff>
    </xdr:to>
    <xdr:graphicFrame macro="">
      <xdr:nvGraphicFramePr>
        <xdr:cNvPr id="3" name="Gráfico 2">
          <a:extLst>
            <a:ext uri="{FF2B5EF4-FFF2-40B4-BE49-F238E27FC236}">
              <a16:creationId xmlns:a16="http://schemas.microsoft.com/office/drawing/2014/main" id="{00000000-0008-0000-2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68.xml><?xml version="1.0" encoding="utf-8"?>
<c:userShapes xmlns:c="http://schemas.openxmlformats.org/drawingml/2006/chart">
  <cdr:relSizeAnchor xmlns:cdr="http://schemas.openxmlformats.org/drawingml/2006/chartDrawing">
    <cdr:from>
      <cdr:x>0.0915</cdr:x>
      <cdr:y>0.95762</cdr:y>
    </cdr:from>
    <cdr:to>
      <cdr:x>0.24226</cdr:x>
      <cdr:y>0.99212</cdr:y>
    </cdr:to>
    <cdr:sp macro="" textlink="">
      <cdr:nvSpPr>
        <cdr:cNvPr id="2" name="CuadroTexto 1"/>
        <cdr:cNvSpPr txBox="1"/>
      </cdr:nvSpPr>
      <cdr:spPr>
        <a:xfrm xmlns:a="http://schemas.openxmlformats.org/drawingml/2006/main">
          <a:off x="1408134" y="9837964"/>
          <a:ext cx="2320223" cy="354430"/>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400" b="1"/>
            <a:t>Fuente: </a:t>
          </a:r>
          <a:r>
            <a:rPr lang="es-DO" sz="1400"/>
            <a:t>SISALRIL</a:t>
          </a:r>
        </a:p>
      </cdr:txBody>
    </cdr:sp>
  </cdr:relSizeAnchor>
</c:userShapes>
</file>

<file path=xl/drawings/drawing69.xml><?xml version="1.0" encoding="utf-8"?>
<xdr:wsDr xmlns:xdr="http://schemas.openxmlformats.org/drawingml/2006/spreadsheetDrawing" xmlns:a="http://schemas.openxmlformats.org/drawingml/2006/main">
  <xdr:twoCellAnchor>
    <xdr:from>
      <xdr:col>0</xdr:col>
      <xdr:colOff>680357</xdr:colOff>
      <xdr:row>13</xdr:row>
      <xdr:rowOff>40820</xdr:rowOff>
    </xdr:from>
    <xdr:to>
      <xdr:col>12</xdr:col>
      <xdr:colOff>81641</xdr:colOff>
      <xdr:row>30</xdr:row>
      <xdr:rowOff>13605</xdr:rowOff>
    </xdr:to>
    <xdr:sp macro="" textlink="">
      <xdr:nvSpPr>
        <xdr:cNvPr id="3" name="2 CuadroTexto">
          <a:extLst>
            <a:ext uri="{FF2B5EF4-FFF2-40B4-BE49-F238E27FC236}">
              <a16:creationId xmlns:a16="http://schemas.microsoft.com/office/drawing/2014/main" id="{00000000-0008-0000-2400-000003000000}"/>
            </a:ext>
          </a:extLst>
        </xdr:cNvPr>
        <xdr:cNvSpPr txBox="1"/>
      </xdr:nvSpPr>
      <xdr:spPr>
        <a:xfrm>
          <a:off x="680357" y="2517320"/>
          <a:ext cx="9552213" cy="321128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4800" b="1" i="0">
              <a:solidFill>
                <a:schemeClr val="accent3">
                  <a:lumMod val="50000"/>
                </a:schemeClr>
              </a:solidFill>
              <a:latin typeface="+mn-lt"/>
              <a:ea typeface="+mn-ea"/>
              <a:cs typeface="+mn-cs"/>
            </a:rPr>
            <a:t>Afiliación de los Regímenes Especiales</a:t>
          </a:r>
          <a:r>
            <a:rPr lang="es-DO" sz="4800" b="1" i="0" baseline="0">
              <a:solidFill>
                <a:schemeClr val="accent3">
                  <a:lumMod val="50000"/>
                </a:schemeClr>
              </a:solidFill>
              <a:latin typeface="+mn-lt"/>
              <a:ea typeface="+mn-ea"/>
              <a:cs typeface="+mn-cs"/>
            </a:rPr>
            <a:t> </a:t>
          </a:r>
          <a:r>
            <a:rPr lang="es-DO" sz="4800" b="1" i="0">
              <a:solidFill>
                <a:schemeClr val="accent3">
                  <a:lumMod val="50000"/>
                </a:schemeClr>
              </a:solidFill>
              <a:latin typeface="+mn-lt"/>
              <a:ea typeface="+mn-ea"/>
              <a:cs typeface="+mn-cs"/>
            </a:rPr>
            <a:t>de Salud para Pensionados  </a:t>
          </a:r>
        </a:p>
      </xdr:txBody>
    </xdr:sp>
    <xdr:clientData/>
  </xdr:twoCellAnchor>
  <xdr:twoCellAnchor editAs="oneCell">
    <xdr:from>
      <xdr:col>0</xdr:col>
      <xdr:colOff>459442</xdr:colOff>
      <xdr:row>1</xdr:row>
      <xdr:rowOff>112059</xdr:rowOff>
    </xdr:from>
    <xdr:to>
      <xdr:col>1</xdr:col>
      <xdr:colOff>643310</xdr:colOff>
      <xdr:row>5</xdr:row>
      <xdr:rowOff>54429</xdr:rowOff>
    </xdr:to>
    <xdr:pic>
      <xdr:nvPicPr>
        <xdr:cNvPr id="4" name="5 Imagen" descr="logo_2x4.bmp">
          <a:hlinkClick xmlns:r="http://schemas.openxmlformats.org/officeDocument/2006/relationships" r:id="rId1"/>
          <a:extLst>
            <a:ext uri="{FF2B5EF4-FFF2-40B4-BE49-F238E27FC236}">
              <a16:creationId xmlns:a16="http://schemas.microsoft.com/office/drawing/2014/main" id="{00000000-0008-0000-24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23659" t="12173" r="20395" b="25099"/>
        <a:stretch/>
      </xdr:blipFill>
      <xdr:spPr bwMode="auto">
        <a:xfrm>
          <a:off x="459442" y="302559"/>
          <a:ext cx="945868" cy="70437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0.xml><?xml version="1.0" encoding="utf-8"?>
<xdr:wsDr xmlns:xdr="http://schemas.openxmlformats.org/drawingml/2006/spreadsheetDrawing" xmlns:a="http://schemas.openxmlformats.org/drawingml/2006/main">
  <xdr:twoCellAnchor>
    <xdr:from>
      <xdr:col>0</xdr:col>
      <xdr:colOff>0</xdr:colOff>
      <xdr:row>0</xdr:row>
      <xdr:rowOff>0</xdr:rowOff>
    </xdr:from>
    <xdr:to>
      <xdr:col>12</xdr:col>
      <xdr:colOff>9525</xdr:colOff>
      <xdr:row>4</xdr:row>
      <xdr:rowOff>76200</xdr:rowOff>
    </xdr:to>
    <xdr:sp macro="" textlink="">
      <xdr:nvSpPr>
        <xdr:cNvPr id="4" name="3 Rectángulo redondeado">
          <a:extLst>
            <a:ext uri="{FF2B5EF4-FFF2-40B4-BE49-F238E27FC236}">
              <a16:creationId xmlns:a16="http://schemas.microsoft.com/office/drawing/2014/main" id="{00000000-0008-0000-2500-000004000000}"/>
            </a:ext>
          </a:extLst>
        </xdr:cNvPr>
        <xdr:cNvSpPr/>
      </xdr:nvSpPr>
      <xdr:spPr>
        <a:xfrm>
          <a:off x="0" y="0"/>
          <a:ext cx="9953625" cy="838200"/>
        </a:xfrm>
        <a:prstGeom prst="roundRect">
          <a:avLst/>
        </a:prstGeom>
        <a:solidFill>
          <a:schemeClr val="accent1">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2000" b="1" baseline="0">
              <a:solidFill>
                <a:schemeClr val="lt1"/>
              </a:solidFill>
              <a:effectLst/>
              <a:latin typeface="+mn-lt"/>
              <a:ea typeface="+mn-ea"/>
              <a:cs typeface="+mn-cs"/>
            </a:rPr>
            <a:t>Sistema Dominicano de Seguridad Social (SDSS)</a:t>
          </a:r>
          <a:endParaRPr lang="es-ES" sz="2000">
            <a:effectLst/>
          </a:endParaRPr>
        </a:p>
        <a:p>
          <a:pPr algn="ctr" eaLnBrk="1" fontAlgn="auto" latinLnBrk="0" hangingPunct="1"/>
          <a:r>
            <a:rPr lang="es-DO" sz="2000" b="1" i="0">
              <a:solidFill>
                <a:schemeClr val="lt1"/>
              </a:solidFill>
              <a:effectLst/>
              <a:latin typeface="+mn-lt"/>
              <a:ea typeface="+mn-ea"/>
              <a:cs typeface="+mn-cs"/>
            </a:rPr>
            <a:t>Afiliación de los Regímenes Especiales de Salud para Pensionados </a:t>
          </a:r>
          <a:endParaRPr lang="es-DO" sz="2000">
            <a:effectLst/>
          </a:endParaRPr>
        </a:p>
      </xdr:txBody>
    </xdr:sp>
    <xdr:clientData/>
  </xdr:twoCellAnchor>
  <xdr:twoCellAnchor editAs="oneCell">
    <xdr:from>
      <xdr:col>0</xdr:col>
      <xdr:colOff>342902</xdr:colOff>
      <xdr:row>0</xdr:row>
      <xdr:rowOff>131669</xdr:rowOff>
    </xdr:from>
    <xdr:to>
      <xdr:col>1</xdr:col>
      <xdr:colOff>293652</xdr:colOff>
      <xdr:row>3</xdr:row>
      <xdr:rowOff>57150</xdr:rowOff>
    </xdr:to>
    <xdr:pic>
      <xdr:nvPicPr>
        <xdr:cNvPr id="5" name="5 Imagen" descr="logo_2x4.bmp">
          <a:hlinkClick xmlns:r="http://schemas.openxmlformats.org/officeDocument/2006/relationships" r:id="rId1"/>
          <a:extLst>
            <a:ext uri="{FF2B5EF4-FFF2-40B4-BE49-F238E27FC236}">
              <a16:creationId xmlns:a16="http://schemas.microsoft.com/office/drawing/2014/main" id="{00000000-0008-0000-25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7776" t="11446" r="4642" b="15888"/>
        <a:stretch/>
      </xdr:blipFill>
      <xdr:spPr bwMode="auto">
        <a:xfrm>
          <a:off x="342902" y="131669"/>
          <a:ext cx="712750" cy="4969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0</xdr:col>
      <xdr:colOff>195025</xdr:colOff>
      <xdr:row>0</xdr:row>
      <xdr:rowOff>195631</xdr:rowOff>
    </xdr:from>
    <xdr:to>
      <xdr:col>0</xdr:col>
      <xdr:colOff>818289</xdr:colOff>
      <xdr:row>1</xdr:row>
      <xdr:rowOff>56030</xdr:rowOff>
    </xdr:to>
    <xdr:pic>
      <xdr:nvPicPr>
        <xdr:cNvPr id="7" name="6 Imagen" descr="logo_2x4.bmp">
          <a:hlinkClick xmlns:r="http://schemas.openxmlformats.org/officeDocument/2006/relationships" r:id="rId1"/>
          <a:extLst>
            <a:ext uri="{FF2B5EF4-FFF2-40B4-BE49-F238E27FC236}">
              <a16:creationId xmlns:a16="http://schemas.microsoft.com/office/drawing/2014/main" id="{00000000-0008-0000-26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95025" y="195631"/>
          <a:ext cx="623264" cy="4655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168088</xdr:colOff>
      <xdr:row>31</xdr:row>
      <xdr:rowOff>100853</xdr:rowOff>
    </xdr:from>
    <xdr:to>
      <xdr:col>7</xdr:col>
      <xdr:colOff>459442</xdr:colOff>
      <xdr:row>62</xdr:row>
      <xdr:rowOff>112059</xdr:rowOff>
    </xdr:to>
    <xdr:graphicFrame macro="">
      <xdr:nvGraphicFramePr>
        <xdr:cNvPr id="2" name="Gráfico 1">
          <a:extLst>
            <a:ext uri="{FF2B5EF4-FFF2-40B4-BE49-F238E27FC236}">
              <a16:creationId xmlns:a16="http://schemas.microsoft.com/office/drawing/2014/main" id="{00000000-0008-0000-26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367393</xdr:colOff>
      <xdr:row>62</xdr:row>
      <xdr:rowOff>204107</xdr:rowOff>
    </xdr:from>
    <xdr:to>
      <xdr:col>7</xdr:col>
      <xdr:colOff>602796</xdr:colOff>
      <xdr:row>63</xdr:row>
      <xdr:rowOff>121104</xdr:rowOff>
    </xdr:to>
    <xdr:sp macro="" textlink="">
      <xdr:nvSpPr>
        <xdr:cNvPr id="5" name="4 CuadroTexto">
          <a:extLst>
            <a:ext uri="{FF2B5EF4-FFF2-40B4-BE49-F238E27FC236}">
              <a16:creationId xmlns:a16="http://schemas.microsoft.com/office/drawing/2014/main" id="{00000000-0008-0000-2600-000005000000}"/>
            </a:ext>
          </a:extLst>
        </xdr:cNvPr>
        <xdr:cNvSpPr txBox="1"/>
      </xdr:nvSpPr>
      <xdr:spPr>
        <a:xfrm>
          <a:off x="367393" y="10831286"/>
          <a:ext cx="7066189" cy="284389"/>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a:r>
            <a:rPr lang="en-US" sz="1200" b="1">
              <a:latin typeface="Arial" panose="020B0604020202020204" pitchFamily="34" charset="0"/>
              <a:cs typeface="Arial" panose="020B0604020202020204" pitchFamily="34" charset="0"/>
            </a:rPr>
            <a:t>Fuente: </a:t>
          </a:r>
          <a:r>
            <a:rPr lang="en-US" sz="1200">
              <a:latin typeface="Arial" panose="020B0604020202020204" pitchFamily="34" charset="0"/>
              <a:cs typeface="Arial" panose="020B0604020202020204" pitchFamily="34" charset="0"/>
            </a:rPr>
            <a:t>Superintendencia de Salud y Riesgos Laborales (SISALRIL)</a:t>
          </a:r>
          <a:endParaRPr lang="en-US" sz="1600">
            <a:latin typeface="Arial" panose="020B0604020202020204" pitchFamily="34" charset="0"/>
            <a:cs typeface="Arial" panose="020B0604020202020204" pitchFamily="34" charset="0"/>
          </a:endParaRPr>
        </a:p>
      </xdr:txBody>
    </xdr:sp>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157369</xdr:colOff>
      <xdr:row>4</xdr:row>
      <xdr:rowOff>82826</xdr:rowOff>
    </xdr:from>
    <xdr:to>
      <xdr:col>9</xdr:col>
      <xdr:colOff>612911</xdr:colOff>
      <xdr:row>19</xdr:row>
      <xdr:rowOff>24846</xdr:rowOff>
    </xdr:to>
    <xdr:graphicFrame macro="">
      <xdr:nvGraphicFramePr>
        <xdr:cNvPr id="3" name="Gráfico 2">
          <a:extLst>
            <a:ext uri="{FF2B5EF4-FFF2-40B4-BE49-F238E27FC236}">
              <a16:creationId xmlns:a16="http://schemas.microsoft.com/office/drawing/2014/main" id="{00000000-0008-0000-27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3.xml><?xml version="1.0" encoding="utf-8"?>
<c:userShapes xmlns:c="http://schemas.openxmlformats.org/drawingml/2006/chart">
  <cdr:relSizeAnchor xmlns:cdr="http://schemas.openxmlformats.org/drawingml/2006/chartDrawing">
    <cdr:from>
      <cdr:x>0.0399</cdr:x>
      <cdr:y>0.91624</cdr:y>
    </cdr:from>
    <cdr:to>
      <cdr:x>0.30614</cdr:x>
      <cdr:y>0.9809</cdr:y>
    </cdr:to>
    <cdr:sp macro="" textlink="">
      <cdr:nvSpPr>
        <cdr:cNvPr id="2" name="CuadroTexto 1"/>
        <cdr:cNvSpPr txBox="1"/>
      </cdr:nvSpPr>
      <cdr:spPr>
        <a:xfrm xmlns:a="http://schemas.openxmlformats.org/drawingml/2006/main">
          <a:off x="175993" y="2736718"/>
          <a:ext cx="1174451" cy="193131"/>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74.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cstate="print"/>
        <a:stretch>
          <a:fillRect/>
        </a:stretch>
      </xdr:blipFill>
      <xdr:spPr>
        <a:xfrm>
          <a:off x="3276600" y="49886"/>
          <a:ext cx="1066937" cy="157465"/>
        </a:xfrm>
        <a:prstGeom prst="rect">
          <a:avLst/>
        </a:prstGeom>
        <a:ln>
          <a:noFill/>
        </a:ln>
        <a:effectLst>
          <a:softEdge rad="112500"/>
        </a:effectLst>
      </xdr:spPr>
    </xdr:pic>
    <xdr:clientData/>
  </xdr:twoCellAnchor>
  <xdr:twoCellAnchor>
    <xdr:from>
      <xdr:col>0</xdr:col>
      <xdr:colOff>419100</xdr:colOff>
      <xdr:row>27</xdr:row>
      <xdr:rowOff>190500</xdr:rowOff>
    </xdr:from>
    <xdr:to>
      <xdr:col>10</xdr:col>
      <xdr:colOff>6947648</xdr:colOff>
      <xdr:row>116</xdr:row>
      <xdr:rowOff>112059</xdr:rowOff>
    </xdr:to>
    <xdr:graphicFrame macro="">
      <xdr:nvGraphicFramePr>
        <xdr:cNvPr id="4" name="1 Gráfico">
          <a:extLst>
            <a:ext uri="{FF2B5EF4-FFF2-40B4-BE49-F238E27FC236}">
              <a16:creationId xmlns:a16="http://schemas.microsoft.com/office/drawing/2014/main" id="{00000000-0008-0000-28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1620980</xdr:colOff>
      <xdr:row>0</xdr:row>
      <xdr:rowOff>742209</xdr:rowOff>
    </xdr:from>
    <xdr:to>
      <xdr:col>1</xdr:col>
      <xdr:colOff>1485899</xdr:colOff>
      <xdr:row>1</xdr:row>
      <xdr:rowOff>383699</xdr:rowOff>
    </xdr:to>
    <xdr:pic>
      <xdr:nvPicPr>
        <xdr:cNvPr id="5" name="8 Imagen" descr="logo_2x4.bmp">
          <a:hlinkClick xmlns:r="http://schemas.openxmlformats.org/officeDocument/2006/relationships" r:id="rId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20980" y="742209"/>
          <a:ext cx="2884344" cy="20608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5.xml><?xml version="1.0" encoding="utf-8"?>
<c:userShapes xmlns:c="http://schemas.openxmlformats.org/drawingml/2006/chart">
  <cdr:relSizeAnchor xmlns:cdr="http://schemas.openxmlformats.org/drawingml/2006/chartDrawing">
    <cdr:from>
      <cdr:x>0.05643</cdr:x>
      <cdr:y>0.97111</cdr:y>
    </cdr:from>
    <cdr:to>
      <cdr:x>0.32383</cdr:x>
      <cdr:y>1</cdr:y>
    </cdr:to>
    <cdr:sp macro="" textlink="">
      <cdr:nvSpPr>
        <cdr:cNvPr id="2" name="CuadroTexto 1"/>
        <cdr:cNvSpPr txBox="1"/>
      </cdr:nvSpPr>
      <cdr:spPr>
        <a:xfrm xmlns:a="http://schemas.openxmlformats.org/drawingml/2006/main">
          <a:off x="2590821" y="29451300"/>
          <a:ext cx="12276468" cy="87630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4800" b="1">
              <a:latin typeface="Arial" panose="020B0604020202020204" pitchFamily="34" charset="0"/>
              <a:cs typeface="Arial" panose="020B0604020202020204" pitchFamily="34" charset="0"/>
            </a:rPr>
            <a:t>Fuente: </a:t>
          </a:r>
          <a:r>
            <a:rPr lang="es-DO" sz="4800">
              <a:latin typeface="Arial" panose="020B0604020202020204" pitchFamily="34" charset="0"/>
              <a:cs typeface="Arial" panose="020B0604020202020204" pitchFamily="34" charset="0"/>
            </a:rPr>
            <a:t>SISALRIL</a:t>
          </a:r>
        </a:p>
      </cdr:txBody>
    </cdr:sp>
  </cdr:relSizeAnchor>
</c:userShapes>
</file>

<file path=xl/drawings/drawing76.xml><?xml version="1.0" encoding="utf-8"?>
<xdr:wsDr xmlns:xdr="http://schemas.openxmlformats.org/drawingml/2006/spreadsheetDrawing" xmlns:a="http://schemas.openxmlformats.org/drawingml/2006/main">
  <xdr:twoCellAnchor editAs="oneCell">
    <xdr:from>
      <xdr:col>0</xdr:col>
      <xdr:colOff>394126</xdr:colOff>
      <xdr:row>0</xdr:row>
      <xdr:rowOff>139211</xdr:rowOff>
    </xdr:from>
    <xdr:to>
      <xdr:col>0</xdr:col>
      <xdr:colOff>1062404</xdr:colOff>
      <xdr:row>1</xdr:row>
      <xdr:rowOff>147827</xdr:rowOff>
    </xdr:to>
    <xdr:pic>
      <xdr:nvPicPr>
        <xdr:cNvPr id="2" name="9 Imagen" descr="logo_2x4.bmp">
          <a:hlinkClick xmlns:r="http://schemas.openxmlformats.org/officeDocument/2006/relationships" r:id="rId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94126" y="139211"/>
          <a:ext cx="668278" cy="50391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91106</xdr:colOff>
      <xdr:row>3</xdr:row>
      <xdr:rowOff>1093305</xdr:rowOff>
    </xdr:from>
    <xdr:to>
      <xdr:col>9</xdr:col>
      <xdr:colOff>513520</xdr:colOff>
      <xdr:row>20</xdr:row>
      <xdr:rowOff>99393</xdr:rowOff>
    </xdr:to>
    <xdr:graphicFrame macro="">
      <xdr:nvGraphicFramePr>
        <xdr:cNvPr id="3" name="Gráfico 2">
          <a:extLst>
            <a:ext uri="{FF2B5EF4-FFF2-40B4-BE49-F238E27FC236}">
              <a16:creationId xmlns:a16="http://schemas.microsoft.com/office/drawing/2014/main" id="{00000000-0008-0000-29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77.xml><?xml version="1.0" encoding="utf-8"?>
<c:userShapes xmlns:c="http://schemas.openxmlformats.org/drawingml/2006/chart">
  <cdr:relSizeAnchor xmlns:cdr="http://schemas.openxmlformats.org/drawingml/2006/chartDrawing">
    <cdr:from>
      <cdr:x>0.0399</cdr:x>
      <cdr:y>0.91624</cdr:y>
    </cdr:from>
    <cdr:to>
      <cdr:x>0.30614</cdr:x>
      <cdr:y>0.9809</cdr:y>
    </cdr:to>
    <cdr:sp macro="" textlink="">
      <cdr:nvSpPr>
        <cdr:cNvPr id="2" name="CuadroTexto 1"/>
        <cdr:cNvSpPr txBox="1"/>
      </cdr:nvSpPr>
      <cdr:spPr>
        <a:xfrm xmlns:a="http://schemas.openxmlformats.org/drawingml/2006/main">
          <a:off x="175993" y="2736718"/>
          <a:ext cx="1174451" cy="193131"/>
        </a:xfrm>
        <a:prstGeom xmlns:a="http://schemas.openxmlformats.org/drawingml/2006/main" prst="rect">
          <a:avLst/>
        </a:prstGeom>
        <a:ln xmlns:a="http://schemas.openxmlformats.org/drawingml/2006/main">
          <a:noFill/>
        </a:ln>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1000" b="1"/>
            <a:t>Fuente: </a:t>
          </a:r>
          <a:r>
            <a:rPr lang="es-DO" sz="1000"/>
            <a:t>SISALRIL</a:t>
          </a:r>
        </a:p>
      </cdr:txBody>
    </cdr:sp>
  </cdr:relSizeAnchor>
</c:userShapes>
</file>

<file path=xl/drawings/drawing78.xml><?xml version="1.0" encoding="utf-8"?>
<xdr:wsDr xmlns:xdr="http://schemas.openxmlformats.org/drawingml/2006/spreadsheetDrawing" xmlns:a="http://schemas.openxmlformats.org/drawingml/2006/main">
  <xdr:twoCellAnchor>
    <xdr:from>
      <xdr:col>0</xdr:col>
      <xdr:colOff>155863</xdr:colOff>
      <xdr:row>13</xdr:row>
      <xdr:rowOff>155863</xdr:rowOff>
    </xdr:from>
    <xdr:to>
      <xdr:col>15</xdr:col>
      <xdr:colOff>554181</xdr:colOff>
      <xdr:row>40</xdr:row>
      <xdr:rowOff>17318</xdr:rowOff>
    </xdr:to>
    <xdr:sp macro="" textlink="">
      <xdr:nvSpPr>
        <xdr:cNvPr id="3" name="2 CuadroTexto">
          <a:extLst>
            <a:ext uri="{FF2B5EF4-FFF2-40B4-BE49-F238E27FC236}">
              <a16:creationId xmlns:a16="http://schemas.microsoft.com/office/drawing/2014/main" id="{00000000-0008-0000-2A00-000003000000}"/>
            </a:ext>
          </a:extLst>
        </xdr:cNvPr>
        <xdr:cNvSpPr txBox="1"/>
      </xdr:nvSpPr>
      <xdr:spPr>
        <a:xfrm>
          <a:off x="155863" y="2632363"/>
          <a:ext cx="11914909" cy="500495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s-DO" sz="4800" b="1">
              <a:solidFill>
                <a:schemeClr val="accent3">
                  <a:lumMod val="50000"/>
                </a:schemeClr>
              </a:solidFill>
              <a:latin typeface="+mn-lt"/>
              <a:ea typeface="+mn-ea"/>
              <a:cs typeface="+mn-cs"/>
            </a:rPr>
            <a:t>Afiliación del </a:t>
          </a:r>
          <a:r>
            <a:rPr lang="es-DO" sz="4800" b="1">
              <a:solidFill>
                <a:schemeClr val="accent3">
                  <a:lumMod val="50000"/>
                </a:schemeClr>
              </a:solidFill>
            </a:rPr>
            <a:t>Seguro de Vejez, Discapacidad y Sobrevivencia (SVDS)</a:t>
          </a:r>
          <a:r>
            <a:rPr lang="es-DO" sz="4800" b="1" baseline="0">
              <a:solidFill>
                <a:schemeClr val="accent3">
                  <a:lumMod val="50000"/>
                </a:schemeClr>
              </a:solidFill>
            </a:rPr>
            <a:t> </a:t>
          </a:r>
        </a:p>
        <a:p>
          <a:pPr algn="ctr"/>
          <a:r>
            <a:rPr lang="es-DO" sz="4800" b="1">
              <a:solidFill>
                <a:schemeClr val="accent3">
                  <a:lumMod val="50000"/>
                </a:schemeClr>
              </a:solidFill>
            </a:rPr>
            <a:t>del Régimen Contributivo (RC)</a:t>
          </a:r>
        </a:p>
      </xdr:txBody>
    </xdr:sp>
    <xdr:clientData/>
  </xdr:twoCellAnchor>
  <xdr:twoCellAnchor editAs="oneCell">
    <xdr:from>
      <xdr:col>0</xdr:col>
      <xdr:colOff>311728</xdr:colOff>
      <xdr:row>1</xdr:row>
      <xdr:rowOff>17318</xdr:rowOff>
    </xdr:from>
    <xdr:to>
      <xdr:col>3</xdr:col>
      <xdr:colOff>311728</xdr:colOff>
      <xdr:row>8</xdr:row>
      <xdr:rowOff>23887</xdr:rowOff>
    </xdr:to>
    <xdr:pic>
      <xdr:nvPicPr>
        <xdr:cNvPr id="5" name="6 Imagen" descr="logo_2x4.bmp">
          <a:extLst>
            <a:ext uri="{FF2B5EF4-FFF2-40B4-BE49-F238E27FC236}">
              <a16:creationId xmlns:a16="http://schemas.microsoft.com/office/drawing/2014/main" id="{00000000-0008-0000-2A00-000005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036" t="11230" r="5133" b="14526"/>
        <a:stretch/>
      </xdr:blipFill>
      <xdr:spPr bwMode="auto">
        <a:xfrm>
          <a:off x="311728" y="207818"/>
          <a:ext cx="2286000" cy="13400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79.xml><?xml version="1.0" encoding="utf-8"?>
<xdr:wsDr xmlns:xdr="http://schemas.openxmlformats.org/drawingml/2006/spreadsheetDrawing" xmlns:a="http://schemas.openxmlformats.org/drawingml/2006/main">
  <xdr:twoCellAnchor>
    <xdr:from>
      <xdr:col>0</xdr:col>
      <xdr:colOff>0</xdr:colOff>
      <xdr:row>0</xdr:row>
      <xdr:rowOff>0</xdr:rowOff>
    </xdr:from>
    <xdr:to>
      <xdr:col>13</xdr:col>
      <xdr:colOff>11206</xdr:colOff>
      <xdr:row>4</xdr:row>
      <xdr:rowOff>235323</xdr:rowOff>
    </xdr:to>
    <xdr:sp macro="" textlink="">
      <xdr:nvSpPr>
        <xdr:cNvPr id="4" name="3 Rectángulo redondeado">
          <a:extLst>
            <a:ext uri="{FF2B5EF4-FFF2-40B4-BE49-F238E27FC236}">
              <a16:creationId xmlns:a16="http://schemas.microsoft.com/office/drawing/2014/main" id="{00000000-0008-0000-2B00-000004000000}"/>
            </a:ext>
          </a:extLst>
        </xdr:cNvPr>
        <xdr:cNvSpPr/>
      </xdr:nvSpPr>
      <xdr:spPr>
        <a:xfrm>
          <a:off x="0" y="0"/>
          <a:ext cx="12830735" cy="997323"/>
        </a:xfrm>
        <a:prstGeom prst="roundRect">
          <a:avLst/>
        </a:prstGeom>
        <a:solidFill>
          <a:schemeClr val="accent1">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2800" b="1">
              <a:solidFill>
                <a:schemeClr val="lt1"/>
              </a:solidFill>
              <a:effectLst/>
              <a:latin typeface="+mn-lt"/>
              <a:ea typeface="+mn-ea"/>
              <a:cs typeface="+mn-cs"/>
            </a:rPr>
            <a:t>Afiliación al Seguro de Vejez, Discapacidad y Sobrevivencia</a:t>
          </a:r>
          <a:r>
            <a:rPr lang="es-DO" sz="2800" b="1" baseline="0">
              <a:solidFill>
                <a:schemeClr val="lt1"/>
              </a:solidFill>
              <a:effectLst/>
              <a:latin typeface="+mn-lt"/>
              <a:ea typeface="+mn-ea"/>
              <a:cs typeface="+mn-cs"/>
            </a:rPr>
            <a:t> </a:t>
          </a:r>
          <a:r>
            <a:rPr lang="es-DO" sz="2800" b="1">
              <a:solidFill>
                <a:schemeClr val="lt1"/>
              </a:solidFill>
              <a:effectLst/>
              <a:latin typeface="+mn-lt"/>
              <a:ea typeface="+mn-ea"/>
              <a:cs typeface="+mn-cs"/>
            </a:rPr>
            <a:t>(SVDS)</a:t>
          </a:r>
          <a:endParaRPr lang="es-DO" sz="5400">
            <a:effectLst/>
          </a:endParaRPr>
        </a:p>
      </xdr:txBody>
    </xdr:sp>
    <xdr:clientData/>
  </xdr:twoCellAnchor>
  <xdr:twoCellAnchor editAs="oneCell">
    <xdr:from>
      <xdr:col>0</xdr:col>
      <xdr:colOff>179294</xdr:colOff>
      <xdr:row>0</xdr:row>
      <xdr:rowOff>156882</xdr:rowOff>
    </xdr:from>
    <xdr:to>
      <xdr:col>1</xdr:col>
      <xdr:colOff>190499</xdr:colOff>
      <xdr:row>4</xdr:row>
      <xdr:rowOff>108649</xdr:rowOff>
    </xdr:to>
    <xdr:pic>
      <xdr:nvPicPr>
        <xdr:cNvPr id="5" name="1 Imagen" descr="Logo_2x4.bmp">
          <a:hlinkClick xmlns:r="http://schemas.openxmlformats.org/officeDocument/2006/relationships" r:id="rId1"/>
          <a:extLst>
            <a:ext uri="{FF2B5EF4-FFF2-40B4-BE49-F238E27FC236}">
              <a16:creationId xmlns:a16="http://schemas.microsoft.com/office/drawing/2014/main" id="{00000000-0008-0000-2B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179294" y="156882"/>
          <a:ext cx="998341" cy="7137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0.xml><?xml version="1.0" encoding="utf-8"?>
<xdr:wsDr xmlns:xdr="http://schemas.openxmlformats.org/drawingml/2006/spreadsheetDrawing" xmlns:a="http://schemas.openxmlformats.org/drawingml/2006/main">
  <xdr:twoCellAnchor>
    <xdr:from>
      <xdr:col>0</xdr:col>
      <xdr:colOff>0</xdr:colOff>
      <xdr:row>0</xdr:row>
      <xdr:rowOff>0</xdr:rowOff>
    </xdr:from>
    <xdr:to>
      <xdr:col>9</xdr:col>
      <xdr:colOff>0</xdr:colOff>
      <xdr:row>4</xdr:row>
      <xdr:rowOff>95249</xdr:rowOff>
    </xdr:to>
    <xdr:sp macro="" textlink="">
      <xdr:nvSpPr>
        <xdr:cNvPr id="3" name="2 Rectángulo redondeado">
          <a:extLst>
            <a:ext uri="{FF2B5EF4-FFF2-40B4-BE49-F238E27FC236}">
              <a16:creationId xmlns:a16="http://schemas.microsoft.com/office/drawing/2014/main" id="{00000000-0008-0000-2C00-000003000000}"/>
            </a:ext>
          </a:extLst>
        </xdr:cNvPr>
        <xdr:cNvSpPr/>
      </xdr:nvSpPr>
      <xdr:spPr>
        <a:xfrm>
          <a:off x="0" y="0"/>
          <a:ext cx="19502438" cy="1738312"/>
        </a:xfrm>
        <a:prstGeom prst="roundRect">
          <a:avLst/>
        </a:prstGeom>
        <a:solidFill>
          <a:schemeClr val="accent1">
            <a:lumMod val="75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4000" b="1" baseline="0">
              <a:solidFill>
                <a:schemeClr val="lt1"/>
              </a:solidFill>
              <a:effectLst/>
              <a:latin typeface="+mn-lt"/>
              <a:ea typeface="+mn-ea"/>
              <a:cs typeface="+mn-cs"/>
            </a:rPr>
            <a:t>Sistema Dominicano de Seguridad Social (SDSS)</a:t>
          </a:r>
          <a:endParaRPr lang="es-DO" sz="4000" b="1" i="0">
            <a:solidFill>
              <a:schemeClr val="lt1"/>
            </a:solidFill>
            <a:effectLst/>
            <a:latin typeface="+mn-lt"/>
            <a:ea typeface="+mn-ea"/>
            <a:cs typeface="+mn-cs"/>
          </a:endParaRPr>
        </a:p>
        <a:p>
          <a:pPr algn="ctr"/>
          <a:r>
            <a:rPr lang="es-DO" sz="4000" b="1">
              <a:solidFill>
                <a:schemeClr val="lt1"/>
              </a:solidFill>
              <a:effectLst/>
              <a:latin typeface="+mn-lt"/>
              <a:ea typeface="+mn-ea"/>
              <a:cs typeface="+mn-cs"/>
            </a:rPr>
            <a:t>Afiliación al Seguro de Vejez, Discapacidad y Sobrevivencia</a:t>
          </a:r>
          <a:r>
            <a:rPr lang="es-DO" sz="4000" b="1" baseline="0">
              <a:solidFill>
                <a:schemeClr val="lt1"/>
              </a:solidFill>
              <a:effectLst/>
              <a:latin typeface="+mn-lt"/>
              <a:ea typeface="+mn-ea"/>
              <a:cs typeface="+mn-cs"/>
            </a:rPr>
            <a:t> </a:t>
          </a:r>
          <a:r>
            <a:rPr lang="es-DO" sz="4000" b="1">
              <a:solidFill>
                <a:schemeClr val="lt1"/>
              </a:solidFill>
              <a:effectLst/>
              <a:latin typeface="+mn-lt"/>
              <a:ea typeface="+mn-ea"/>
              <a:cs typeface="+mn-cs"/>
            </a:rPr>
            <a:t>(SVDS)</a:t>
          </a:r>
          <a:endParaRPr lang="es-DO" sz="4000">
            <a:effectLst/>
          </a:endParaRPr>
        </a:p>
      </xdr:txBody>
    </xdr:sp>
    <xdr:clientData/>
  </xdr:twoCellAnchor>
  <xdr:twoCellAnchor editAs="oneCell">
    <xdr:from>
      <xdr:col>0</xdr:col>
      <xdr:colOff>505665</xdr:colOff>
      <xdr:row>0</xdr:row>
      <xdr:rowOff>333376</xdr:rowOff>
    </xdr:from>
    <xdr:to>
      <xdr:col>1</xdr:col>
      <xdr:colOff>1462086</xdr:colOff>
      <xdr:row>5</xdr:row>
      <xdr:rowOff>85418</xdr:rowOff>
    </xdr:to>
    <xdr:pic>
      <xdr:nvPicPr>
        <xdr:cNvPr id="4" name="1 Imagen" descr="Logo_2x4.bmp">
          <a:hlinkClick xmlns:r="http://schemas.openxmlformats.org/officeDocument/2006/relationships" r:id="rId1"/>
          <a:extLst>
            <a:ext uri="{FF2B5EF4-FFF2-40B4-BE49-F238E27FC236}">
              <a16:creationId xmlns:a16="http://schemas.microsoft.com/office/drawing/2014/main" id="{00000000-0008-0000-2C00-000004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505665" y="333376"/>
          <a:ext cx="1718421" cy="108554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10</xdr:col>
      <xdr:colOff>0</xdr:colOff>
      <xdr:row>3</xdr:row>
      <xdr:rowOff>0</xdr:rowOff>
    </xdr:from>
    <xdr:to>
      <xdr:col>10</xdr:col>
      <xdr:colOff>304800</xdr:colOff>
      <xdr:row>3</xdr:row>
      <xdr:rowOff>304800</xdr:rowOff>
    </xdr:to>
    <xdr:sp macro="" textlink="">
      <xdr:nvSpPr>
        <xdr:cNvPr id="45057" name="AutoShape 1" descr="Listo">
          <a:extLst>
            <a:ext uri="{FF2B5EF4-FFF2-40B4-BE49-F238E27FC236}">
              <a16:creationId xmlns:a16="http://schemas.microsoft.com/office/drawing/2014/main" id="{00000000-0008-0000-2C00-000001B00000}"/>
            </a:ext>
          </a:extLst>
        </xdr:cNvPr>
        <xdr:cNvSpPr>
          <a:spLocks noChangeAspect="1" noChangeArrowheads="1"/>
        </xdr:cNvSpPr>
      </xdr:nvSpPr>
      <xdr:spPr bwMode="auto">
        <a:xfrm>
          <a:off x="19764375" y="7143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5</xdr:row>
      <xdr:rowOff>0</xdr:rowOff>
    </xdr:from>
    <xdr:to>
      <xdr:col>10</xdr:col>
      <xdr:colOff>304800</xdr:colOff>
      <xdr:row>5</xdr:row>
      <xdr:rowOff>304800</xdr:rowOff>
    </xdr:to>
    <xdr:sp macro="" textlink="">
      <xdr:nvSpPr>
        <xdr:cNvPr id="45058" name="AutoShape 2" descr="Listo">
          <a:extLst>
            <a:ext uri="{FF2B5EF4-FFF2-40B4-BE49-F238E27FC236}">
              <a16:creationId xmlns:a16="http://schemas.microsoft.com/office/drawing/2014/main" id="{00000000-0008-0000-2C00-000002B00000}"/>
            </a:ext>
          </a:extLst>
        </xdr:cNvPr>
        <xdr:cNvSpPr>
          <a:spLocks noChangeAspect="1" noChangeArrowheads="1"/>
        </xdr:cNvSpPr>
      </xdr:nvSpPr>
      <xdr:spPr bwMode="auto">
        <a:xfrm>
          <a:off x="19764375" y="137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10</xdr:col>
      <xdr:colOff>0</xdr:colOff>
      <xdr:row>5</xdr:row>
      <xdr:rowOff>0</xdr:rowOff>
    </xdr:from>
    <xdr:to>
      <xdr:col>10</xdr:col>
      <xdr:colOff>304800</xdr:colOff>
      <xdr:row>5</xdr:row>
      <xdr:rowOff>304800</xdr:rowOff>
    </xdr:to>
    <xdr:sp macro="" textlink="">
      <xdr:nvSpPr>
        <xdr:cNvPr id="45059" name="AutoShape 3" descr="Listo (@Listo24h) / X">
          <a:extLst>
            <a:ext uri="{FF2B5EF4-FFF2-40B4-BE49-F238E27FC236}">
              <a16:creationId xmlns:a16="http://schemas.microsoft.com/office/drawing/2014/main" id="{00000000-0008-0000-2C00-000003B00000}"/>
            </a:ext>
          </a:extLst>
        </xdr:cNvPr>
        <xdr:cNvSpPr>
          <a:spLocks noChangeAspect="1" noChangeArrowheads="1"/>
        </xdr:cNvSpPr>
      </xdr:nvSpPr>
      <xdr:spPr bwMode="auto">
        <a:xfrm>
          <a:off x="19764375" y="1371600"/>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wsDr>
</file>

<file path=xl/drawings/drawing81.xml><?xml version="1.0" encoding="utf-8"?>
<xdr:wsDr xmlns:xdr="http://schemas.openxmlformats.org/drawingml/2006/spreadsheetDrawing" xmlns:a="http://schemas.openxmlformats.org/drawingml/2006/main">
  <xdr:oneCellAnchor>
    <xdr:from>
      <xdr:col>1</xdr:col>
      <xdr:colOff>752475</xdr:colOff>
      <xdr:row>0</xdr:row>
      <xdr:rowOff>0</xdr:rowOff>
    </xdr:from>
    <xdr:ext cx="1029471" cy="87442"/>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2" cstate="print"/>
        <a:stretch>
          <a:fillRect/>
        </a:stretch>
      </xdr:blipFill>
      <xdr:spPr>
        <a:xfrm>
          <a:off x="1514475" y="0"/>
          <a:ext cx="1029471" cy="87442"/>
        </a:xfrm>
        <a:prstGeom prst="rect">
          <a:avLst/>
        </a:prstGeom>
        <a:ln>
          <a:noFill/>
        </a:ln>
        <a:effectLst>
          <a:softEdge rad="112500"/>
        </a:effectLst>
      </xdr:spPr>
    </xdr:pic>
    <xdr:clientData/>
  </xdr:oneCellAnchor>
  <xdr:oneCellAnchor>
    <xdr:from>
      <xdr:col>1</xdr:col>
      <xdr:colOff>752475</xdr:colOff>
      <xdr:row>0</xdr:row>
      <xdr:rowOff>38100</xdr:rowOff>
    </xdr:from>
    <xdr:ext cx="1029471" cy="87442"/>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cstate="print"/>
        <a:stretch>
          <a:fillRect/>
        </a:stretch>
      </xdr:blipFill>
      <xdr:spPr>
        <a:xfrm>
          <a:off x="1514475" y="38100"/>
          <a:ext cx="1029471" cy="87442"/>
        </a:xfrm>
        <a:prstGeom prst="rect">
          <a:avLst/>
        </a:prstGeom>
        <a:ln>
          <a:noFill/>
        </a:ln>
        <a:effectLst>
          <a:softEdge rad="112500"/>
        </a:effectLst>
      </xdr:spPr>
    </xdr:pic>
    <xdr:clientData/>
  </xdr:oneCellAnchor>
  <xdr:twoCellAnchor>
    <xdr:from>
      <xdr:col>0</xdr:col>
      <xdr:colOff>43226</xdr:colOff>
      <xdr:row>25</xdr:row>
      <xdr:rowOff>138546</xdr:rowOff>
    </xdr:from>
    <xdr:to>
      <xdr:col>11</xdr:col>
      <xdr:colOff>1143000</xdr:colOff>
      <xdr:row>69</xdr:row>
      <xdr:rowOff>86591</xdr:rowOff>
    </xdr:to>
    <xdr:graphicFrame macro="">
      <xdr:nvGraphicFramePr>
        <xdr:cNvPr id="5" name="4 Gráfico">
          <a:extLst>
            <a:ext uri="{FF2B5EF4-FFF2-40B4-BE49-F238E27FC236}">
              <a16:creationId xmlns:a16="http://schemas.microsoft.com/office/drawing/2014/main" id="{00000000-0008-0000-2D00-000005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0</xdr:col>
      <xdr:colOff>695421</xdr:colOff>
      <xdr:row>0</xdr:row>
      <xdr:rowOff>417798</xdr:rowOff>
    </xdr:from>
    <xdr:ext cx="1027739" cy="755879"/>
    <xdr:pic>
      <xdr:nvPicPr>
        <xdr:cNvPr id="7" name="6 Imagen" descr="Logo_2x4.bmp">
          <a:hlinkClick xmlns:r="http://schemas.openxmlformats.org/officeDocument/2006/relationships" r:id="rId4"/>
          <a:extLst>
            <a:ext uri="{FF2B5EF4-FFF2-40B4-BE49-F238E27FC236}">
              <a16:creationId xmlns:a16="http://schemas.microsoft.com/office/drawing/2014/main" id="{00000000-0008-0000-2D00-000007000000}"/>
            </a:ext>
          </a:extLst>
        </xdr:cNvPr>
        <xdr:cNvPicPr>
          <a:picLocks noChangeAspect="1"/>
        </xdr:cNvPicPr>
      </xdr:nvPicPr>
      <xdr:blipFill>
        <a:blip xmlns:r="http://schemas.openxmlformats.org/officeDocument/2006/relationships" r:embed="rId2"/>
        <a:stretch>
          <a:fillRect/>
        </a:stretch>
      </xdr:blipFill>
      <xdr:spPr>
        <a:xfrm>
          <a:off x="695421" y="417798"/>
          <a:ext cx="1027739" cy="755879"/>
        </a:xfrm>
        <a:prstGeom prst="rect">
          <a:avLst/>
        </a:prstGeom>
        <a:ln>
          <a:noFill/>
        </a:ln>
        <a:effectLst>
          <a:outerShdw blurRad="190500" algn="tl" rotWithShape="0">
            <a:srgbClr val="000000">
              <a:alpha val="70000"/>
            </a:srgbClr>
          </a:outerShdw>
        </a:effectLst>
      </xdr:spPr>
    </xdr:pic>
    <xdr:clientData/>
  </xdr:oneCellAnchor>
  <xdr:oneCellAnchor>
    <xdr:from>
      <xdr:col>1</xdr:col>
      <xdr:colOff>752475</xdr:colOff>
      <xdr:row>1</xdr:row>
      <xdr:rowOff>0</xdr:rowOff>
    </xdr:from>
    <xdr:ext cx="1029471" cy="87442"/>
    <xdr:pic>
      <xdr:nvPicPr>
        <xdr:cNvPr id="8" name="1 Imagen" descr="Logo_2x4.bmp">
          <a:hlinkClick xmlns:r="http://schemas.openxmlformats.org/officeDocument/2006/relationships" r:id="rId1"/>
          <a:extLst>
            <a:ext uri="{FF2B5EF4-FFF2-40B4-BE49-F238E27FC236}">
              <a16:creationId xmlns:a16="http://schemas.microsoft.com/office/drawing/2014/main" id="{00000000-0008-0000-2D00-000008000000}"/>
            </a:ext>
          </a:extLst>
        </xdr:cNvPr>
        <xdr:cNvPicPr>
          <a:picLocks noChangeAspect="1"/>
        </xdr:cNvPicPr>
      </xdr:nvPicPr>
      <xdr:blipFill>
        <a:blip xmlns:r="http://schemas.openxmlformats.org/officeDocument/2006/relationships" r:embed="rId2" cstate="print"/>
        <a:stretch>
          <a:fillRect/>
        </a:stretch>
      </xdr:blipFill>
      <xdr:spPr>
        <a:xfrm>
          <a:off x="2004332" y="0"/>
          <a:ext cx="1029471" cy="87442"/>
        </a:xfrm>
        <a:prstGeom prst="rect">
          <a:avLst/>
        </a:prstGeom>
        <a:ln>
          <a:noFill/>
        </a:ln>
        <a:effectLst>
          <a:softEdge rad="112500"/>
        </a:effectLst>
      </xdr:spPr>
    </xdr:pic>
    <xdr:clientData/>
  </xdr:oneCellAnchor>
  <xdr:oneCellAnchor>
    <xdr:from>
      <xdr:col>1</xdr:col>
      <xdr:colOff>752475</xdr:colOff>
      <xdr:row>1</xdr:row>
      <xdr:rowOff>38100</xdr:rowOff>
    </xdr:from>
    <xdr:ext cx="1029471" cy="87442"/>
    <xdr:pic>
      <xdr:nvPicPr>
        <xdr:cNvPr id="9" name="2 Imagen" descr="Logo_2x4.bmp">
          <a:hlinkClick xmlns:r="http://schemas.openxmlformats.org/officeDocument/2006/relationships" r:id="rId1"/>
          <a:extLst>
            <a:ext uri="{FF2B5EF4-FFF2-40B4-BE49-F238E27FC236}">
              <a16:creationId xmlns:a16="http://schemas.microsoft.com/office/drawing/2014/main" id="{00000000-0008-0000-2D00-000009000000}"/>
            </a:ext>
          </a:extLst>
        </xdr:cNvPr>
        <xdr:cNvPicPr>
          <a:picLocks noChangeAspect="1"/>
        </xdr:cNvPicPr>
      </xdr:nvPicPr>
      <xdr:blipFill>
        <a:blip xmlns:r="http://schemas.openxmlformats.org/officeDocument/2006/relationships" r:embed="rId2" cstate="print"/>
        <a:stretch>
          <a:fillRect/>
        </a:stretch>
      </xdr:blipFill>
      <xdr:spPr>
        <a:xfrm>
          <a:off x="2004332" y="38100"/>
          <a:ext cx="1029471" cy="87442"/>
        </a:xfrm>
        <a:prstGeom prst="rect">
          <a:avLst/>
        </a:prstGeom>
        <a:ln>
          <a:noFill/>
        </a:ln>
        <a:effectLst>
          <a:softEdge rad="112500"/>
        </a:effectLst>
      </xdr:spPr>
    </xdr:pic>
    <xdr:clientData/>
  </xdr:oneCellAnchor>
</xdr:wsDr>
</file>

<file path=xl/drawings/drawing82.xml><?xml version="1.0" encoding="utf-8"?>
<c:userShapes xmlns:c="http://schemas.openxmlformats.org/drawingml/2006/chart">
  <cdr:relSizeAnchor xmlns:cdr="http://schemas.openxmlformats.org/drawingml/2006/chartDrawing">
    <cdr:from>
      <cdr:x>0.02079</cdr:x>
      <cdr:y>0.94807</cdr:y>
    </cdr:from>
    <cdr:to>
      <cdr:x>0.1324</cdr:x>
      <cdr:y>1</cdr:y>
    </cdr:to>
    <cdr:sp macro="" textlink="">
      <cdr:nvSpPr>
        <cdr:cNvPr id="2" name="5 CuadroTexto"/>
        <cdr:cNvSpPr txBox="1"/>
      </cdr:nvSpPr>
      <cdr:spPr>
        <a:xfrm xmlns:a="http://schemas.openxmlformats.org/drawingml/2006/main">
          <a:off x="398318" y="9800562"/>
          <a:ext cx="2138866" cy="536863"/>
        </a:xfrm>
        <a:prstGeom xmlns:a="http://schemas.openxmlformats.org/drawingml/2006/main" prst="rect">
          <a:avLst/>
        </a:prstGeom>
        <a:noFill xmlns:a="http://schemas.openxmlformats.org/drawingml/2006/main"/>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2400" b="1"/>
            <a:t>Fuente</a:t>
          </a:r>
          <a:r>
            <a:rPr lang="es-DO" sz="2000" b="1"/>
            <a:t>:</a:t>
          </a:r>
          <a:r>
            <a:rPr lang="es-DO" sz="2000" b="1" baseline="0"/>
            <a:t> </a:t>
          </a:r>
          <a:r>
            <a:rPr lang="es-DO" sz="2000" b="0" baseline="0"/>
            <a:t>SIPEN</a:t>
          </a:r>
          <a:br>
            <a:rPr lang="es-DO" sz="2000" b="1" baseline="0"/>
          </a:br>
          <a:endParaRPr lang="es-DO" sz="2000"/>
        </a:p>
      </cdr:txBody>
    </cdr:sp>
  </cdr:relSizeAnchor>
</c:userShapes>
</file>

<file path=xl/drawings/drawing83.xml><?xml version="1.0" encoding="utf-8"?>
<xdr:wsDr xmlns:xdr="http://schemas.openxmlformats.org/drawingml/2006/spreadsheetDrawing" xmlns:a="http://schemas.openxmlformats.org/drawingml/2006/main">
  <xdr:twoCellAnchor>
    <xdr:from>
      <xdr:col>0</xdr:col>
      <xdr:colOff>0</xdr:colOff>
      <xdr:row>23</xdr:row>
      <xdr:rowOff>900545</xdr:rowOff>
    </xdr:from>
    <xdr:to>
      <xdr:col>13</xdr:col>
      <xdr:colOff>571499</xdr:colOff>
      <xdr:row>68</xdr:row>
      <xdr:rowOff>71437</xdr:rowOff>
    </xdr:to>
    <xdr:graphicFrame macro="">
      <xdr:nvGraphicFramePr>
        <xdr:cNvPr id="3" name="2 Gráfico">
          <a:extLst>
            <a:ext uri="{FF2B5EF4-FFF2-40B4-BE49-F238E27FC236}">
              <a16:creationId xmlns:a16="http://schemas.microsoft.com/office/drawing/2014/main" id="{00000000-0008-0000-2E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0</xdr:col>
      <xdr:colOff>336105</xdr:colOff>
      <xdr:row>0</xdr:row>
      <xdr:rowOff>121010</xdr:rowOff>
    </xdr:from>
    <xdr:ext cx="1049350" cy="809440"/>
    <xdr:pic>
      <xdr:nvPicPr>
        <xdr:cNvPr id="6" name="6 Imagen" descr="logo_2x4.bmp">
          <a:hlinkClick xmlns:r="http://schemas.openxmlformats.org/officeDocument/2006/relationships" r:id="rId2"/>
          <a:extLst>
            <a:ext uri="{FF2B5EF4-FFF2-40B4-BE49-F238E27FC236}">
              <a16:creationId xmlns:a16="http://schemas.microsoft.com/office/drawing/2014/main" id="{00000000-0008-0000-2E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36105" y="121010"/>
          <a:ext cx="1049350" cy="80944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84.xml><?xml version="1.0" encoding="utf-8"?>
<c:userShapes xmlns:c="http://schemas.openxmlformats.org/drawingml/2006/chart">
  <cdr:relSizeAnchor xmlns:cdr="http://schemas.openxmlformats.org/drawingml/2006/chartDrawing">
    <cdr:from>
      <cdr:x>0.00616</cdr:x>
      <cdr:y>0.94595</cdr:y>
    </cdr:from>
    <cdr:to>
      <cdr:x>0.46028</cdr:x>
      <cdr:y>0.99035</cdr:y>
    </cdr:to>
    <cdr:sp macro="" textlink="">
      <cdr:nvSpPr>
        <cdr:cNvPr id="3" name="CuadroTexto 1">
          <a:extLst xmlns:a="http://schemas.openxmlformats.org/drawingml/2006/main">
            <a:ext uri="{FF2B5EF4-FFF2-40B4-BE49-F238E27FC236}">
              <a16:creationId xmlns:a16="http://schemas.microsoft.com/office/drawing/2014/main" id="{00000000-0008-0000-2C00-000002000000}"/>
            </a:ext>
          </a:extLst>
        </cdr:cNvPr>
        <cdr:cNvSpPr txBox="1"/>
      </cdr:nvSpPr>
      <cdr:spPr>
        <a:xfrm xmlns:a="http://schemas.openxmlformats.org/drawingml/2006/main">
          <a:off x="120092" y="8485909"/>
          <a:ext cx="8855464" cy="398318"/>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ES" sz="1800" b="1"/>
            <a:t>Fuente: </a:t>
          </a:r>
          <a:r>
            <a:rPr lang="es-ES" sz="1800"/>
            <a:t>BCRD, </a:t>
          </a:r>
          <a:r>
            <a:rPr lang="es-ES" sz="1800" baseline="0"/>
            <a:t>SIPEN</a:t>
          </a:r>
          <a:endParaRPr lang="es-ES" sz="1800"/>
        </a:p>
      </cdr:txBody>
    </cdr:sp>
  </cdr:relSizeAnchor>
</c:userShapes>
</file>

<file path=xl/drawings/drawing85.xml><?xml version="1.0" encoding="utf-8"?>
<xdr:wsDr xmlns:xdr="http://schemas.openxmlformats.org/drawingml/2006/spreadsheetDrawing" xmlns:a="http://schemas.openxmlformats.org/drawingml/2006/main">
  <xdr:twoCellAnchor>
    <xdr:from>
      <xdr:col>0</xdr:col>
      <xdr:colOff>81643</xdr:colOff>
      <xdr:row>18</xdr:row>
      <xdr:rowOff>68036</xdr:rowOff>
    </xdr:from>
    <xdr:to>
      <xdr:col>9</xdr:col>
      <xdr:colOff>966107</xdr:colOff>
      <xdr:row>43</xdr:row>
      <xdr:rowOff>200105</xdr:rowOff>
    </xdr:to>
    <xdr:graphicFrame macro="">
      <xdr:nvGraphicFramePr>
        <xdr:cNvPr id="4" name="3 Gráfico">
          <a:extLst>
            <a:ext uri="{FF2B5EF4-FFF2-40B4-BE49-F238E27FC236}">
              <a16:creationId xmlns:a16="http://schemas.microsoft.com/office/drawing/2014/main" id="{00000000-0008-0000-2F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378600</xdr:colOff>
      <xdr:row>0</xdr:row>
      <xdr:rowOff>158483</xdr:rowOff>
    </xdr:from>
    <xdr:to>
      <xdr:col>0</xdr:col>
      <xdr:colOff>1301151</xdr:colOff>
      <xdr:row>1</xdr:row>
      <xdr:rowOff>103401</xdr:rowOff>
    </xdr:to>
    <xdr:pic>
      <xdr:nvPicPr>
        <xdr:cNvPr id="7" name="6 Imagen" descr="logo_2x4.bmp">
          <a:hlinkClick xmlns:r="http://schemas.openxmlformats.org/officeDocument/2006/relationships" r:id="rId2"/>
          <a:extLst>
            <a:ext uri="{FF2B5EF4-FFF2-40B4-BE49-F238E27FC236}">
              <a16:creationId xmlns:a16="http://schemas.microsoft.com/office/drawing/2014/main" id="{00000000-0008-0000-2F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78600" y="158483"/>
          <a:ext cx="922551" cy="7211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6.xml><?xml version="1.0" encoding="utf-8"?>
<c:userShapes xmlns:c="http://schemas.openxmlformats.org/drawingml/2006/chart">
  <cdr:relSizeAnchor xmlns:cdr="http://schemas.openxmlformats.org/drawingml/2006/chartDrawing">
    <cdr:from>
      <cdr:x>0.19212</cdr:x>
      <cdr:y>0.93702</cdr:y>
    </cdr:from>
    <cdr:to>
      <cdr:x>0.33198</cdr:x>
      <cdr:y>0.98256</cdr:y>
    </cdr:to>
    <cdr:sp macro="" textlink="">
      <cdr:nvSpPr>
        <cdr:cNvPr id="2" name="CuadroTexto 1"/>
        <cdr:cNvSpPr txBox="1"/>
      </cdr:nvSpPr>
      <cdr:spPr>
        <a:xfrm xmlns:a="http://schemas.openxmlformats.org/drawingml/2006/main">
          <a:off x="2614521" y="5708329"/>
          <a:ext cx="1903319" cy="2774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1600" b="1"/>
            <a:t>Fuente:</a:t>
          </a:r>
          <a:r>
            <a:rPr lang="es-ES" sz="1600" b="1" baseline="0"/>
            <a:t> </a:t>
          </a:r>
          <a:r>
            <a:rPr lang="es-ES" sz="1600" baseline="0"/>
            <a:t>SIPEN</a:t>
          </a:r>
          <a:endParaRPr lang="es-ES" sz="1600"/>
        </a:p>
      </cdr:txBody>
    </cdr:sp>
  </cdr:relSizeAnchor>
</c:userShapes>
</file>

<file path=xl/drawings/drawing87.xml><?xml version="1.0" encoding="utf-8"?>
<xdr:wsDr xmlns:xdr="http://schemas.openxmlformats.org/drawingml/2006/spreadsheetDrawing" xmlns:a="http://schemas.openxmlformats.org/drawingml/2006/main">
  <xdr:twoCellAnchor>
    <xdr:from>
      <xdr:col>0</xdr:col>
      <xdr:colOff>24818</xdr:colOff>
      <xdr:row>16</xdr:row>
      <xdr:rowOff>122465</xdr:rowOff>
    </xdr:from>
    <xdr:to>
      <xdr:col>8</xdr:col>
      <xdr:colOff>1170214</xdr:colOff>
      <xdr:row>38</xdr:row>
      <xdr:rowOff>68036</xdr:rowOff>
    </xdr:to>
    <xdr:graphicFrame macro="">
      <xdr:nvGraphicFramePr>
        <xdr:cNvPr id="2" name="1 Gráfico">
          <a:extLst>
            <a:ext uri="{FF2B5EF4-FFF2-40B4-BE49-F238E27FC236}">
              <a16:creationId xmlns:a16="http://schemas.microsoft.com/office/drawing/2014/main" id="{00000000-0008-0000-30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260237</xdr:colOff>
      <xdr:row>0</xdr:row>
      <xdr:rowOff>162719</xdr:rowOff>
    </xdr:from>
    <xdr:to>
      <xdr:col>0</xdr:col>
      <xdr:colOff>1319893</xdr:colOff>
      <xdr:row>1</xdr:row>
      <xdr:rowOff>243227</xdr:rowOff>
    </xdr:to>
    <xdr:pic>
      <xdr:nvPicPr>
        <xdr:cNvPr id="5" name="5 Imagen" descr="logo_2x4.bmp">
          <a:hlinkClick xmlns:r="http://schemas.openxmlformats.org/officeDocument/2006/relationships" r:id="rId2"/>
          <a:extLst>
            <a:ext uri="{FF2B5EF4-FFF2-40B4-BE49-F238E27FC236}">
              <a16:creationId xmlns:a16="http://schemas.microsoft.com/office/drawing/2014/main" id="{00000000-0008-0000-30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60237" y="162719"/>
          <a:ext cx="1059656" cy="7064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88.xml><?xml version="1.0" encoding="utf-8"?>
<c:userShapes xmlns:c="http://schemas.openxmlformats.org/drawingml/2006/chart">
  <cdr:relSizeAnchor xmlns:cdr="http://schemas.openxmlformats.org/drawingml/2006/chartDrawing">
    <cdr:from>
      <cdr:x>0.03963</cdr:x>
      <cdr:y>0.93776</cdr:y>
    </cdr:from>
    <cdr:to>
      <cdr:x>0.79231</cdr:x>
      <cdr:y>0.99217</cdr:y>
    </cdr:to>
    <cdr:sp macro="" textlink="">
      <cdr:nvSpPr>
        <cdr:cNvPr id="2" name="1 CuadroTexto"/>
        <cdr:cNvSpPr txBox="1"/>
      </cdr:nvSpPr>
      <cdr:spPr>
        <a:xfrm xmlns:a="http://schemas.openxmlformats.org/drawingml/2006/main">
          <a:off x="560845" y="6560343"/>
          <a:ext cx="10651442" cy="38068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600" b="1"/>
            <a:t>Fuente: </a:t>
          </a:r>
          <a:r>
            <a:rPr lang="en-US" sz="1600"/>
            <a:t>SIPEN</a:t>
          </a:r>
        </a:p>
      </cdr:txBody>
    </cdr:sp>
  </cdr:relSizeAnchor>
</c:userShapes>
</file>

<file path=xl/drawings/drawing89.xml><?xml version="1.0" encoding="utf-8"?>
<xdr:wsDr xmlns:xdr="http://schemas.openxmlformats.org/drawingml/2006/spreadsheetDrawing" xmlns:a="http://schemas.openxmlformats.org/drawingml/2006/main">
  <xdr:twoCellAnchor editAs="oneCell">
    <xdr:from>
      <xdr:col>1</xdr:col>
      <xdr:colOff>387804</xdr:colOff>
      <xdr:row>0</xdr:row>
      <xdr:rowOff>153761</xdr:rowOff>
    </xdr:from>
    <xdr:to>
      <xdr:col>1</xdr:col>
      <xdr:colOff>1347276</xdr:colOff>
      <xdr:row>0</xdr:row>
      <xdr:rowOff>794163</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31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7804" y="153761"/>
          <a:ext cx="963110" cy="6354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57</xdr:row>
      <xdr:rowOff>95249</xdr:rowOff>
    </xdr:from>
    <xdr:to>
      <xdr:col>18</xdr:col>
      <xdr:colOff>500062</xdr:colOff>
      <xdr:row>79</xdr:row>
      <xdr:rowOff>166687</xdr:rowOff>
    </xdr:to>
    <xdr:graphicFrame macro="">
      <xdr:nvGraphicFramePr>
        <xdr:cNvPr id="2" name="Gráfico 1">
          <a:extLst>
            <a:ext uri="{FF2B5EF4-FFF2-40B4-BE49-F238E27FC236}">
              <a16:creationId xmlns:a16="http://schemas.microsoft.com/office/drawing/2014/main" id="{00000000-0008-0000-31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0</xdr:col>
      <xdr:colOff>0</xdr:colOff>
      <xdr:row>24</xdr:row>
      <xdr:rowOff>75768</xdr:rowOff>
    </xdr:from>
    <xdr:to>
      <xdr:col>18</xdr:col>
      <xdr:colOff>547687</xdr:colOff>
      <xdr:row>57</xdr:row>
      <xdr:rowOff>142874</xdr:rowOff>
    </xdr:to>
    <xdr:graphicFrame macro="">
      <xdr:nvGraphicFramePr>
        <xdr:cNvPr id="4" name="Gráfico 3">
          <a:extLst>
            <a:ext uri="{FF2B5EF4-FFF2-40B4-BE49-F238E27FC236}">
              <a16:creationId xmlns:a16="http://schemas.microsoft.com/office/drawing/2014/main" id="{00000000-0008-0000-3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oneCellAnchor>
    <xdr:from>
      <xdr:col>2</xdr:col>
      <xdr:colOff>752475</xdr:colOff>
      <xdr:row>1</xdr:row>
      <xdr:rowOff>0</xdr:rowOff>
    </xdr:from>
    <xdr:ext cx="1029471" cy="87442"/>
    <xdr:pic>
      <xdr:nvPicPr>
        <xdr:cNvPr id="7" name="1 Imagen" descr="Logo_2x4.bmp">
          <a:hlinkClick xmlns:r="http://schemas.openxmlformats.org/officeDocument/2006/relationships" r:id="rId5"/>
          <a:extLst>
            <a:ext uri="{FF2B5EF4-FFF2-40B4-BE49-F238E27FC236}">
              <a16:creationId xmlns:a16="http://schemas.microsoft.com/office/drawing/2014/main" id="{00000000-0008-0000-3100-000007000000}"/>
            </a:ext>
          </a:extLst>
        </xdr:cNvPr>
        <xdr:cNvPicPr>
          <a:picLocks noChangeAspect="1"/>
        </xdr:cNvPicPr>
      </xdr:nvPicPr>
      <xdr:blipFill>
        <a:blip xmlns:r="http://schemas.openxmlformats.org/officeDocument/2006/relationships" r:embed="rId2" cstate="print"/>
        <a:stretch>
          <a:fillRect/>
        </a:stretch>
      </xdr:blipFill>
      <xdr:spPr>
        <a:xfrm>
          <a:off x="2762250" y="1038225"/>
          <a:ext cx="1029471" cy="87442"/>
        </a:xfrm>
        <a:prstGeom prst="rect">
          <a:avLst/>
        </a:prstGeom>
        <a:ln>
          <a:noFill/>
        </a:ln>
        <a:effectLst>
          <a:softEdge rad="112500"/>
        </a:effectLst>
      </xdr:spPr>
    </xdr:pic>
    <xdr:clientData/>
  </xdr:oneCellAnchor>
  <xdr:oneCellAnchor>
    <xdr:from>
      <xdr:col>2</xdr:col>
      <xdr:colOff>752475</xdr:colOff>
      <xdr:row>1</xdr:row>
      <xdr:rowOff>38100</xdr:rowOff>
    </xdr:from>
    <xdr:ext cx="1029471" cy="87442"/>
    <xdr:pic>
      <xdr:nvPicPr>
        <xdr:cNvPr id="8" name="2 Imagen" descr="Logo_2x4.bmp">
          <a:hlinkClick xmlns:r="http://schemas.openxmlformats.org/officeDocument/2006/relationships" r:id="rId5"/>
          <a:extLst>
            <a:ext uri="{FF2B5EF4-FFF2-40B4-BE49-F238E27FC236}">
              <a16:creationId xmlns:a16="http://schemas.microsoft.com/office/drawing/2014/main" id="{00000000-0008-0000-3100-000008000000}"/>
            </a:ext>
          </a:extLst>
        </xdr:cNvPr>
        <xdr:cNvPicPr>
          <a:picLocks noChangeAspect="1"/>
        </xdr:cNvPicPr>
      </xdr:nvPicPr>
      <xdr:blipFill>
        <a:blip xmlns:r="http://schemas.openxmlformats.org/officeDocument/2006/relationships" r:embed="rId2" cstate="print"/>
        <a:stretch>
          <a:fillRect/>
        </a:stretch>
      </xdr:blipFill>
      <xdr:spPr>
        <a:xfrm>
          <a:off x="2762250" y="1076325"/>
          <a:ext cx="1029471" cy="87442"/>
        </a:xfrm>
        <a:prstGeom prst="rect">
          <a:avLst/>
        </a:prstGeom>
        <a:ln>
          <a:noFill/>
        </a:ln>
        <a:effectLst>
          <a:softEdge rad="112500"/>
        </a:effectLst>
      </xdr:spPr>
    </xdr:pic>
    <xdr:clientData/>
  </xdr:oneCellAnchor>
</xdr:wsDr>
</file>

<file path=xl/drawings/drawing90.xml><?xml version="1.0" encoding="utf-8"?>
<c:userShapes xmlns:c="http://schemas.openxmlformats.org/drawingml/2006/chart">
  <cdr:relSizeAnchor xmlns:cdr="http://schemas.openxmlformats.org/drawingml/2006/chartDrawing">
    <cdr:from>
      <cdr:x>0.03636</cdr:x>
      <cdr:y>0.89883</cdr:y>
    </cdr:from>
    <cdr:to>
      <cdr:x>0.21502</cdr:x>
      <cdr:y>0.99222</cdr:y>
    </cdr:to>
    <cdr:sp macro="" textlink="">
      <cdr:nvSpPr>
        <cdr:cNvPr id="2" name="CuadroTexto 1"/>
        <cdr:cNvSpPr txBox="1"/>
      </cdr:nvSpPr>
      <cdr:spPr>
        <a:xfrm xmlns:a="http://schemas.openxmlformats.org/drawingml/2006/main">
          <a:off x="1095374" y="5500688"/>
          <a:ext cx="5381625" cy="571500"/>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s-DO" sz="2400" b="1"/>
            <a:t>Fuente:</a:t>
          </a:r>
          <a:r>
            <a:rPr lang="es-DO" sz="2400" b="1" baseline="0"/>
            <a:t>  </a:t>
          </a:r>
          <a:r>
            <a:rPr lang="es-DO" sz="2400" baseline="0"/>
            <a:t>SIPEN</a:t>
          </a:r>
          <a:endParaRPr lang="es-DO" sz="2400"/>
        </a:p>
      </cdr:txBody>
    </cdr:sp>
  </cdr:relSizeAnchor>
</c:userShapes>
</file>

<file path=xl/drawings/drawing91.xml><?xml version="1.0" encoding="utf-8"?>
<c:userShapes xmlns:c="http://schemas.openxmlformats.org/drawingml/2006/chart">
  <cdr:relSizeAnchor xmlns:cdr="http://schemas.openxmlformats.org/drawingml/2006/chartDrawing">
    <cdr:from>
      <cdr:x>0.03168</cdr:x>
      <cdr:y>0.89179</cdr:y>
    </cdr:from>
    <cdr:to>
      <cdr:x>0.21005</cdr:x>
      <cdr:y>0.97376</cdr:y>
    </cdr:to>
    <cdr:sp macro="" textlink="">
      <cdr:nvSpPr>
        <cdr:cNvPr id="2" name="CuadroTexto 1"/>
        <cdr:cNvSpPr txBox="1"/>
      </cdr:nvSpPr>
      <cdr:spPr>
        <a:xfrm xmlns:a="http://schemas.openxmlformats.org/drawingml/2006/main">
          <a:off x="955675" y="6218237"/>
          <a:ext cx="5381625" cy="571500"/>
        </a:xfrm>
        <a:prstGeom xmlns:a="http://schemas.openxmlformats.org/drawingml/2006/main" prst="rect">
          <a:avLst/>
        </a:prstGeom>
      </cdr:spPr>
      <cdr:txBody>
        <a:bodyPr xmlns:a="http://schemas.openxmlformats.org/drawingml/2006/main" wrap="non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DO" sz="2400" b="1"/>
            <a:t>Fuente:</a:t>
          </a:r>
          <a:r>
            <a:rPr lang="es-DO" sz="2400" b="1" baseline="0"/>
            <a:t>  </a:t>
          </a:r>
          <a:r>
            <a:rPr lang="es-DO" sz="2400" baseline="0"/>
            <a:t>SIPEN</a:t>
          </a:r>
          <a:endParaRPr lang="es-DO" sz="2400"/>
        </a:p>
      </cdr:txBody>
    </cdr:sp>
  </cdr:relSizeAnchor>
</c:userShapes>
</file>

<file path=xl/drawings/drawing92.xml><?xml version="1.0" encoding="utf-8"?>
<xdr:wsDr xmlns:xdr="http://schemas.openxmlformats.org/drawingml/2006/spreadsheetDrawing" xmlns:a="http://schemas.openxmlformats.org/drawingml/2006/main">
  <xdr:twoCellAnchor>
    <xdr:from>
      <xdr:col>0</xdr:col>
      <xdr:colOff>86590</xdr:colOff>
      <xdr:row>27</xdr:row>
      <xdr:rowOff>47625</xdr:rowOff>
    </xdr:from>
    <xdr:to>
      <xdr:col>16</xdr:col>
      <xdr:colOff>380999</xdr:colOff>
      <xdr:row>53</xdr:row>
      <xdr:rowOff>47625</xdr:rowOff>
    </xdr:to>
    <xdr:graphicFrame macro="">
      <xdr:nvGraphicFramePr>
        <xdr:cNvPr id="2" name="5 Gráfico">
          <a:extLst>
            <a:ext uri="{FF2B5EF4-FFF2-40B4-BE49-F238E27FC236}">
              <a16:creationId xmlns:a16="http://schemas.microsoft.com/office/drawing/2014/main" id="{00000000-0008-0000-3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675409</xdr:colOff>
      <xdr:row>0</xdr:row>
      <xdr:rowOff>329046</xdr:rowOff>
    </xdr:from>
    <xdr:to>
      <xdr:col>0</xdr:col>
      <xdr:colOff>1729221</xdr:colOff>
      <xdr:row>0</xdr:row>
      <xdr:rowOff>1066766</xdr:rowOff>
    </xdr:to>
    <xdr:pic>
      <xdr:nvPicPr>
        <xdr:cNvPr id="5" name="3 Imagen" descr="logo_2x4.bmp">
          <a:hlinkClick xmlns:r="http://schemas.openxmlformats.org/officeDocument/2006/relationships" r:id="rId2"/>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75409" y="329046"/>
          <a:ext cx="1053812" cy="7377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484909</xdr:colOff>
      <xdr:row>0</xdr:row>
      <xdr:rowOff>186169</xdr:rowOff>
    </xdr:from>
    <xdr:to>
      <xdr:col>0</xdr:col>
      <xdr:colOff>2262187</xdr:colOff>
      <xdr:row>1</xdr:row>
      <xdr:rowOff>25136</xdr:rowOff>
    </xdr:to>
    <xdr:pic>
      <xdr:nvPicPr>
        <xdr:cNvPr id="6" name="1 Imagen">
          <a:hlinkClick xmlns:r="http://schemas.openxmlformats.org/officeDocument/2006/relationships" r:id="rId4"/>
          <a:extLst>
            <a:ext uri="{FF2B5EF4-FFF2-40B4-BE49-F238E27FC236}">
              <a16:creationId xmlns:a16="http://schemas.microsoft.com/office/drawing/2014/main" id="{00000000-0008-0000-3200-000006000000}"/>
            </a:ext>
          </a:extLst>
        </xdr:cNvPr>
        <xdr:cNvPicPr>
          <a:picLocks noChangeAspect="1"/>
        </xdr:cNvPicPr>
      </xdr:nvPicPr>
      <xdr:blipFill>
        <a:blip xmlns:r="http://schemas.openxmlformats.org/officeDocument/2006/relationships" r:embed="rId5"/>
        <a:stretch>
          <a:fillRect/>
        </a:stretch>
      </xdr:blipFill>
      <xdr:spPr>
        <a:xfrm>
          <a:off x="484909" y="186169"/>
          <a:ext cx="1777278" cy="1267717"/>
        </a:xfrm>
        <a:prstGeom prst="rect">
          <a:avLst/>
        </a:prstGeom>
      </xdr:spPr>
    </xdr:pic>
    <xdr:clientData/>
  </xdr:twoCellAnchor>
</xdr:wsDr>
</file>

<file path=xl/drawings/drawing93.xml><?xml version="1.0" encoding="utf-8"?>
<c:userShapes xmlns:c="http://schemas.openxmlformats.org/drawingml/2006/chart">
  <cdr:relSizeAnchor xmlns:cdr="http://schemas.openxmlformats.org/drawingml/2006/chartDrawing">
    <cdr:from>
      <cdr:x>0.0264</cdr:x>
      <cdr:y>0.93734</cdr:y>
    </cdr:from>
    <cdr:to>
      <cdr:x>0.16035</cdr:x>
      <cdr:y>1</cdr:y>
    </cdr:to>
    <cdr:sp macro="" textlink="">
      <cdr:nvSpPr>
        <cdr:cNvPr id="2" name="1 CuadroTexto"/>
        <cdr:cNvSpPr txBox="1"/>
      </cdr:nvSpPr>
      <cdr:spPr>
        <a:xfrm xmlns:a="http://schemas.openxmlformats.org/drawingml/2006/main">
          <a:off x="555944" y="8337687"/>
          <a:ext cx="2821131" cy="55736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2400" b="1"/>
            <a:t>Fuente: </a:t>
          </a:r>
          <a:r>
            <a:rPr lang="en-US" sz="2400"/>
            <a:t>SIPEN</a:t>
          </a:r>
        </a:p>
      </cdr:txBody>
    </cdr:sp>
  </cdr:relSizeAnchor>
</c:userShapes>
</file>

<file path=xl/drawings/drawing94.xml><?xml version="1.0" encoding="utf-8"?>
<xdr:wsDr xmlns:xdr="http://schemas.openxmlformats.org/drawingml/2006/spreadsheetDrawing" xmlns:a="http://schemas.openxmlformats.org/drawingml/2006/main">
  <xdr:twoCellAnchor>
    <xdr:from>
      <xdr:col>8</xdr:col>
      <xdr:colOff>640774</xdr:colOff>
      <xdr:row>29</xdr:row>
      <xdr:rowOff>34636</xdr:rowOff>
    </xdr:from>
    <xdr:to>
      <xdr:col>14</xdr:col>
      <xdr:colOff>1387928</xdr:colOff>
      <xdr:row>67</xdr:row>
      <xdr:rowOff>81643</xdr:rowOff>
    </xdr:to>
    <xdr:graphicFrame macro="">
      <xdr:nvGraphicFramePr>
        <xdr:cNvPr id="2" name="11 Gráfico">
          <a:extLst>
            <a:ext uri="{FF2B5EF4-FFF2-40B4-BE49-F238E27FC236}">
              <a16:creationId xmlns:a16="http://schemas.microsoft.com/office/drawing/2014/main" id="{00000000-0008-0000-33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149678</xdr:colOff>
      <xdr:row>28</xdr:row>
      <xdr:rowOff>122464</xdr:rowOff>
    </xdr:from>
    <xdr:to>
      <xdr:col>8</xdr:col>
      <xdr:colOff>155864</xdr:colOff>
      <xdr:row>67</xdr:row>
      <xdr:rowOff>17318</xdr:rowOff>
    </xdr:to>
    <xdr:graphicFrame macro="">
      <xdr:nvGraphicFramePr>
        <xdr:cNvPr id="3" name="13 Gráfico">
          <a:extLst>
            <a:ext uri="{FF2B5EF4-FFF2-40B4-BE49-F238E27FC236}">
              <a16:creationId xmlns:a16="http://schemas.microsoft.com/office/drawing/2014/main" id="{00000000-0008-0000-3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605518</xdr:colOff>
      <xdr:row>0</xdr:row>
      <xdr:rowOff>261938</xdr:rowOff>
    </xdr:from>
    <xdr:to>
      <xdr:col>1</xdr:col>
      <xdr:colOff>115276</xdr:colOff>
      <xdr:row>1</xdr:row>
      <xdr:rowOff>220791</xdr:rowOff>
    </xdr:to>
    <xdr:pic>
      <xdr:nvPicPr>
        <xdr:cNvPr id="6" name="5 Imagen" descr="logo_2x4.bmp">
          <a:hlinkClick xmlns:r="http://schemas.openxmlformats.org/officeDocument/2006/relationships" r:id="rId3"/>
          <a:extLst>
            <a:ext uri="{FF2B5EF4-FFF2-40B4-BE49-F238E27FC236}">
              <a16:creationId xmlns:a16="http://schemas.microsoft.com/office/drawing/2014/main" id="{00000000-0008-0000-33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05518" y="261938"/>
          <a:ext cx="1414758" cy="95897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163284</xdr:colOff>
      <xdr:row>67</xdr:row>
      <xdr:rowOff>122465</xdr:rowOff>
    </xdr:from>
    <xdr:to>
      <xdr:col>3</xdr:col>
      <xdr:colOff>709466</xdr:colOff>
      <xdr:row>69</xdr:row>
      <xdr:rowOff>64251</xdr:rowOff>
    </xdr:to>
    <xdr:sp macro="" textlink="">
      <xdr:nvSpPr>
        <xdr:cNvPr id="7" name="1 CuadroTexto">
          <a:extLst>
            <a:ext uri="{FF2B5EF4-FFF2-40B4-BE49-F238E27FC236}">
              <a16:creationId xmlns:a16="http://schemas.microsoft.com/office/drawing/2014/main" id="{00000000-0008-0000-3300-000007000000}"/>
            </a:ext>
          </a:extLst>
        </xdr:cNvPr>
        <xdr:cNvSpPr txBox="1"/>
      </xdr:nvSpPr>
      <xdr:spPr>
        <a:xfrm>
          <a:off x="163284" y="13852072"/>
          <a:ext cx="3267611" cy="295572"/>
        </a:xfrm>
        <a:prstGeom prst="rect">
          <a:avLst/>
        </a:prstGeom>
      </xdr:spPr>
      <xdr:txBody>
        <a:bodyPr wrap="square" rtlCol="0"/>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r>
            <a:rPr lang="en-US" sz="1600" b="1"/>
            <a:t>Fuente: </a:t>
          </a:r>
          <a:r>
            <a:rPr lang="en-US" sz="1600"/>
            <a:t>SIPEN</a:t>
          </a:r>
        </a:p>
      </xdr:txBody>
    </xdr:sp>
    <xdr:clientData/>
  </xdr:twoCellAnchor>
</xdr:wsDr>
</file>

<file path=xl/drawings/drawing95.xml><?xml version="1.0" encoding="utf-8"?>
<xdr:wsDr xmlns:xdr="http://schemas.openxmlformats.org/drawingml/2006/spreadsheetDrawing" xmlns:a="http://schemas.openxmlformats.org/drawingml/2006/main">
  <xdr:twoCellAnchor>
    <xdr:from>
      <xdr:col>0</xdr:col>
      <xdr:colOff>0</xdr:colOff>
      <xdr:row>22</xdr:row>
      <xdr:rowOff>33618</xdr:rowOff>
    </xdr:from>
    <xdr:to>
      <xdr:col>7</xdr:col>
      <xdr:colOff>504265</xdr:colOff>
      <xdr:row>55</xdr:row>
      <xdr:rowOff>179293</xdr:rowOff>
    </xdr:to>
    <xdr:graphicFrame macro="">
      <xdr:nvGraphicFramePr>
        <xdr:cNvPr id="3" name="8 Gráfico">
          <a:extLst>
            <a:ext uri="{FF2B5EF4-FFF2-40B4-BE49-F238E27FC236}">
              <a16:creationId xmlns:a16="http://schemas.microsoft.com/office/drawing/2014/main" id="{00000000-0008-0000-34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283350</xdr:colOff>
      <xdr:row>22</xdr:row>
      <xdr:rowOff>51227</xdr:rowOff>
    </xdr:from>
    <xdr:to>
      <xdr:col>14</xdr:col>
      <xdr:colOff>1197429</xdr:colOff>
      <xdr:row>55</xdr:row>
      <xdr:rowOff>163286</xdr:rowOff>
    </xdr:to>
    <xdr:graphicFrame macro="">
      <xdr:nvGraphicFramePr>
        <xdr:cNvPr id="4" name="9 Gráfico">
          <a:extLst>
            <a:ext uri="{FF2B5EF4-FFF2-40B4-BE49-F238E27FC236}">
              <a16:creationId xmlns:a16="http://schemas.microsoft.com/office/drawing/2014/main" id="{00000000-0008-0000-34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309764</xdr:colOff>
      <xdr:row>0</xdr:row>
      <xdr:rowOff>222413</xdr:rowOff>
    </xdr:from>
    <xdr:to>
      <xdr:col>1</xdr:col>
      <xdr:colOff>88846</xdr:colOff>
      <xdr:row>1</xdr:row>
      <xdr:rowOff>130190</xdr:rowOff>
    </xdr:to>
    <xdr:pic>
      <xdr:nvPicPr>
        <xdr:cNvPr id="7" name="6 Imagen" descr="logo_2x4.bmp">
          <a:hlinkClick xmlns:r="http://schemas.openxmlformats.org/officeDocument/2006/relationships" r:id="rId3"/>
          <a:extLst>
            <a:ext uri="{FF2B5EF4-FFF2-40B4-BE49-F238E27FC236}">
              <a16:creationId xmlns:a16="http://schemas.microsoft.com/office/drawing/2014/main" id="{00000000-0008-0000-3400-000007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09764" y="222413"/>
          <a:ext cx="934089" cy="63615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6.xml><?xml version="1.0" encoding="utf-8"?>
<c:userShapes xmlns:c="http://schemas.openxmlformats.org/drawingml/2006/chart">
  <cdr:relSizeAnchor xmlns:cdr="http://schemas.openxmlformats.org/drawingml/2006/chartDrawing">
    <cdr:from>
      <cdr:x>0.01757</cdr:x>
      <cdr:y>0.92935</cdr:y>
    </cdr:from>
    <cdr:to>
      <cdr:x>0.3094</cdr:x>
      <cdr:y>0.98394</cdr:y>
    </cdr:to>
    <cdr:sp macro="" textlink="">
      <cdr:nvSpPr>
        <cdr:cNvPr id="2" name="1 CuadroTexto"/>
        <cdr:cNvSpPr txBox="1"/>
      </cdr:nvSpPr>
      <cdr:spPr>
        <a:xfrm xmlns:a="http://schemas.openxmlformats.org/drawingml/2006/main">
          <a:off x="141064" y="6300106"/>
          <a:ext cx="2342477" cy="37011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600" b="1"/>
            <a:t>Fuente: </a:t>
          </a:r>
          <a:r>
            <a:rPr lang="en-US" sz="1600"/>
            <a:t>SIPEN</a:t>
          </a:r>
        </a:p>
      </cdr:txBody>
    </cdr:sp>
  </cdr:relSizeAnchor>
</c:userShapes>
</file>

<file path=xl/drawings/drawing97.xml><?xml version="1.0" encoding="utf-8"?>
<c:userShapes xmlns:c="http://schemas.openxmlformats.org/drawingml/2006/chart">
  <cdr:relSizeAnchor xmlns:cdr="http://schemas.openxmlformats.org/drawingml/2006/chartDrawing">
    <cdr:from>
      <cdr:x>0.05187</cdr:x>
      <cdr:y>0.90208</cdr:y>
    </cdr:from>
    <cdr:to>
      <cdr:x>0.37668</cdr:x>
      <cdr:y>0.94514</cdr:y>
    </cdr:to>
    <cdr:sp macro="" textlink="">
      <cdr:nvSpPr>
        <cdr:cNvPr id="2" name="1 CuadroTexto"/>
        <cdr:cNvSpPr txBox="1"/>
      </cdr:nvSpPr>
      <cdr:spPr>
        <a:xfrm xmlns:a="http://schemas.openxmlformats.org/drawingml/2006/main">
          <a:off x="400184" y="6265198"/>
          <a:ext cx="2505989" cy="299047"/>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n-US" sz="1600" b="1"/>
            <a:t>Fuente: </a:t>
          </a:r>
          <a:r>
            <a:rPr lang="en-US" sz="1600"/>
            <a:t>SIPEN</a:t>
          </a:r>
        </a:p>
      </cdr:txBody>
    </cdr:sp>
  </cdr:relSizeAnchor>
</c:userShapes>
</file>

<file path=xl/drawings/drawing98.xml><?xml version="1.0" encoding="utf-8"?>
<xdr:wsDr xmlns:xdr="http://schemas.openxmlformats.org/drawingml/2006/spreadsheetDrawing" xmlns:a="http://schemas.openxmlformats.org/drawingml/2006/main">
  <xdr:twoCellAnchor>
    <xdr:from>
      <xdr:col>0</xdr:col>
      <xdr:colOff>1</xdr:colOff>
      <xdr:row>23</xdr:row>
      <xdr:rowOff>173183</xdr:rowOff>
    </xdr:from>
    <xdr:to>
      <xdr:col>7</xdr:col>
      <xdr:colOff>329047</xdr:colOff>
      <xdr:row>59</xdr:row>
      <xdr:rowOff>17319</xdr:rowOff>
    </xdr:to>
    <xdr:graphicFrame macro="">
      <xdr:nvGraphicFramePr>
        <xdr:cNvPr id="2" name="5 Gráfico">
          <a:extLst>
            <a:ext uri="{FF2B5EF4-FFF2-40B4-BE49-F238E27FC236}">
              <a16:creationId xmlns:a16="http://schemas.microsoft.com/office/drawing/2014/main" id="{00000000-0008-0000-3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7</xdr:col>
      <xdr:colOff>287275</xdr:colOff>
      <xdr:row>24</xdr:row>
      <xdr:rowOff>103909</xdr:rowOff>
    </xdr:from>
    <xdr:to>
      <xdr:col>14</xdr:col>
      <xdr:colOff>294409</xdr:colOff>
      <xdr:row>59</xdr:row>
      <xdr:rowOff>86591</xdr:rowOff>
    </xdr:to>
    <xdr:graphicFrame macro="">
      <xdr:nvGraphicFramePr>
        <xdr:cNvPr id="3" name="4 Gráfico">
          <a:extLst>
            <a:ext uri="{FF2B5EF4-FFF2-40B4-BE49-F238E27FC236}">
              <a16:creationId xmlns:a16="http://schemas.microsoft.com/office/drawing/2014/main" id="{00000000-0008-0000-35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twoCellAnchor editAs="oneCell">
    <xdr:from>
      <xdr:col>0</xdr:col>
      <xdr:colOff>389164</xdr:colOff>
      <xdr:row>0</xdr:row>
      <xdr:rowOff>224153</xdr:rowOff>
    </xdr:from>
    <xdr:to>
      <xdr:col>0</xdr:col>
      <xdr:colOff>1489364</xdr:colOff>
      <xdr:row>1</xdr:row>
      <xdr:rowOff>95252</xdr:rowOff>
    </xdr:to>
    <xdr:pic>
      <xdr:nvPicPr>
        <xdr:cNvPr id="7" name="6 Imagen" descr="logo_2x4.bmp">
          <a:hlinkClick xmlns:r="http://schemas.openxmlformats.org/officeDocument/2006/relationships" r:id="rId3"/>
          <a:extLst>
            <a:ext uri="{FF2B5EF4-FFF2-40B4-BE49-F238E27FC236}">
              <a16:creationId xmlns:a16="http://schemas.microsoft.com/office/drawing/2014/main" id="{00000000-0008-0000-35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389164" y="224153"/>
          <a:ext cx="1100200" cy="754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99.xml><?xml version="1.0" encoding="utf-8"?>
<c:userShapes xmlns:c="http://schemas.openxmlformats.org/drawingml/2006/chart">
  <cdr:relSizeAnchor xmlns:cdr="http://schemas.openxmlformats.org/drawingml/2006/chartDrawing">
    <cdr:from>
      <cdr:x>0.09034</cdr:x>
      <cdr:y>0.92963</cdr:y>
    </cdr:from>
    <cdr:to>
      <cdr:x>0.34292</cdr:x>
      <cdr:y>0.98196</cdr:y>
    </cdr:to>
    <cdr:sp macro="" textlink="">
      <cdr:nvSpPr>
        <cdr:cNvPr id="3" name="2 CuadroTexto"/>
        <cdr:cNvSpPr txBox="1"/>
      </cdr:nvSpPr>
      <cdr:spPr>
        <a:xfrm xmlns:a="http://schemas.openxmlformats.org/drawingml/2006/main">
          <a:off x="493009" y="5225709"/>
          <a:ext cx="1378372" cy="294162"/>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400" b="1"/>
            <a:t>Fuente: </a:t>
          </a:r>
          <a:r>
            <a:rPr lang="en-US" sz="1400"/>
            <a:t>SIPEN </a:t>
          </a:r>
        </a:p>
      </cdr:txBody>
    </cdr:sp>
  </cdr:relSizeAnchor>
</c:userShapes>
</file>

<file path=xl/drawings/drawing100.xml><?xml version="1.0" encoding="utf-8"?>
<xdr:wsDr xmlns:xdr="http://schemas.openxmlformats.org/drawingml/2006/spreadsheetDrawing" xmlns:a="http://schemas.openxmlformats.org/drawingml/2006/main">
  <xdr:twoCellAnchor>
    <xdr:from>
      <xdr:col>0</xdr:col>
      <xdr:colOff>123265</xdr:colOff>
      <xdr:row>8</xdr:row>
      <xdr:rowOff>11205</xdr:rowOff>
    </xdr:from>
    <xdr:to>
      <xdr:col>11</xdr:col>
      <xdr:colOff>493059</xdr:colOff>
      <xdr:row>23</xdr:row>
      <xdr:rowOff>156882</xdr:rowOff>
    </xdr:to>
    <xdr:sp macro="" textlink="">
      <xdr:nvSpPr>
        <xdr:cNvPr id="3" name="2 CuadroTexto">
          <a:extLst>
            <a:ext uri="{FF2B5EF4-FFF2-40B4-BE49-F238E27FC236}">
              <a16:creationId xmlns:a16="http://schemas.microsoft.com/office/drawing/2014/main" id="{00000000-0008-0000-3600-000003000000}"/>
            </a:ext>
          </a:extLst>
        </xdr:cNvPr>
        <xdr:cNvSpPr txBox="1"/>
      </xdr:nvSpPr>
      <xdr:spPr>
        <a:xfrm>
          <a:off x="123265" y="1535205"/>
          <a:ext cx="8583706" cy="30031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3600" b="1" baseline="0">
              <a:solidFill>
                <a:srgbClr val="0070C0"/>
              </a:solidFill>
              <a:effectLst/>
              <a:latin typeface="+mn-lt"/>
              <a:ea typeface="+mn-ea"/>
              <a:cs typeface="+mn-cs"/>
            </a:rPr>
            <a:t>Sistema Dominicano de Seguridad Social (SDSS)</a:t>
          </a:r>
        </a:p>
        <a:p>
          <a:pPr marL="0" marR="0" indent="0" algn="ctr" defTabSz="914400" eaLnBrk="1" fontAlgn="auto" latinLnBrk="0" hangingPunct="1">
            <a:lnSpc>
              <a:spcPct val="100000"/>
            </a:lnSpc>
            <a:spcBef>
              <a:spcPts val="0"/>
            </a:spcBef>
            <a:spcAft>
              <a:spcPts val="0"/>
            </a:spcAft>
            <a:buClrTx/>
            <a:buSzTx/>
            <a:buFontTx/>
            <a:buNone/>
            <a:tabLst/>
            <a:defRPr/>
          </a:pPr>
          <a:r>
            <a:rPr lang="es-DO" sz="3200" b="1">
              <a:solidFill>
                <a:schemeClr val="accent3">
                  <a:lumMod val="50000"/>
                </a:schemeClr>
              </a:solidFill>
              <a:latin typeface="+mn-lt"/>
              <a:ea typeface="+mn-ea"/>
              <a:cs typeface="+mn-cs"/>
            </a:rPr>
            <a:t>Afiliación del Seguro de Riesgos L</a:t>
          </a:r>
          <a:r>
            <a:rPr lang="es-DO" sz="3200" b="1">
              <a:solidFill>
                <a:schemeClr val="accent3">
                  <a:lumMod val="50000"/>
                </a:schemeClr>
              </a:solidFill>
            </a:rPr>
            <a:t>aborales del RC</a:t>
          </a:r>
        </a:p>
      </xdr:txBody>
    </xdr:sp>
    <xdr:clientData/>
  </xdr:twoCellAnchor>
  <xdr:twoCellAnchor editAs="oneCell">
    <xdr:from>
      <xdr:col>0</xdr:col>
      <xdr:colOff>240196</xdr:colOff>
      <xdr:row>1</xdr:row>
      <xdr:rowOff>182218</xdr:rowOff>
    </xdr:from>
    <xdr:to>
      <xdr:col>1</xdr:col>
      <xdr:colOff>552270</xdr:colOff>
      <xdr:row>6</xdr:row>
      <xdr:rowOff>39343</xdr:rowOff>
    </xdr:to>
    <xdr:pic>
      <xdr:nvPicPr>
        <xdr:cNvPr id="4" name="4 Imagen" descr="logo_2x4.bmp">
          <a:extLst>
            <a:ext uri="{FF2B5EF4-FFF2-40B4-BE49-F238E27FC236}">
              <a16:creationId xmlns:a16="http://schemas.microsoft.com/office/drawing/2014/main" id="{00000000-0008-0000-36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0196" y="372718"/>
          <a:ext cx="1074074"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1.xml><?xml version="1.0" encoding="utf-8"?>
<xdr:wsDr xmlns:xdr="http://schemas.openxmlformats.org/drawingml/2006/spreadsheetDrawing" xmlns:a="http://schemas.openxmlformats.org/drawingml/2006/main">
  <xdr:twoCellAnchor>
    <xdr:from>
      <xdr:col>0</xdr:col>
      <xdr:colOff>0</xdr:colOff>
      <xdr:row>0</xdr:row>
      <xdr:rowOff>0</xdr:rowOff>
    </xdr:from>
    <xdr:to>
      <xdr:col>12</xdr:col>
      <xdr:colOff>748393</xdr:colOff>
      <xdr:row>4</xdr:row>
      <xdr:rowOff>136070</xdr:rowOff>
    </xdr:to>
    <xdr:sp macro="" textlink="">
      <xdr:nvSpPr>
        <xdr:cNvPr id="5" name="4 Rectángulo redondeado">
          <a:extLst>
            <a:ext uri="{FF2B5EF4-FFF2-40B4-BE49-F238E27FC236}">
              <a16:creationId xmlns:a16="http://schemas.microsoft.com/office/drawing/2014/main" id="{00000000-0008-0000-3700-000005000000}"/>
            </a:ext>
          </a:extLst>
        </xdr:cNvPr>
        <xdr:cNvSpPr/>
      </xdr:nvSpPr>
      <xdr:spPr>
        <a:xfrm>
          <a:off x="0" y="0"/>
          <a:ext cx="13265364" cy="853246"/>
        </a:xfrm>
        <a:prstGeom prst="roundRect">
          <a:avLst/>
        </a:prstGeom>
        <a:solidFill>
          <a:srgbClr val="0070C0"/>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2400" b="1">
              <a:solidFill>
                <a:schemeClr val="lt1"/>
              </a:solidFill>
              <a:effectLst/>
              <a:latin typeface="+mn-lt"/>
              <a:ea typeface="+mn-ea"/>
              <a:cs typeface="+mn-cs"/>
            </a:rPr>
            <a:t>Afiliación al Seguro de Riesgos Laborales(SRL)</a:t>
          </a:r>
        </a:p>
      </xdr:txBody>
    </xdr:sp>
    <xdr:clientData/>
  </xdr:twoCellAnchor>
  <xdr:twoCellAnchor editAs="oneCell">
    <xdr:from>
      <xdr:col>0</xdr:col>
      <xdr:colOff>476251</xdr:colOff>
      <xdr:row>0</xdr:row>
      <xdr:rowOff>149680</xdr:rowOff>
    </xdr:from>
    <xdr:to>
      <xdr:col>1</xdr:col>
      <xdr:colOff>625928</xdr:colOff>
      <xdr:row>4</xdr:row>
      <xdr:rowOff>39868</xdr:rowOff>
    </xdr:to>
    <xdr:pic>
      <xdr:nvPicPr>
        <xdr:cNvPr id="6" name="1 Imagen" descr="Logo_2x4.bmp">
          <a:hlinkClick xmlns:r="http://schemas.openxmlformats.org/officeDocument/2006/relationships" r:id="rId1"/>
          <a:extLst>
            <a:ext uri="{FF2B5EF4-FFF2-40B4-BE49-F238E27FC236}">
              <a16:creationId xmlns:a16="http://schemas.microsoft.com/office/drawing/2014/main" id="{00000000-0008-0000-3700-000006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476251" y="149680"/>
          <a:ext cx="911677" cy="60736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2.xml><?xml version="1.0" encoding="utf-8"?>
<xdr:wsDr xmlns:xdr="http://schemas.openxmlformats.org/drawingml/2006/spreadsheetDrawing" xmlns:a="http://schemas.openxmlformats.org/drawingml/2006/main">
  <xdr:twoCellAnchor>
    <xdr:from>
      <xdr:col>0</xdr:col>
      <xdr:colOff>0</xdr:colOff>
      <xdr:row>0</xdr:row>
      <xdr:rowOff>1</xdr:rowOff>
    </xdr:from>
    <xdr:to>
      <xdr:col>9</xdr:col>
      <xdr:colOff>0</xdr:colOff>
      <xdr:row>3</xdr:row>
      <xdr:rowOff>124240</xdr:rowOff>
    </xdr:to>
    <xdr:sp macro="" textlink="">
      <xdr:nvSpPr>
        <xdr:cNvPr id="5" name="4 Rectángulo redondeado">
          <a:extLst>
            <a:ext uri="{FF2B5EF4-FFF2-40B4-BE49-F238E27FC236}">
              <a16:creationId xmlns:a16="http://schemas.microsoft.com/office/drawing/2014/main" id="{00000000-0008-0000-3800-000005000000}"/>
            </a:ext>
          </a:extLst>
        </xdr:cNvPr>
        <xdr:cNvSpPr/>
      </xdr:nvSpPr>
      <xdr:spPr>
        <a:xfrm>
          <a:off x="0" y="1"/>
          <a:ext cx="7818783" cy="679174"/>
        </a:xfrm>
        <a:prstGeom prst="roundRect">
          <a:avLst/>
        </a:prstGeom>
        <a:ln/>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eaLnBrk="1" fontAlgn="auto" latinLnBrk="0" hangingPunct="1"/>
          <a:r>
            <a:rPr lang="es-DO" sz="1600" b="1">
              <a:solidFill>
                <a:schemeClr val="lt1"/>
              </a:solidFill>
              <a:effectLst/>
              <a:latin typeface="+mn-lt"/>
              <a:ea typeface="+mn-ea"/>
              <a:cs typeface="+mn-cs"/>
            </a:rPr>
            <a:t>Sistema Dominicano de Seguridad Social (SDSS)</a:t>
          </a:r>
        </a:p>
        <a:p>
          <a:pPr algn="ctr" eaLnBrk="1" fontAlgn="auto" latinLnBrk="0" hangingPunct="1"/>
          <a:r>
            <a:rPr lang="es-DO" sz="1600" b="1" baseline="0">
              <a:solidFill>
                <a:schemeClr val="lt1"/>
              </a:solidFill>
              <a:effectLst/>
              <a:latin typeface="+mn-lt"/>
              <a:ea typeface="+mn-ea"/>
              <a:cs typeface="+mn-cs"/>
            </a:rPr>
            <a:t>Riesgos Laborales Régimen Contributivo</a:t>
          </a:r>
          <a:endParaRPr lang="es-DO" sz="1600">
            <a:effectLst/>
          </a:endParaRPr>
        </a:p>
      </xdr:txBody>
    </xdr:sp>
    <xdr:clientData/>
  </xdr:twoCellAnchor>
  <xdr:twoCellAnchor editAs="oneCell">
    <xdr:from>
      <xdr:col>0</xdr:col>
      <xdr:colOff>175650</xdr:colOff>
      <xdr:row>0</xdr:row>
      <xdr:rowOff>91626</xdr:rowOff>
    </xdr:from>
    <xdr:to>
      <xdr:col>1</xdr:col>
      <xdr:colOff>9633</xdr:colOff>
      <xdr:row>2</xdr:row>
      <xdr:rowOff>124239</xdr:rowOff>
    </xdr:to>
    <xdr:pic>
      <xdr:nvPicPr>
        <xdr:cNvPr id="6" name="1 Imagen" descr="Logo_2x4.bmp">
          <a:hlinkClick xmlns:r="http://schemas.openxmlformats.org/officeDocument/2006/relationships" r:id="rId1"/>
          <a:extLst>
            <a:ext uri="{FF2B5EF4-FFF2-40B4-BE49-F238E27FC236}">
              <a16:creationId xmlns:a16="http://schemas.microsoft.com/office/drawing/2014/main" id="{00000000-0008-0000-3800-000006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175650" y="91626"/>
          <a:ext cx="595983" cy="39704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3.xml><?xml version="1.0" encoding="utf-8"?>
<xdr:wsDr xmlns:xdr="http://schemas.openxmlformats.org/drawingml/2006/spreadsheetDrawing" xmlns:a="http://schemas.openxmlformats.org/drawingml/2006/main">
  <xdr:twoCellAnchor editAs="oneCell">
    <xdr:from>
      <xdr:col>0</xdr:col>
      <xdr:colOff>299671</xdr:colOff>
      <xdr:row>0</xdr:row>
      <xdr:rowOff>133348</xdr:rowOff>
    </xdr:from>
    <xdr:to>
      <xdr:col>1</xdr:col>
      <xdr:colOff>209550</xdr:colOff>
      <xdr:row>1</xdr:row>
      <xdr:rowOff>179135</xdr:rowOff>
    </xdr:to>
    <xdr:pic>
      <xdr:nvPicPr>
        <xdr:cNvPr id="8" name="9 Imagen" descr="logo_2x4.bmp">
          <a:hlinkClick xmlns:r="http://schemas.openxmlformats.org/officeDocument/2006/relationships" r:id="rId1"/>
          <a:extLst>
            <a:ext uri="{FF2B5EF4-FFF2-40B4-BE49-F238E27FC236}">
              <a16:creationId xmlns:a16="http://schemas.microsoft.com/office/drawing/2014/main" id="{00000000-0008-0000-3900-000008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99671" y="133348"/>
          <a:ext cx="757604" cy="5601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57151</xdr:colOff>
      <xdr:row>24</xdr:row>
      <xdr:rowOff>369794</xdr:rowOff>
    </xdr:from>
    <xdr:to>
      <xdr:col>11</xdr:col>
      <xdr:colOff>1086970</xdr:colOff>
      <xdr:row>41</xdr:row>
      <xdr:rowOff>190500</xdr:rowOff>
    </xdr:to>
    <xdr:graphicFrame macro="">
      <xdr:nvGraphicFramePr>
        <xdr:cNvPr id="3" name="Gráfico 2">
          <a:extLst>
            <a:ext uri="{FF2B5EF4-FFF2-40B4-BE49-F238E27FC236}">
              <a16:creationId xmlns:a16="http://schemas.microsoft.com/office/drawing/2014/main" id="{00000000-0008-0000-39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04.xml><?xml version="1.0" encoding="utf-8"?>
<c:userShapes xmlns:c="http://schemas.openxmlformats.org/drawingml/2006/chart">
  <cdr:relSizeAnchor xmlns:cdr="http://schemas.openxmlformats.org/drawingml/2006/chartDrawing">
    <cdr:from>
      <cdr:x>0.01758</cdr:x>
      <cdr:y>0.942</cdr:y>
    </cdr:from>
    <cdr:to>
      <cdr:x>0.26894</cdr:x>
      <cdr:y>0.99453</cdr:y>
    </cdr:to>
    <cdr:sp macro="" textlink="">
      <cdr:nvSpPr>
        <cdr:cNvPr id="2" name="2 CuadroTexto"/>
        <cdr:cNvSpPr txBox="1"/>
      </cdr:nvSpPr>
      <cdr:spPr>
        <a:xfrm xmlns:a="http://schemas.openxmlformats.org/drawingml/2006/main">
          <a:off x="196477" y="4443506"/>
          <a:ext cx="2808648" cy="247793"/>
        </a:xfrm>
        <a:prstGeom xmlns:a="http://schemas.openxmlformats.org/drawingml/2006/main" prst="rect">
          <a:avLst/>
        </a:prstGeom>
        <a:noFill xmlns:a="http://schemas.openxmlformats.org/drawingml/2006/main"/>
        <a:ln xmlns:a="http://schemas.openxmlformats.org/drawingml/2006/main" w="9525" cmpd="sng">
          <a:solidFill>
            <a:schemeClr val="bg1"/>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100" b="1"/>
            <a:t>Fuente</a:t>
          </a:r>
          <a:r>
            <a:rPr lang="es-DO" sz="1100"/>
            <a:t>: SISALRIL</a:t>
          </a:r>
        </a:p>
      </cdr:txBody>
    </cdr:sp>
  </cdr:relSizeAnchor>
</c:userShapes>
</file>

<file path=xl/drawings/drawing105.xml><?xml version="1.0" encoding="utf-8"?>
<xdr:wsDr xmlns:xdr="http://schemas.openxmlformats.org/drawingml/2006/spreadsheetDrawing" xmlns:a="http://schemas.openxmlformats.org/drawingml/2006/main">
  <xdr:twoCellAnchor>
    <xdr:from>
      <xdr:col>0</xdr:col>
      <xdr:colOff>0</xdr:colOff>
      <xdr:row>17</xdr:row>
      <xdr:rowOff>34637</xdr:rowOff>
    </xdr:from>
    <xdr:to>
      <xdr:col>7</xdr:col>
      <xdr:colOff>1160318</xdr:colOff>
      <xdr:row>64</xdr:row>
      <xdr:rowOff>138545</xdr:rowOff>
    </xdr:to>
    <xdr:graphicFrame macro="">
      <xdr:nvGraphicFramePr>
        <xdr:cNvPr id="7" name="6 Gráfico">
          <a:extLst>
            <a:ext uri="{FF2B5EF4-FFF2-40B4-BE49-F238E27FC236}">
              <a16:creationId xmlns:a16="http://schemas.microsoft.com/office/drawing/2014/main" id="{00000000-0008-0000-3A00-000007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383473</xdr:colOff>
      <xdr:row>0</xdr:row>
      <xdr:rowOff>246164</xdr:rowOff>
    </xdr:from>
    <xdr:to>
      <xdr:col>0</xdr:col>
      <xdr:colOff>1422565</xdr:colOff>
      <xdr:row>0</xdr:row>
      <xdr:rowOff>1013426</xdr:rowOff>
    </xdr:to>
    <xdr:pic>
      <xdr:nvPicPr>
        <xdr:cNvPr id="5" name="9 Imagen" descr="logo_2x4.bmp">
          <a:hlinkClick xmlns:r="http://schemas.openxmlformats.org/officeDocument/2006/relationships" r:id="rId2"/>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83473" y="246164"/>
          <a:ext cx="1039092" cy="77221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7</xdr:col>
      <xdr:colOff>1177636</xdr:colOff>
      <xdr:row>17</xdr:row>
      <xdr:rowOff>17319</xdr:rowOff>
    </xdr:from>
    <xdr:to>
      <xdr:col>9</xdr:col>
      <xdr:colOff>4025241</xdr:colOff>
      <xdr:row>65</xdr:row>
      <xdr:rowOff>144730</xdr:rowOff>
    </xdr:to>
    <xdr:graphicFrame macro="">
      <xdr:nvGraphicFramePr>
        <xdr:cNvPr id="2" name="Gráfico 1">
          <a:extLst>
            <a:ext uri="{FF2B5EF4-FFF2-40B4-BE49-F238E27FC236}">
              <a16:creationId xmlns:a16="http://schemas.microsoft.com/office/drawing/2014/main" id="{00000000-0008-0000-3A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drawings/drawing106.xml><?xml version="1.0" encoding="utf-8"?>
<c:userShapes xmlns:c="http://schemas.openxmlformats.org/drawingml/2006/chart">
  <cdr:relSizeAnchor xmlns:cdr="http://schemas.openxmlformats.org/drawingml/2006/chartDrawing">
    <cdr:from>
      <cdr:x>0.06064</cdr:x>
      <cdr:y>0.94093</cdr:y>
    </cdr:from>
    <cdr:to>
      <cdr:x>0.33273</cdr:x>
      <cdr:y>0.9828</cdr:y>
    </cdr:to>
    <cdr:sp macro="" textlink="">
      <cdr:nvSpPr>
        <cdr:cNvPr id="2" name="2 CuadroTexto"/>
        <cdr:cNvSpPr txBox="1"/>
      </cdr:nvSpPr>
      <cdr:spPr>
        <a:xfrm xmlns:a="http://schemas.openxmlformats.org/drawingml/2006/main">
          <a:off x="433399" y="7377918"/>
          <a:ext cx="1944669" cy="328308"/>
        </a:xfrm>
        <a:prstGeom xmlns:a="http://schemas.openxmlformats.org/drawingml/2006/main" prst="rect">
          <a:avLst/>
        </a:prstGeom>
        <a:noFill xmlns:a="http://schemas.openxmlformats.org/drawingml/2006/main"/>
        <a:ln xmlns:a="http://schemas.openxmlformats.org/drawingml/2006/main" w="9525" cmpd="sng">
          <a:solidFill>
            <a:schemeClr val="bg1"/>
          </a:solid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2000" b="1"/>
            <a:t>Fuente</a:t>
          </a:r>
          <a:r>
            <a:rPr lang="es-DO" sz="2000"/>
            <a:t>: SISALRIL</a:t>
          </a:r>
        </a:p>
      </cdr:txBody>
    </cdr:sp>
  </cdr:relSizeAnchor>
</c:userShapes>
</file>

<file path=xl/drawings/drawing107.xml><?xml version="1.0" encoding="utf-8"?>
<xdr:wsDr xmlns:xdr="http://schemas.openxmlformats.org/drawingml/2006/spreadsheetDrawing" xmlns:a="http://schemas.openxmlformats.org/drawingml/2006/main">
  <xdr:twoCellAnchor>
    <xdr:from>
      <xdr:col>0</xdr:col>
      <xdr:colOff>62779</xdr:colOff>
      <xdr:row>25</xdr:row>
      <xdr:rowOff>34636</xdr:rowOff>
    </xdr:from>
    <xdr:to>
      <xdr:col>8</xdr:col>
      <xdr:colOff>2996045</xdr:colOff>
      <xdr:row>74</xdr:row>
      <xdr:rowOff>47624</xdr:rowOff>
    </xdr:to>
    <xdr:graphicFrame macro="">
      <xdr:nvGraphicFramePr>
        <xdr:cNvPr id="2" name="3 Gráfico">
          <a:extLst>
            <a:ext uri="{FF2B5EF4-FFF2-40B4-BE49-F238E27FC236}">
              <a16:creationId xmlns:a16="http://schemas.microsoft.com/office/drawing/2014/main" id="{00000000-0008-0000-3B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277091</xdr:colOff>
      <xdr:row>0</xdr:row>
      <xdr:rowOff>207817</xdr:rowOff>
    </xdr:from>
    <xdr:to>
      <xdr:col>0</xdr:col>
      <xdr:colOff>1019702</xdr:colOff>
      <xdr:row>0</xdr:row>
      <xdr:rowOff>727363</xdr:rowOff>
    </xdr:to>
    <xdr:pic>
      <xdr:nvPicPr>
        <xdr:cNvPr id="6" name="5 Imagen" descr="logo_2x4.bmp">
          <a:hlinkClick xmlns:r="http://schemas.openxmlformats.org/officeDocument/2006/relationships" r:id="rId2"/>
          <a:extLst>
            <a:ext uri="{FF2B5EF4-FFF2-40B4-BE49-F238E27FC236}">
              <a16:creationId xmlns:a16="http://schemas.microsoft.com/office/drawing/2014/main" id="{00000000-0008-0000-3B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7091" y="207817"/>
          <a:ext cx="742611" cy="51954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08.xml><?xml version="1.0" encoding="utf-8"?>
<c:userShapes xmlns:c="http://schemas.openxmlformats.org/drawingml/2006/chart">
  <cdr:relSizeAnchor xmlns:cdr="http://schemas.openxmlformats.org/drawingml/2006/chartDrawing">
    <cdr:from>
      <cdr:x>0.02245</cdr:x>
      <cdr:y>0.91622</cdr:y>
    </cdr:from>
    <cdr:to>
      <cdr:x>0.68354</cdr:x>
      <cdr:y>0.991</cdr:y>
    </cdr:to>
    <cdr:sp macro="" textlink="">
      <cdr:nvSpPr>
        <cdr:cNvPr id="2" name="1 CuadroTexto"/>
        <cdr:cNvSpPr txBox="1"/>
      </cdr:nvSpPr>
      <cdr:spPr>
        <a:xfrm xmlns:a="http://schemas.openxmlformats.org/drawingml/2006/main">
          <a:off x="430042" y="9076074"/>
          <a:ext cx="12662501" cy="740762"/>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Calibri"/>
            </a:defRPr>
          </a:lvl1pPr>
          <a:lvl2pPr marL="457200" indent="0">
            <a:defRPr sz="1100">
              <a:latin typeface="Calibri"/>
            </a:defRPr>
          </a:lvl2pPr>
          <a:lvl3pPr marL="914400" indent="0">
            <a:defRPr sz="1100">
              <a:latin typeface="Calibri"/>
            </a:defRPr>
          </a:lvl3pPr>
          <a:lvl4pPr marL="1371600" indent="0">
            <a:defRPr sz="1100">
              <a:latin typeface="Calibri"/>
            </a:defRPr>
          </a:lvl4pPr>
          <a:lvl5pPr marL="1828800" indent="0">
            <a:defRPr sz="1100">
              <a:latin typeface="Calibri"/>
            </a:defRPr>
          </a:lvl5pPr>
          <a:lvl6pPr marL="2286000" indent="0">
            <a:defRPr sz="1100">
              <a:latin typeface="Calibri"/>
            </a:defRPr>
          </a:lvl6pPr>
          <a:lvl7pPr marL="2743200" indent="0">
            <a:defRPr sz="1100">
              <a:latin typeface="Calibri"/>
            </a:defRPr>
          </a:lvl7pPr>
          <a:lvl8pPr marL="3200400" indent="0">
            <a:defRPr sz="1100">
              <a:latin typeface="Calibri"/>
            </a:defRPr>
          </a:lvl8pPr>
          <a:lvl9pPr marL="3657600" indent="0">
            <a:defRPr sz="1100">
              <a:latin typeface="Calibri"/>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S" sz="2400" b="1">
              <a:latin typeface="Calibri"/>
              <a:ea typeface="+mn-ea"/>
              <a:cs typeface="+mn-cs"/>
            </a:rPr>
            <a:t>Fuente: </a:t>
          </a:r>
          <a:r>
            <a:rPr lang="es-ES" sz="2400" b="0">
              <a:latin typeface="Calibri"/>
              <a:ea typeface="+mn-ea"/>
              <a:cs typeface="+mn-cs"/>
            </a:rPr>
            <a:t>Banco Central (BCRD) e SISALRIL. </a:t>
          </a:r>
        </a:p>
        <a:p xmlns:a="http://schemas.openxmlformats.org/drawingml/2006/main">
          <a:endParaRPr lang="es-ES" sz="2400"/>
        </a:p>
      </cdr:txBody>
    </cdr:sp>
  </cdr:relSizeAnchor>
</c:userShapes>
</file>

<file path=xl/drawings/drawing109.xml><?xml version="1.0" encoding="utf-8"?>
<xdr:wsDr xmlns:xdr="http://schemas.openxmlformats.org/drawingml/2006/spreadsheetDrawing" xmlns:a="http://schemas.openxmlformats.org/drawingml/2006/main">
  <xdr:twoCellAnchor editAs="oneCell">
    <xdr:from>
      <xdr:col>1</xdr:col>
      <xdr:colOff>257175</xdr:colOff>
      <xdr:row>0</xdr:row>
      <xdr:rowOff>49886</xdr:rowOff>
    </xdr:from>
    <xdr:to>
      <xdr:col>1</xdr:col>
      <xdr:colOff>1324112</xdr:colOff>
      <xdr:row>0</xdr:row>
      <xdr:rowOff>207351</xdr:rowOff>
    </xdr:to>
    <xdr:pic>
      <xdr:nvPicPr>
        <xdr:cNvPr id="2" name="1 Imagen" descr="Logo_2x4.bmp">
          <a:hlinkClick xmlns:r="http://schemas.openxmlformats.org/officeDocument/2006/relationships" r:id="rId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2" cstate="print"/>
        <a:stretch>
          <a:fillRect/>
        </a:stretch>
      </xdr:blipFill>
      <xdr:spPr>
        <a:xfrm>
          <a:off x="1143000" y="49886"/>
          <a:ext cx="1065205" cy="157465"/>
        </a:xfrm>
        <a:prstGeom prst="rect">
          <a:avLst/>
        </a:prstGeom>
        <a:ln>
          <a:noFill/>
        </a:ln>
        <a:effectLst>
          <a:softEdge rad="112500"/>
        </a:effectLst>
      </xdr:spPr>
    </xdr:pic>
    <xdr:clientData/>
  </xdr:twoCellAnchor>
  <xdr:twoCellAnchor editAs="oneCell">
    <xdr:from>
      <xdr:col>1</xdr:col>
      <xdr:colOff>257175</xdr:colOff>
      <xdr:row>0</xdr:row>
      <xdr:rowOff>49886</xdr:rowOff>
    </xdr:from>
    <xdr:to>
      <xdr:col>1</xdr:col>
      <xdr:colOff>1324112</xdr:colOff>
      <xdr:row>0</xdr:row>
      <xdr:rowOff>207351</xdr:rowOff>
    </xdr:to>
    <xdr:pic>
      <xdr:nvPicPr>
        <xdr:cNvPr id="3" name="2 Imagen" descr="Logo_2x4.bmp">
          <a:hlinkClick xmlns:r="http://schemas.openxmlformats.org/officeDocument/2006/relationships" r:id="rId1"/>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cstate="print"/>
        <a:stretch>
          <a:fillRect/>
        </a:stretch>
      </xdr:blipFill>
      <xdr:spPr>
        <a:xfrm>
          <a:off x="1143000" y="49886"/>
          <a:ext cx="1065205" cy="157465"/>
        </a:xfrm>
        <a:prstGeom prst="rect">
          <a:avLst/>
        </a:prstGeom>
        <a:ln>
          <a:noFill/>
        </a:ln>
        <a:effectLst>
          <a:softEdge rad="112500"/>
        </a:effectLst>
      </xdr:spPr>
    </xdr:pic>
    <xdr:clientData/>
  </xdr:twoCellAnchor>
  <xdr:twoCellAnchor>
    <xdr:from>
      <xdr:col>0</xdr:col>
      <xdr:colOff>0</xdr:colOff>
      <xdr:row>25</xdr:row>
      <xdr:rowOff>76200</xdr:rowOff>
    </xdr:from>
    <xdr:to>
      <xdr:col>14</xdr:col>
      <xdr:colOff>1866900</xdr:colOff>
      <xdr:row>73</xdr:row>
      <xdr:rowOff>190500</xdr:rowOff>
    </xdr:to>
    <xdr:graphicFrame macro="">
      <xdr:nvGraphicFramePr>
        <xdr:cNvPr id="7" name="1 Gráfico">
          <a:extLst>
            <a:ext uri="{FF2B5EF4-FFF2-40B4-BE49-F238E27FC236}">
              <a16:creationId xmlns:a16="http://schemas.microsoft.com/office/drawing/2014/main" id="{00000000-0008-0000-3C00-000007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editAs="oneCell">
    <xdr:from>
      <xdr:col>0</xdr:col>
      <xdr:colOff>477980</xdr:colOff>
      <xdr:row>0</xdr:row>
      <xdr:rowOff>589809</xdr:rowOff>
    </xdr:from>
    <xdr:to>
      <xdr:col>1</xdr:col>
      <xdr:colOff>342899</xdr:colOff>
      <xdr:row>1</xdr:row>
      <xdr:rowOff>840899</xdr:rowOff>
    </xdr:to>
    <xdr:pic>
      <xdr:nvPicPr>
        <xdr:cNvPr id="14" name="8 Imagen" descr="logo_2x4.bmp">
          <a:hlinkClick xmlns:r="http://schemas.openxmlformats.org/officeDocument/2006/relationships" r:id="rId4"/>
          <a:extLst>
            <a:ext uri="{FF2B5EF4-FFF2-40B4-BE49-F238E27FC236}">
              <a16:creationId xmlns:a16="http://schemas.microsoft.com/office/drawing/2014/main" id="{00000000-0008-0000-3C00-00000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7980" y="589809"/>
          <a:ext cx="2874819" cy="20798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0.xml><?xml version="1.0" encoding="utf-8"?>
<c:userShapes xmlns:c="http://schemas.openxmlformats.org/drawingml/2006/chart">
  <cdr:relSizeAnchor xmlns:cdr="http://schemas.openxmlformats.org/drawingml/2006/chartDrawing">
    <cdr:from>
      <cdr:x>0.053</cdr:x>
      <cdr:y>0.94407</cdr:y>
    </cdr:from>
    <cdr:to>
      <cdr:x>0.46164</cdr:x>
      <cdr:y>0.97289</cdr:y>
    </cdr:to>
    <cdr:sp macro="" textlink="">
      <cdr:nvSpPr>
        <cdr:cNvPr id="2" name="1 CuadroTexto"/>
        <cdr:cNvSpPr txBox="1"/>
      </cdr:nvSpPr>
      <cdr:spPr>
        <a:xfrm xmlns:a="http://schemas.openxmlformats.org/drawingml/2006/main">
          <a:off x="1803400" y="23883405"/>
          <a:ext cx="13903229" cy="729195"/>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s-ES" sz="4400" b="1">
              <a:latin typeface="Calibri"/>
              <a:ea typeface="+mn-ea"/>
              <a:cs typeface="+mn-cs"/>
            </a:rPr>
            <a:t>Fuente: </a:t>
          </a:r>
          <a:r>
            <a:rPr lang="es-ES" sz="4400" b="0">
              <a:latin typeface="Calibri"/>
              <a:ea typeface="+mn-ea"/>
              <a:cs typeface="+mn-cs"/>
            </a:rPr>
            <a:t>SISALRIL. </a:t>
          </a:r>
        </a:p>
        <a:p xmlns:a="http://schemas.openxmlformats.org/drawingml/2006/main">
          <a:endParaRPr lang="es-ES" sz="4400"/>
        </a:p>
      </cdr:txBody>
    </cdr:sp>
  </cdr:relSizeAnchor>
</c:userShapes>
</file>

<file path=xl/drawings/drawing111.xml><?xml version="1.0" encoding="utf-8"?>
<xdr:wsDr xmlns:xdr="http://schemas.openxmlformats.org/drawingml/2006/spreadsheetDrawing" xmlns:a="http://schemas.openxmlformats.org/drawingml/2006/main">
  <xdr:twoCellAnchor editAs="oneCell">
    <xdr:from>
      <xdr:col>0</xdr:col>
      <xdr:colOff>704875</xdr:colOff>
      <xdr:row>0</xdr:row>
      <xdr:rowOff>227610</xdr:rowOff>
    </xdr:from>
    <xdr:to>
      <xdr:col>0</xdr:col>
      <xdr:colOff>1922318</xdr:colOff>
      <xdr:row>0</xdr:row>
      <xdr:rowOff>1088640</xdr:rowOff>
    </xdr:to>
    <xdr:pic>
      <xdr:nvPicPr>
        <xdr:cNvPr id="7" name="4 Imagen" descr="logo_2x4.bmp">
          <a:hlinkClick xmlns:r="http://schemas.openxmlformats.org/officeDocument/2006/relationships" r:id="rId1"/>
          <a:extLst>
            <a:ext uri="{FF2B5EF4-FFF2-40B4-BE49-F238E27FC236}">
              <a16:creationId xmlns:a16="http://schemas.microsoft.com/office/drawing/2014/main" id="{00000000-0008-0000-3D00-00000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04875" y="227610"/>
          <a:ext cx="1217443" cy="84804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xdr:colOff>
      <xdr:row>24</xdr:row>
      <xdr:rowOff>23132</xdr:rowOff>
    </xdr:from>
    <xdr:to>
      <xdr:col>8</xdr:col>
      <xdr:colOff>547688</xdr:colOff>
      <xdr:row>59</xdr:row>
      <xdr:rowOff>47624</xdr:rowOff>
    </xdr:to>
    <xdr:graphicFrame macro="">
      <xdr:nvGraphicFramePr>
        <xdr:cNvPr id="3" name="Gráfico 2">
          <a:extLst>
            <a:ext uri="{FF2B5EF4-FFF2-40B4-BE49-F238E27FC236}">
              <a16:creationId xmlns:a16="http://schemas.microsoft.com/office/drawing/2014/main" id="{00000000-0008-0000-3D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1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466725</xdr:colOff>
      <xdr:row>55</xdr:row>
      <xdr:rowOff>104775</xdr:rowOff>
    </xdr:to>
    <xdr:pic>
      <xdr:nvPicPr>
        <xdr:cNvPr id="4" name="Imagen 3">
          <a:extLst>
            <a:ext uri="{FF2B5EF4-FFF2-40B4-BE49-F238E27FC236}">
              <a16:creationId xmlns:a16="http://schemas.microsoft.com/office/drawing/2014/main" id="{00000000-0008-0000-3E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772400" cy="10058400"/>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xdr:twoCellAnchor>
    <xdr:from>
      <xdr:col>0</xdr:col>
      <xdr:colOff>0</xdr:colOff>
      <xdr:row>0</xdr:row>
      <xdr:rowOff>0</xdr:rowOff>
    </xdr:from>
    <xdr:to>
      <xdr:col>16</xdr:col>
      <xdr:colOff>11205</xdr:colOff>
      <xdr:row>5</xdr:row>
      <xdr:rowOff>68036</xdr:rowOff>
    </xdr:to>
    <xdr:sp macro="" textlink="">
      <xdr:nvSpPr>
        <xdr:cNvPr id="5" name="4 Rectángulo redondeado">
          <a:extLst>
            <a:ext uri="{FF2B5EF4-FFF2-40B4-BE49-F238E27FC236}">
              <a16:creationId xmlns:a16="http://schemas.microsoft.com/office/drawing/2014/main" id="{00000000-0008-0000-3F00-000005000000}"/>
            </a:ext>
          </a:extLst>
        </xdr:cNvPr>
        <xdr:cNvSpPr/>
      </xdr:nvSpPr>
      <xdr:spPr>
        <a:xfrm>
          <a:off x="0" y="0"/>
          <a:ext cx="11305134" cy="952500"/>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3600" b="1">
              <a:solidFill>
                <a:schemeClr val="bg1"/>
              </a:solidFill>
              <a:effectLst/>
              <a:latin typeface="+mn-lt"/>
              <a:ea typeface="+mn-ea"/>
              <a:cs typeface="+mn-cs"/>
            </a:rPr>
            <a:t>Sistema Dominicano de Seguridad Social</a:t>
          </a:r>
          <a:endParaRPr lang="es-DO" sz="4800">
            <a:solidFill>
              <a:schemeClr val="bg1"/>
            </a:solidFill>
            <a:effectLst/>
          </a:endParaRPr>
        </a:p>
        <a:p>
          <a:pPr algn="ctr" eaLnBrk="1" fontAlgn="auto" latinLnBrk="0" hangingPunct="1"/>
          <a:r>
            <a:rPr lang="es-DO" sz="3600" b="1">
              <a:solidFill>
                <a:schemeClr val="bg1"/>
              </a:solidFill>
              <a:effectLst/>
              <a:latin typeface="+mn-lt"/>
              <a:ea typeface="+mn-ea"/>
              <a:cs typeface="+mn-cs"/>
            </a:rPr>
            <a:t>Ingresos y Egresos</a:t>
          </a:r>
          <a:endParaRPr lang="es-DO" sz="4800">
            <a:solidFill>
              <a:schemeClr val="bg1"/>
            </a:solidFill>
            <a:effectLst/>
          </a:endParaRPr>
        </a:p>
      </xdr:txBody>
    </xdr:sp>
    <xdr:clientData/>
  </xdr:twoCellAnchor>
  <xdr:twoCellAnchor editAs="oneCell">
    <xdr:from>
      <xdr:col>0</xdr:col>
      <xdr:colOff>659108</xdr:colOff>
      <xdr:row>2</xdr:row>
      <xdr:rowOff>35508</xdr:rowOff>
    </xdr:from>
    <xdr:to>
      <xdr:col>2</xdr:col>
      <xdr:colOff>277090</xdr:colOff>
      <xdr:row>4</xdr:row>
      <xdr:rowOff>380708</xdr:rowOff>
    </xdr:to>
    <xdr:pic>
      <xdr:nvPicPr>
        <xdr:cNvPr id="7" name="1 Imagen" descr="Logo_2x4.bmp">
          <a:hlinkClick xmlns:r="http://schemas.openxmlformats.org/officeDocument/2006/relationships" r:id="rId1"/>
          <a:extLst>
            <a:ext uri="{FF2B5EF4-FFF2-40B4-BE49-F238E27FC236}">
              <a16:creationId xmlns:a16="http://schemas.microsoft.com/office/drawing/2014/main" id="{00000000-0008-0000-3F00-000007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659108" y="381872"/>
          <a:ext cx="1038073" cy="6915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4.xml><?xml version="1.0" encoding="utf-8"?>
<xdr:wsDr xmlns:xdr="http://schemas.openxmlformats.org/drawingml/2006/spreadsheetDrawing" xmlns:a="http://schemas.openxmlformats.org/drawingml/2006/main">
  <xdr:twoCellAnchor>
    <xdr:from>
      <xdr:col>0</xdr:col>
      <xdr:colOff>0</xdr:colOff>
      <xdr:row>0</xdr:row>
      <xdr:rowOff>0</xdr:rowOff>
    </xdr:from>
    <xdr:to>
      <xdr:col>13</xdr:col>
      <xdr:colOff>13607</xdr:colOff>
      <xdr:row>4</xdr:row>
      <xdr:rowOff>272143</xdr:rowOff>
    </xdr:to>
    <xdr:sp macro="" textlink="">
      <xdr:nvSpPr>
        <xdr:cNvPr id="5" name="4 Rectángulo redondeado">
          <a:extLst>
            <a:ext uri="{FF2B5EF4-FFF2-40B4-BE49-F238E27FC236}">
              <a16:creationId xmlns:a16="http://schemas.microsoft.com/office/drawing/2014/main" id="{00000000-0008-0000-4000-000005000000}"/>
            </a:ext>
          </a:extLst>
        </xdr:cNvPr>
        <xdr:cNvSpPr/>
      </xdr:nvSpPr>
      <xdr:spPr>
        <a:xfrm>
          <a:off x="0" y="0"/>
          <a:ext cx="12695464" cy="979714"/>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eaLnBrk="1" fontAlgn="auto" latinLnBrk="0" hangingPunct="1"/>
          <a:r>
            <a:rPr lang="es-DO" sz="2400" b="1">
              <a:solidFill>
                <a:schemeClr val="lt1"/>
              </a:solidFill>
              <a:effectLst/>
              <a:latin typeface="+mn-lt"/>
              <a:ea typeface="+mn-ea"/>
              <a:cs typeface="+mn-cs"/>
            </a:rPr>
            <a:t>Sistema Dominicano de Seguridad Social</a:t>
          </a:r>
          <a:r>
            <a:rPr lang="es-DO" sz="2400" b="1" baseline="0">
              <a:solidFill>
                <a:schemeClr val="lt1"/>
              </a:solidFill>
              <a:effectLst/>
              <a:latin typeface="+mn-lt"/>
              <a:ea typeface="+mn-ea"/>
              <a:cs typeface="+mn-cs"/>
            </a:rPr>
            <a:t> (SDSS)</a:t>
          </a:r>
          <a:endParaRPr lang="es-DO" sz="3600">
            <a:effectLst/>
          </a:endParaRPr>
        </a:p>
        <a:p>
          <a:pPr algn="ctr" eaLnBrk="1" fontAlgn="auto" latinLnBrk="0" hangingPunct="1"/>
          <a:r>
            <a:rPr lang="es-DO" sz="2400" b="1">
              <a:solidFill>
                <a:schemeClr val="lt1"/>
              </a:solidFill>
              <a:effectLst/>
              <a:latin typeface="+mn-lt"/>
              <a:ea typeface="+mn-ea"/>
              <a:cs typeface="+mn-cs"/>
            </a:rPr>
            <a:t>Ingresos y Egresos</a:t>
          </a:r>
          <a:endParaRPr lang="es-DO" sz="3600">
            <a:effectLst/>
          </a:endParaRPr>
        </a:p>
      </xdr:txBody>
    </xdr:sp>
    <xdr:clientData/>
  </xdr:twoCellAnchor>
  <xdr:twoCellAnchor editAs="oneCell">
    <xdr:from>
      <xdr:col>0</xdr:col>
      <xdr:colOff>549090</xdr:colOff>
      <xdr:row>0</xdr:row>
      <xdr:rowOff>156882</xdr:rowOff>
    </xdr:from>
    <xdr:to>
      <xdr:col>1</xdr:col>
      <xdr:colOff>678062</xdr:colOff>
      <xdr:row>4</xdr:row>
      <xdr:rowOff>33277</xdr:rowOff>
    </xdr:to>
    <xdr:pic>
      <xdr:nvPicPr>
        <xdr:cNvPr id="8" name="1 Imagen" descr="Logo_2x4.bmp">
          <a:extLst>
            <a:ext uri="{FF2B5EF4-FFF2-40B4-BE49-F238E27FC236}">
              <a16:creationId xmlns:a16="http://schemas.microsoft.com/office/drawing/2014/main" id="{00000000-0008-0000-4000-000008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8063" t="10325" r="3969" b="15109"/>
        <a:stretch/>
      </xdr:blipFill>
      <xdr:spPr bwMode="auto">
        <a:xfrm>
          <a:off x="549090" y="156882"/>
          <a:ext cx="890972" cy="59357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5.xml><?xml version="1.0" encoding="utf-8"?>
<xdr:wsDr xmlns:xdr="http://schemas.openxmlformats.org/drawingml/2006/spreadsheetDrawing" xmlns:a="http://schemas.openxmlformats.org/drawingml/2006/main">
  <xdr:twoCellAnchor>
    <xdr:from>
      <xdr:col>0</xdr:col>
      <xdr:colOff>0</xdr:colOff>
      <xdr:row>0</xdr:row>
      <xdr:rowOff>0</xdr:rowOff>
    </xdr:from>
    <xdr:to>
      <xdr:col>11</xdr:col>
      <xdr:colOff>1020536</xdr:colOff>
      <xdr:row>3</xdr:row>
      <xdr:rowOff>470646</xdr:rowOff>
    </xdr:to>
    <xdr:sp macro="" textlink="">
      <xdr:nvSpPr>
        <xdr:cNvPr id="4" name="3 Rectángulo redondeado">
          <a:extLst>
            <a:ext uri="{FF2B5EF4-FFF2-40B4-BE49-F238E27FC236}">
              <a16:creationId xmlns:a16="http://schemas.microsoft.com/office/drawing/2014/main" id="{00000000-0008-0000-4100-000004000000}"/>
            </a:ext>
          </a:extLst>
        </xdr:cNvPr>
        <xdr:cNvSpPr/>
      </xdr:nvSpPr>
      <xdr:spPr>
        <a:xfrm>
          <a:off x="0" y="0"/>
          <a:ext cx="14069786" cy="1042146"/>
        </a:xfrm>
        <a:prstGeom prst="roundRect">
          <a:avLst/>
        </a:prstGeom>
        <a:solidFill>
          <a:schemeClr val="accent1">
            <a:lumMod val="50000"/>
          </a:schemeClr>
        </a:solidFill>
        <a:ln/>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eaLnBrk="1" fontAlgn="auto" latinLnBrk="0" hangingPunct="1"/>
          <a:r>
            <a:rPr lang="es-DO" sz="2800" b="1">
              <a:solidFill>
                <a:schemeClr val="lt1"/>
              </a:solidFill>
              <a:effectLst/>
              <a:latin typeface="+mn-lt"/>
              <a:ea typeface="+mn-ea"/>
              <a:cs typeface="+mn-cs"/>
            </a:rPr>
            <a:t>Sistema Dominicano de Seguridad Social (SDSS)</a:t>
          </a:r>
          <a:endParaRPr lang="es-DO" sz="4000">
            <a:effectLst/>
          </a:endParaRPr>
        </a:p>
        <a:p>
          <a:pPr algn="ctr" eaLnBrk="1" fontAlgn="auto" latinLnBrk="0" hangingPunct="1"/>
          <a:r>
            <a:rPr lang="es-DO" sz="2400" b="1">
              <a:solidFill>
                <a:schemeClr val="lt1"/>
              </a:solidFill>
              <a:effectLst/>
              <a:latin typeface="+mn-lt"/>
              <a:ea typeface="+mn-ea"/>
              <a:cs typeface="+mn-cs"/>
            </a:rPr>
            <a:t>Ingresos y Egresos</a:t>
          </a:r>
          <a:endParaRPr lang="es-DO" sz="3600">
            <a:effectLst/>
          </a:endParaRPr>
        </a:p>
      </xdr:txBody>
    </xdr:sp>
    <xdr:clientData/>
  </xdr:twoCellAnchor>
  <xdr:twoCellAnchor editAs="oneCell">
    <xdr:from>
      <xdr:col>0</xdr:col>
      <xdr:colOff>640265</xdr:colOff>
      <xdr:row>0</xdr:row>
      <xdr:rowOff>118484</xdr:rowOff>
    </xdr:from>
    <xdr:to>
      <xdr:col>1</xdr:col>
      <xdr:colOff>700134</xdr:colOff>
      <xdr:row>3</xdr:row>
      <xdr:rowOff>259772</xdr:rowOff>
    </xdr:to>
    <xdr:pic>
      <xdr:nvPicPr>
        <xdr:cNvPr id="5" name="1 Imagen" descr="Logo_2x4.bmp">
          <a:hlinkClick xmlns:r="http://schemas.openxmlformats.org/officeDocument/2006/relationships" r:id="rId1"/>
          <a:extLst>
            <a:ext uri="{FF2B5EF4-FFF2-40B4-BE49-F238E27FC236}">
              <a16:creationId xmlns:a16="http://schemas.microsoft.com/office/drawing/2014/main" id="{00000000-0008-0000-4100-000005000000}"/>
            </a:ext>
          </a:extLst>
        </xdr:cNvPr>
        <xdr:cNvPicPr>
          <a:picLocks noChangeAspect="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l="8063" t="10325" r="3969" b="15109"/>
        <a:stretch/>
      </xdr:blipFill>
      <xdr:spPr bwMode="auto">
        <a:xfrm>
          <a:off x="640265" y="118484"/>
          <a:ext cx="1081642" cy="7127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6.xml><?xml version="1.0" encoding="utf-8"?>
<xdr:wsDr xmlns:xdr="http://schemas.openxmlformats.org/drawingml/2006/spreadsheetDrawing" xmlns:a="http://schemas.openxmlformats.org/drawingml/2006/main">
  <xdr:twoCellAnchor>
    <xdr:from>
      <xdr:col>0</xdr:col>
      <xdr:colOff>0</xdr:colOff>
      <xdr:row>22</xdr:row>
      <xdr:rowOff>190501</xdr:rowOff>
    </xdr:from>
    <xdr:to>
      <xdr:col>9</xdr:col>
      <xdr:colOff>2214562</xdr:colOff>
      <xdr:row>71</xdr:row>
      <xdr:rowOff>95249</xdr:rowOff>
    </xdr:to>
    <xdr:graphicFrame macro="">
      <xdr:nvGraphicFramePr>
        <xdr:cNvPr id="2" name="1 Gráfico">
          <a:extLst>
            <a:ext uri="{FF2B5EF4-FFF2-40B4-BE49-F238E27FC236}">
              <a16:creationId xmlns:a16="http://schemas.microsoft.com/office/drawing/2014/main" id="{00000000-0008-0000-42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441614</xdr:colOff>
      <xdr:row>0</xdr:row>
      <xdr:rowOff>164523</xdr:rowOff>
    </xdr:from>
    <xdr:to>
      <xdr:col>1</xdr:col>
      <xdr:colOff>467591</xdr:colOff>
      <xdr:row>1</xdr:row>
      <xdr:rowOff>47356</xdr:rowOff>
    </xdr:to>
    <xdr:pic>
      <xdr:nvPicPr>
        <xdr:cNvPr id="4" name="3 Imagen" descr="logo_2x4.bmp">
          <a:hlinkClick xmlns:r="http://schemas.openxmlformats.org/officeDocument/2006/relationships" r:id="rId2"/>
          <a:extLst>
            <a:ext uri="{FF2B5EF4-FFF2-40B4-BE49-F238E27FC236}">
              <a16:creationId xmlns:a16="http://schemas.microsoft.com/office/drawing/2014/main" id="{00000000-0008-0000-42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41614" y="164523"/>
          <a:ext cx="1480704" cy="100851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17.xml><?xml version="1.0" encoding="utf-8"?>
<c:userShapes xmlns:c="http://schemas.openxmlformats.org/drawingml/2006/chart">
  <cdr:relSizeAnchor xmlns:cdr="http://schemas.openxmlformats.org/drawingml/2006/chartDrawing">
    <cdr:from>
      <cdr:x>0.02491</cdr:x>
      <cdr:y>0.93813</cdr:y>
    </cdr:from>
    <cdr:to>
      <cdr:x>0.15352</cdr:x>
      <cdr:y>0.98598</cdr:y>
    </cdr:to>
    <cdr:sp macro="" textlink="">
      <cdr:nvSpPr>
        <cdr:cNvPr id="2" name="1 CuadroTexto"/>
        <cdr:cNvSpPr txBox="1"/>
      </cdr:nvSpPr>
      <cdr:spPr>
        <a:xfrm xmlns:a="http://schemas.openxmlformats.org/drawingml/2006/main">
          <a:off x="612641" y="10765795"/>
          <a:ext cx="3162723" cy="54920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2000" b="1"/>
            <a:t>Fuente: </a:t>
          </a:r>
          <a:r>
            <a:rPr lang="es-ES" sz="2000"/>
            <a:t>TSS</a:t>
          </a:r>
        </a:p>
      </cdr:txBody>
    </cdr:sp>
  </cdr:relSizeAnchor>
</c:userShapes>
</file>

<file path=xl/drawings/drawing118.xml><?xml version="1.0" encoding="utf-8"?>
<xdr:wsDr xmlns:xdr="http://schemas.openxmlformats.org/drawingml/2006/spreadsheetDrawing" xmlns:a="http://schemas.openxmlformats.org/drawingml/2006/main">
  <xdr:twoCellAnchor editAs="oneCell">
    <xdr:from>
      <xdr:col>0</xdr:col>
      <xdr:colOff>115180</xdr:colOff>
      <xdr:row>0</xdr:row>
      <xdr:rowOff>122181</xdr:rowOff>
    </xdr:from>
    <xdr:to>
      <xdr:col>0</xdr:col>
      <xdr:colOff>704850</xdr:colOff>
      <xdr:row>1</xdr:row>
      <xdr:rowOff>185944</xdr:rowOff>
    </xdr:to>
    <xdr:pic>
      <xdr:nvPicPr>
        <xdr:cNvPr id="4" name="3 Imagen" descr="logo_2x4.bmp">
          <a:hlinkClick xmlns:r="http://schemas.openxmlformats.org/officeDocument/2006/relationships" r:id="rId1"/>
          <a:extLst>
            <a:ext uri="{FF2B5EF4-FFF2-40B4-BE49-F238E27FC236}">
              <a16:creationId xmlns:a16="http://schemas.microsoft.com/office/drawing/2014/main" id="{00000000-0008-0000-43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15180" y="122181"/>
          <a:ext cx="589670" cy="473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18</xdr:row>
      <xdr:rowOff>139514</xdr:rowOff>
    </xdr:from>
    <xdr:to>
      <xdr:col>6</xdr:col>
      <xdr:colOff>1128432</xdr:colOff>
      <xdr:row>35</xdr:row>
      <xdr:rowOff>120464</xdr:rowOff>
    </xdr:to>
    <xdr:graphicFrame macro="">
      <xdr:nvGraphicFramePr>
        <xdr:cNvPr id="3" name="Gráfico 2">
          <a:extLst>
            <a:ext uri="{FF2B5EF4-FFF2-40B4-BE49-F238E27FC236}">
              <a16:creationId xmlns:a16="http://schemas.microsoft.com/office/drawing/2014/main" id="{00000000-0008-0000-4300-000003000000}"/>
            </a:ext>
            <a:ext uri="{147F2762-F138-4A5C-976F-8EAC2B608ADB}">
              <a16:predDERef xmlns:a16="http://schemas.microsoft.com/office/drawing/2014/main" pred="{00000000-0008-0000-3E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0</xdr:col>
      <xdr:colOff>571500</xdr:colOff>
      <xdr:row>35</xdr:row>
      <xdr:rowOff>100853</xdr:rowOff>
    </xdr:from>
    <xdr:ext cx="2454088" cy="387825"/>
    <xdr:sp macro="" textlink="">
      <xdr:nvSpPr>
        <xdr:cNvPr id="2" name="CuadroTexto 1">
          <a:extLst>
            <a:ext uri="{FF2B5EF4-FFF2-40B4-BE49-F238E27FC236}">
              <a16:creationId xmlns:a16="http://schemas.microsoft.com/office/drawing/2014/main" id="{00000000-0008-0000-4300-000002000000}"/>
            </a:ext>
          </a:extLst>
        </xdr:cNvPr>
        <xdr:cNvSpPr txBox="1"/>
      </xdr:nvSpPr>
      <xdr:spPr>
        <a:xfrm>
          <a:off x="571500" y="9704294"/>
          <a:ext cx="2454088" cy="3878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endParaRPr lang="es-DO" sz="1100"/>
        </a:p>
      </xdr:txBody>
    </xdr:sp>
    <xdr:clientData/>
  </xdr:oneCellAnchor>
</xdr:wsDr>
</file>

<file path=xl/drawings/drawing119.xml><?xml version="1.0" encoding="utf-8"?>
<c:userShapes xmlns:c="http://schemas.openxmlformats.org/drawingml/2006/chart">
  <cdr:relSizeAnchor xmlns:cdr="http://schemas.openxmlformats.org/drawingml/2006/chartDrawing">
    <cdr:from>
      <cdr:x>0.04024</cdr:x>
      <cdr:y>0.89358</cdr:y>
    </cdr:from>
    <cdr:to>
      <cdr:x>0.27383</cdr:x>
      <cdr:y>0.96495</cdr:y>
    </cdr:to>
    <cdr:sp macro="" textlink="">
      <cdr:nvSpPr>
        <cdr:cNvPr id="2" name="CuadroTexto 1"/>
        <cdr:cNvSpPr txBox="1"/>
      </cdr:nvSpPr>
      <cdr:spPr>
        <a:xfrm xmlns:a="http://schemas.openxmlformats.org/drawingml/2006/main">
          <a:off x="403412" y="3928221"/>
          <a:ext cx="2342029" cy="31376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100" b="1"/>
            <a:t>Fuente: </a:t>
          </a:r>
          <a:r>
            <a:rPr lang="es-DO" sz="1100"/>
            <a:t>TSS</a:t>
          </a:r>
        </a:p>
      </cdr:txBody>
    </cdr:sp>
  </cdr:relSizeAnchor>
</c:userShapes>
</file>

<file path=xl/drawings/drawing120.xml><?xml version="1.0" encoding="utf-8"?>
<xdr:wsDr xmlns:xdr="http://schemas.openxmlformats.org/drawingml/2006/spreadsheetDrawing" xmlns:a="http://schemas.openxmlformats.org/drawingml/2006/main">
  <xdr:twoCellAnchor>
    <xdr:from>
      <xdr:col>0</xdr:col>
      <xdr:colOff>0</xdr:colOff>
      <xdr:row>0</xdr:row>
      <xdr:rowOff>0</xdr:rowOff>
    </xdr:from>
    <xdr:to>
      <xdr:col>11</xdr:col>
      <xdr:colOff>1344706</xdr:colOff>
      <xdr:row>3</xdr:row>
      <xdr:rowOff>95250</xdr:rowOff>
    </xdr:to>
    <xdr:sp macro="" textlink="">
      <xdr:nvSpPr>
        <xdr:cNvPr id="2" name="3 Rectángulo redondeado">
          <a:extLst>
            <a:ext uri="{FF2B5EF4-FFF2-40B4-BE49-F238E27FC236}">
              <a16:creationId xmlns:a16="http://schemas.microsoft.com/office/drawing/2014/main" id="{00000000-0008-0000-4400-000002000000}"/>
            </a:ext>
          </a:extLst>
        </xdr:cNvPr>
        <xdr:cNvSpPr/>
      </xdr:nvSpPr>
      <xdr:spPr>
        <a:xfrm>
          <a:off x="0" y="0"/>
          <a:ext cx="15101527" cy="1415143"/>
        </a:xfrm>
        <a:prstGeom prst="roundRect">
          <a:avLst/>
        </a:prstGeom>
        <a:solidFill>
          <a:schemeClr val="accent1">
            <a:lumMod val="50000"/>
          </a:schemeClr>
        </a:solidFill>
        <a:ln/>
      </xdr:spPr>
      <xdr:style>
        <a:lnRef idx="1">
          <a:schemeClr val="accent1"/>
        </a:lnRef>
        <a:fillRef idx="3">
          <a:schemeClr val="accent1"/>
        </a:fillRef>
        <a:effectRef idx="2">
          <a:schemeClr val="accent1"/>
        </a:effectRef>
        <a:fontRef idx="minor">
          <a:schemeClr val="lt1"/>
        </a:fontRef>
      </xdr:style>
      <xdr:txBody>
        <a:bodyPr vertOverflow="clip" horzOverflow="clip" rtlCol="0" anchor="ctr"/>
        <a:lstStyle/>
        <a:p>
          <a:pPr algn="ctr" eaLnBrk="1" fontAlgn="auto" latinLnBrk="0" hangingPunct="1"/>
          <a:r>
            <a:rPr lang="es-DO" sz="3200" b="1">
              <a:solidFill>
                <a:schemeClr val="lt1"/>
              </a:solidFill>
              <a:effectLst/>
              <a:latin typeface="+mn-lt"/>
              <a:ea typeface="+mn-ea"/>
              <a:cs typeface="+mn-cs"/>
            </a:rPr>
            <a:t>Sistema Dominicano de Seguridad Social</a:t>
          </a:r>
          <a:endParaRPr lang="es-DO" sz="3200">
            <a:effectLst/>
          </a:endParaRPr>
        </a:p>
        <a:p>
          <a:pPr algn="ctr" eaLnBrk="1" fontAlgn="auto" latinLnBrk="0" hangingPunct="1"/>
          <a:r>
            <a:rPr lang="es-DO" sz="3200" b="1">
              <a:solidFill>
                <a:schemeClr val="lt1"/>
              </a:solidFill>
              <a:effectLst/>
              <a:latin typeface="+mn-lt"/>
              <a:ea typeface="+mn-ea"/>
              <a:cs typeface="+mn-cs"/>
            </a:rPr>
            <a:t>Ingresos y Egresos Seguro</a:t>
          </a:r>
          <a:r>
            <a:rPr lang="es-DO" sz="3200" b="1" baseline="0">
              <a:solidFill>
                <a:schemeClr val="lt1"/>
              </a:solidFill>
              <a:effectLst/>
              <a:latin typeface="+mn-lt"/>
              <a:ea typeface="+mn-ea"/>
              <a:cs typeface="+mn-cs"/>
            </a:rPr>
            <a:t> Familiar de Salud (SFS)</a:t>
          </a:r>
          <a:endParaRPr lang="es-DO" sz="3200">
            <a:effectLst/>
          </a:endParaRPr>
        </a:p>
      </xdr:txBody>
    </xdr:sp>
    <xdr:clientData/>
  </xdr:twoCellAnchor>
  <xdr:twoCellAnchor editAs="oneCell">
    <xdr:from>
      <xdr:col>0</xdr:col>
      <xdr:colOff>351533</xdr:colOff>
      <xdr:row>0</xdr:row>
      <xdr:rowOff>204925</xdr:rowOff>
    </xdr:from>
    <xdr:to>
      <xdr:col>1</xdr:col>
      <xdr:colOff>502226</xdr:colOff>
      <xdr:row>2</xdr:row>
      <xdr:rowOff>129652</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51533" y="204925"/>
          <a:ext cx="1276375" cy="9291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1.xml><?xml version="1.0" encoding="utf-8"?>
<xdr:wsDr xmlns:xdr="http://schemas.openxmlformats.org/drawingml/2006/spreadsheetDrawing" xmlns:a="http://schemas.openxmlformats.org/drawingml/2006/main">
  <xdr:twoCellAnchor editAs="oneCell">
    <xdr:from>
      <xdr:col>0</xdr:col>
      <xdr:colOff>222561</xdr:colOff>
      <xdr:row>0</xdr:row>
      <xdr:rowOff>122625</xdr:rowOff>
    </xdr:from>
    <xdr:to>
      <xdr:col>0</xdr:col>
      <xdr:colOff>773954</xdr:colOff>
      <xdr:row>1</xdr:row>
      <xdr:rowOff>92687</xdr:rowOff>
    </xdr:to>
    <xdr:pic>
      <xdr:nvPicPr>
        <xdr:cNvPr id="7" name="6 Imagen" descr="logo_2x4.bmp">
          <a:hlinkClick xmlns:r="http://schemas.openxmlformats.org/officeDocument/2006/relationships" r:id="rId1"/>
          <a:extLst>
            <a:ext uri="{FF2B5EF4-FFF2-40B4-BE49-F238E27FC236}">
              <a16:creationId xmlns:a16="http://schemas.microsoft.com/office/drawing/2014/main" id="{00000000-0008-0000-4500-000007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22561" y="122625"/>
          <a:ext cx="551393" cy="3958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xdr:colOff>
      <xdr:row>12</xdr:row>
      <xdr:rowOff>8282</xdr:rowOff>
    </xdr:from>
    <xdr:to>
      <xdr:col>7</xdr:col>
      <xdr:colOff>381000</xdr:colOff>
      <xdr:row>37</xdr:row>
      <xdr:rowOff>91108</xdr:rowOff>
    </xdr:to>
    <xdr:graphicFrame macro="">
      <xdr:nvGraphicFramePr>
        <xdr:cNvPr id="2" name="Gráfico 1">
          <a:extLst>
            <a:ext uri="{FF2B5EF4-FFF2-40B4-BE49-F238E27FC236}">
              <a16:creationId xmlns:a16="http://schemas.microsoft.com/office/drawing/2014/main" id="{00000000-0008-0000-45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2.xml><?xml version="1.0" encoding="utf-8"?>
<c:userShapes xmlns:c="http://schemas.openxmlformats.org/drawingml/2006/chart">
  <cdr:relSizeAnchor xmlns:cdr="http://schemas.openxmlformats.org/drawingml/2006/chartDrawing">
    <cdr:from>
      <cdr:x>0.11952</cdr:x>
      <cdr:y>0.92789</cdr:y>
    </cdr:from>
    <cdr:to>
      <cdr:x>0.45406</cdr:x>
      <cdr:y>1</cdr:y>
    </cdr:to>
    <cdr:sp macro="" textlink="">
      <cdr:nvSpPr>
        <cdr:cNvPr id="2" name="CuadroTexto 1"/>
        <cdr:cNvSpPr txBox="1"/>
      </cdr:nvSpPr>
      <cdr:spPr>
        <a:xfrm xmlns:a="http://schemas.openxmlformats.org/drawingml/2006/main">
          <a:off x="1380931" y="5781191"/>
          <a:ext cx="3865311" cy="449279"/>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s-DO" sz="1400" b="1"/>
            <a:t>Fuente:</a:t>
          </a:r>
          <a:r>
            <a:rPr lang="es-DO" sz="1400" b="1" baseline="0"/>
            <a:t> </a:t>
          </a:r>
          <a:r>
            <a:rPr lang="es-DO" sz="1400" baseline="0"/>
            <a:t>TSS</a:t>
          </a:r>
          <a:endParaRPr lang="es-DO" sz="1400"/>
        </a:p>
      </cdr:txBody>
    </cdr:sp>
  </cdr:relSizeAnchor>
</c:userShapes>
</file>

<file path=xl/drawings/drawing123.xml><?xml version="1.0" encoding="utf-8"?>
<xdr:wsDr xmlns:xdr="http://schemas.openxmlformats.org/drawingml/2006/spreadsheetDrawing" xmlns:a="http://schemas.openxmlformats.org/drawingml/2006/main">
  <xdr:twoCellAnchor>
    <xdr:from>
      <xdr:col>0</xdr:col>
      <xdr:colOff>27212</xdr:colOff>
      <xdr:row>31</xdr:row>
      <xdr:rowOff>56030</xdr:rowOff>
    </xdr:from>
    <xdr:to>
      <xdr:col>7</xdr:col>
      <xdr:colOff>1154206</xdr:colOff>
      <xdr:row>73</xdr:row>
      <xdr:rowOff>123264</xdr:rowOff>
    </xdr:to>
    <xdr:graphicFrame macro="">
      <xdr:nvGraphicFramePr>
        <xdr:cNvPr id="2" name="6 Gráfico">
          <a:extLst>
            <a:ext uri="{FF2B5EF4-FFF2-40B4-BE49-F238E27FC236}">
              <a16:creationId xmlns:a16="http://schemas.microsoft.com/office/drawing/2014/main" id="{00000000-0008-0000-46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112059</xdr:colOff>
      <xdr:row>0</xdr:row>
      <xdr:rowOff>224119</xdr:rowOff>
    </xdr:from>
    <xdr:to>
      <xdr:col>1</xdr:col>
      <xdr:colOff>105615</xdr:colOff>
      <xdr:row>1</xdr:row>
      <xdr:rowOff>56029</xdr:rowOff>
    </xdr:to>
    <xdr:pic>
      <xdr:nvPicPr>
        <xdr:cNvPr id="4" name="5 Imagen" descr="logo_2x4.bmp">
          <a:hlinkClick xmlns:r="http://schemas.openxmlformats.org/officeDocument/2006/relationships" r:id="rId2"/>
          <a:extLst>
            <a:ext uri="{FF2B5EF4-FFF2-40B4-BE49-F238E27FC236}">
              <a16:creationId xmlns:a16="http://schemas.microsoft.com/office/drawing/2014/main" id="{00000000-0008-0000-46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12059" y="224119"/>
          <a:ext cx="761159" cy="5154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24.xml><?xml version="1.0" encoding="utf-8"?>
<c:userShapes xmlns:c="http://schemas.openxmlformats.org/drawingml/2006/chart">
  <cdr:relSizeAnchor xmlns:cdr="http://schemas.openxmlformats.org/drawingml/2006/chartDrawing">
    <cdr:from>
      <cdr:x>0.54234</cdr:x>
      <cdr:y>0.96159</cdr:y>
    </cdr:from>
    <cdr:to>
      <cdr:x>0.81884</cdr:x>
      <cdr:y>1</cdr:y>
    </cdr:to>
    <cdr:sp macro="" textlink="">
      <cdr:nvSpPr>
        <cdr:cNvPr id="7" name="6 CuadroTexto"/>
        <cdr:cNvSpPr txBox="1"/>
      </cdr:nvSpPr>
      <cdr:spPr>
        <a:xfrm xmlns:a="http://schemas.openxmlformats.org/drawingml/2006/main">
          <a:off x="4629978" y="6070233"/>
          <a:ext cx="2360544" cy="24019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DO"/>
        </a:p>
      </cdr:txBody>
    </cdr:sp>
  </cdr:relSizeAnchor>
  <cdr:relSizeAnchor xmlns:cdr="http://schemas.openxmlformats.org/drawingml/2006/chartDrawing">
    <cdr:from>
      <cdr:x>0.24794</cdr:x>
      <cdr:y>0.89158</cdr:y>
    </cdr:from>
    <cdr:to>
      <cdr:x>0.5072</cdr:x>
      <cdr:y>0.9272</cdr:y>
    </cdr:to>
    <cdr:sp macro="" textlink="">
      <cdr:nvSpPr>
        <cdr:cNvPr id="2" name="CuadroTexto 1"/>
        <cdr:cNvSpPr txBox="1"/>
      </cdr:nvSpPr>
      <cdr:spPr>
        <a:xfrm xmlns:a="http://schemas.openxmlformats.org/drawingml/2006/main">
          <a:off x="2226687" y="8031302"/>
          <a:ext cx="2328341" cy="320843"/>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600" b="1"/>
            <a:t>Fuente:</a:t>
          </a:r>
          <a:r>
            <a:rPr lang="es-DO" sz="1600" b="1" baseline="0"/>
            <a:t> </a:t>
          </a:r>
          <a:r>
            <a:rPr lang="es-DO" sz="1600" baseline="0"/>
            <a:t>TSS</a:t>
          </a:r>
          <a:endParaRPr lang="es-DO" sz="1600"/>
        </a:p>
      </cdr:txBody>
    </cdr:sp>
  </cdr:relSizeAnchor>
</c:userShapes>
</file>

<file path=xl/drawings/drawing125.xml><?xml version="1.0" encoding="utf-8"?>
<xdr:wsDr xmlns:xdr="http://schemas.openxmlformats.org/drawingml/2006/spreadsheetDrawing" xmlns:a="http://schemas.openxmlformats.org/drawingml/2006/main">
  <xdr:twoCellAnchor editAs="oneCell">
    <xdr:from>
      <xdr:col>0</xdr:col>
      <xdr:colOff>177329</xdr:colOff>
      <xdr:row>0</xdr:row>
      <xdr:rowOff>168984</xdr:rowOff>
    </xdr:from>
    <xdr:to>
      <xdr:col>0</xdr:col>
      <xdr:colOff>1021773</xdr:colOff>
      <xdr:row>0</xdr:row>
      <xdr:rowOff>810875</xdr:rowOff>
    </xdr:to>
    <xdr:pic>
      <xdr:nvPicPr>
        <xdr:cNvPr id="7" name="6 Imagen" descr="Logo_2x4.bmp">
          <a:hlinkClick xmlns:r="http://schemas.openxmlformats.org/officeDocument/2006/relationships" r:id="rId1"/>
          <a:extLst>
            <a:ext uri="{FF2B5EF4-FFF2-40B4-BE49-F238E27FC236}">
              <a16:creationId xmlns:a16="http://schemas.microsoft.com/office/drawing/2014/main" id="{00000000-0008-0000-4700-000007000000}"/>
            </a:ext>
          </a:extLst>
        </xdr:cNvPr>
        <xdr:cNvPicPr>
          <a:picLocks noChangeAspect="1"/>
        </xdr:cNvPicPr>
      </xdr:nvPicPr>
      <xdr:blipFill>
        <a:blip xmlns:r="http://schemas.openxmlformats.org/officeDocument/2006/relationships" r:embed="rId2"/>
        <a:stretch>
          <a:fillRect/>
        </a:stretch>
      </xdr:blipFill>
      <xdr:spPr>
        <a:xfrm>
          <a:off x="177329" y="168984"/>
          <a:ext cx="844444" cy="641891"/>
        </a:xfrm>
        <a:prstGeom prst="rect">
          <a:avLst/>
        </a:prstGeom>
        <a:ln>
          <a:noFill/>
        </a:ln>
        <a:effectLst>
          <a:outerShdw blurRad="190500" algn="tl" rotWithShape="0">
            <a:srgbClr val="000000">
              <a:alpha val="70000"/>
            </a:srgbClr>
          </a:outerShdw>
        </a:effectLst>
      </xdr:spPr>
    </xdr:pic>
    <xdr:clientData/>
  </xdr:twoCellAnchor>
  <xdr:twoCellAnchor>
    <xdr:from>
      <xdr:col>0</xdr:col>
      <xdr:colOff>2755367</xdr:colOff>
      <xdr:row>12</xdr:row>
      <xdr:rowOff>77161</xdr:rowOff>
    </xdr:from>
    <xdr:to>
      <xdr:col>3</xdr:col>
      <xdr:colOff>993322</xdr:colOff>
      <xdr:row>43</xdr:row>
      <xdr:rowOff>108858</xdr:rowOff>
    </xdr:to>
    <xdr:graphicFrame macro="">
      <xdr:nvGraphicFramePr>
        <xdr:cNvPr id="4" name="Gráfico 3">
          <a:extLst>
            <a:ext uri="{FF2B5EF4-FFF2-40B4-BE49-F238E27FC236}">
              <a16:creationId xmlns:a16="http://schemas.microsoft.com/office/drawing/2014/main" id="{00000000-0008-0000-47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6.xml><?xml version="1.0" encoding="utf-8"?>
<xdr:wsDr xmlns:xdr="http://schemas.openxmlformats.org/drawingml/2006/spreadsheetDrawing" xmlns:a="http://schemas.openxmlformats.org/drawingml/2006/main">
  <xdr:twoCellAnchor>
    <xdr:from>
      <xdr:col>0</xdr:col>
      <xdr:colOff>0</xdr:colOff>
      <xdr:row>15</xdr:row>
      <xdr:rowOff>15152</xdr:rowOff>
    </xdr:from>
    <xdr:to>
      <xdr:col>9</xdr:col>
      <xdr:colOff>547687</xdr:colOff>
      <xdr:row>57</xdr:row>
      <xdr:rowOff>47624</xdr:rowOff>
    </xdr:to>
    <xdr:graphicFrame macro="">
      <xdr:nvGraphicFramePr>
        <xdr:cNvPr id="3" name="2 Gráfico">
          <a:extLst>
            <a:ext uri="{FF2B5EF4-FFF2-40B4-BE49-F238E27FC236}">
              <a16:creationId xmlns:a16="http://schemas.microsoft.com/office/drawing/2014/main" id="{00000000-0008-0000-48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704169</xdr:colOff>
      <xdr:row>0</xdr:row>
      <xdr:rowOff>318162</xdr:rowOff>
    </xdr:from>
    <xdr:to>
      <xdr:col>0</xdr:col>
      <xdr:colOff>2143124</xdr:colOff>
      <xdr:row>1</xdr:row>
      <xdr:rowOff>146725</xdr:rowOff>
    </xdr:to>
    <xdr:pic>
      <xdr:nvPicPr>
        <xdr:cNvPr id="5" name="3 Imagen" descr="logo_2x4.bmp">
          <a:hlinkClick xmlns:r="http://schemas.openxmlformats.org/officeDocument/2006/relationships" r:id="rId2"/>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04169" y="318162"/>
          <a:ext cx="1438955" cy="1066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3610531</xdr:colOff>
      <xdr:row>51</xdr:row>
      <xdr:rowOff>187098</xdr:rowOff>
    </xdr:from>
    <xdr:to>
      <xdr:col>2</xdr:col>
      <xdr:colOff>1575644</xdr:colOff>
      <xdr:row>53</xdr:row>
      <xdr:rowOff>187099</xdr:rowOff>
    </xdr:to>
    <xdr:sp macro="" textlink="">
      <xdr:nvSpPr>
        <xdr:cNvPr id="2" name="CuadroTexto 1">
          <a:extLst>
            <a:ext uri="{FF2B5EF4-FFF2-40B4-BE49-F238E27FC236}">
              <a16:creationId xmlns:a16="http://schemas.microsoft.com/office/drawing/2014/main" id="{00000000-0008-0000-4800-000002000000}"/>
            </a:ext>
          </a:extLst>
        </xdr:cNvPr>
        <xdr:cNvSpPr txBox="1"/>
      </xdr:nvSpPr>
      <xdr:spPr>
        <a:xfrm>
          <a:off x="3610531" y="21070661"/>
          <a:ext cx="5966113" cy="3810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 sz="2400" b="1">
              <a:latin typeface="Arial" panose="020B0604020202020204" pitchFamily="34" charset="0"/>
              <a:cs typeface="Arial" panose="020B0604020202020204" pitchFamily="34" charset="0"/>
            </a:rPr>
            <a:t>Fuente:</a:t>
          </a:r>
          <a:r>
            <a:rPr lang="es-ES" sz="2400" b="1" baseline="0">
              <a:latin typeface="Arial" panose="020B0604020202020204" pitchFamily="34" charset="0"/>
              <a:cs typeface="Arial" panose="020B0604020202020204" pitchFamily="34" charset="0"/>
            </a:rPr>
            <a:t> </a:t>
          </a:r>
          <a:r>
            <a:rPr lang="es-ES" sz="2400" baseline="0">
              <a:latin typeface="Arial" panose="020B0604020202020204" pitchFamily="34" charset="0"/>
              <a:cs typeface="Arial" panose="020B0604020202020204" pitchFamily="34" charset="0"/>
            </a:rPr>
            <a:t>TSS</a:t>
          </a:r>
          <a:endParaRPr lang="es-ES" sz="2400">
            <a:latin typeface="Arial" panose="020B0604020202020204" pitchFamily="34" charset="0"/>
            <a:cs typeface="Arial" panose="020B0604020202020204" pitchFamily="34" charset="0"/>
          </a:endParaRPr>
        </a:p>
      </xdr:txBody>
    </xdr:sp>
    <xdr:clientData/>
  </xdr:twoCellAnchor>
</xdr:wsDr>
</file>

<file path=xl/drawings/drawing127.xml><?xml version="1.0" encoding="utf-8"?>
<xdr:wsDr xmlns:xdr="http://schemas.openxmlformats.org/drawingml/2006/spreadsheetDrawing" xmlns:a="http://schemas.openxmlformats.org/drawingml/2006/main">
  <xdr:twoCellAnchor editAs="oneCell">
    <xdr:from>
      <xdr:col>0</xdr:col>
      <xdr:colOff>562840</xdr:colOff>
      <xdr:row>0</xdr:row>
      <xdr:rowOff>241217</xdr:rowOff>
    </xdr:from>
    <xdr:to>
      <xdr:col>0</xdr:col>
      <xdr:colOff>1884687</xdr:colOff>
      <xdr:row>1</xdr:row>
      <xdr:rowOff>0</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49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62840" y="241217"/>
          <a:ext cx="1321847" cy="9537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19</xdr:row>
      <xdr:rowOff>142875</xdr:rowOff>
    </xdr:from>
    <xdr:to>
      <xdr:col>13</xdr:col>
      <xdr:colOff>571499</xdr:colOff>
      <xdr:row>69</xdr:row>
      <xdr:rowOff>-1</xdr:rowOff>
    </xdr:to>
    <xdr:graphicFrame macro="">
      <xdr:nvGraphicFramePr>
        <xdr:cNvPr id="2" name="Gráfico 1">
          <a:extLst>
            <a:ext uri="{FF2B5EF4-FFF2-40B4-BE49-F238E27FC236}">
              <a16:creationId xmlns:a16="http://schemas.microsoft.com/office/drawing/2014/main" id="{00000000-0008-0000-49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28.xml><?xml version="1.0" encoding="utf-8"?>
<c:userShapes xmlns:c="http://schemas.openxmlformats.org/drawingml/2006/chart">
  <cdr:relSizeAnchor xmlns:cdr="http://schemas.openxmlformats.org/drawingml/2006/chartDrawing">
    <cdr:from>
      <cdr:x>0.03646</cdr:x>
      <cdr:y>0.90863</cdr:y>
    </cdr:from>
    <cdr:to>
      <cdr:x>0.15074</cdr:x>
      <cdr:y>0.95431</cdr:y>
    </cdr:to>
    <cdr:sp macro="" textlink="">
      <cdr:nvSpPr>
        <cdr:cNvPr id="2" name="CuadroTexto 1"/>
        <cdr:cNvSpPr txBox="1"/>
      </cdr:nvSpPr>
      <cdr:spPr>
        <a:xfrm xmlns:a="http://schemas.openxmlformats.org/drawingml/2006/main">
          <a:off x="944477" y="8524876"/>
          <a:ext cx="2960773" cy="428624"/>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s-DO" sz="2800" b="1"/>
            <a:t>Fuente:</a:t>
          </a:r>
          <a:r>
            <a:rPr lang="es-DO" sz="2800" b="1" baseline="0"/>
            <a:t> </a:t>
          </a:r>
          <a:r>
            <a:rPr lang="es-DO" sz="2800" baseline="0"/>
            <a:t>TSS</a:t>
          </a:r>
          <a:endParaRPr lang="es-DO" sz="2800"/>
        </a:p>
      </cdr:txBody>
    </cdr:sp>
  </cdr:relSizeAnchor>
</c:userShapes>
</file>

<file path=xl/drawings/drawing129.xml><?xml version="1.0" encoding="utf-8"?>
<xdr:wsDr xmlns:xdr="http://schemas.openxmlformats.org/drawingml/2006/spreadsheetDrawing" xmlns:a="http://schemas.openxmlformats.org/drawingml/2006/main">
  <xdr:twoCellAnchor>
    <xdr:from>
      <xdr:col>0</xdr:col>
      <xdr:colOff>27214</xdr:colOff>
      <xdr:row>17</xdr:row>
      <xdr:rowOff>121227</xdr:rowOff>
    </xdr:from>
    <xdr:to>
      <xdr:col>13</xdr:col>
      <xdr:colOff>1039091</xdr:colOff>
      <xdr:row>54</xdr:row>
      <xdr:rowOff>69272</xdr:rowOff>
    </xdr:to>
    <xdr:graphicFrame macro="">
      <xdr:nvGraphicFramePr>
        <xdr:cNvPr id="3" name="Gráfico 2">
          <a:extLst>
            <a:ext uri="{FF2B5EF4-FFF2-40B4-BE49-F238E27FC236}">
              <a16:creationId xmlns:a16="http://schemas.microsoft.com/office/drawing/2014/main" id="{00000000-0008-0000-4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291353</xdr:colOff>
      <xdr:row>0</xdr:row>
      <xdr:rowOff>235324</xdr:rowOff>
    </xdr:from>
    <xdr:to>
      <xdr:col>0</xdr:col>
      <xdr:colOff>1152544</xdr:colOff>
      <xdr:row>0</xdr:row>
      <xdr:rowOff>852616</xdr:rowOff>
    </xdr:to>
    <xdr:pic>
      <xdr:nvPicPr>
        <xdr:cNvPr id="5" name="6 Imagen" descr="logo_2x4.bmp">
          <a:hlinkClick xmlns:r="http://schemas.openxmlformats.org/officeDocument/2006/relationships" r:id="rId2"/>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91353" y="235324"/>
          <a:ext cx="861191" cy="6213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0.xml><?xml version="1.0" encoding="utf-8"?>
<c:userShapes xmlns:c="http://schemas.openxmlformats.org/drawingml/2006/chart">
  <cdr:relSizeAnchor xmlns:cdr="http://schemas.openxmlformats.org/drawingml/2006/chartDrawing">
    <cdr:from>
      <cdr:x>0.0207</cdr:x>
      <cdr:y>0.94095</cdr:y>
    </cdr:from>
    <cdr:to>
      <cdr:x>0.1577</cdr:x>
      <cdr:y>0.98447</cdr:y>
    </cdr:to>
    <cdr:sp macro="" textlink="">
      <cdr:nvSpPr>
        <cdr:cNvPr id="2" name="1 CuadroTexto"/>
        <cdr:cNvSpPr txBox="1"/>
      </cdr:nvSpPr>
      <cdr:spPr>
        <a:xfrm xmlns:a="http://schemas.openxmlformats.org/drawingml/2006/main">
          <a:off x="315396" y="7263178"/>
          <a:ext cx="2087181" cy="335929"/>
        </a:xfrm>
        <a:prstGeom xmlns:a="http://schemas.openxmlformats.org/drawingml/2006/main" prst="rect">
          <a:avLst/>
        </a:prstGeom>
      </cdr:spPr>
      <cdr:txBody>
        <a:bodyPr xmlns:a="http://schemas.openxmlformats.org/drawingml/2006/main" wrap="square" rtlCol="0"/>
        <a:lstStyle xmlns:a="http://schemas.openxmlformats.org/drawingml/2006/main">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xmlns:a="http://schemas.openxmlformats.org/drawingml/2006/main">
          <a:r>
            <a:rPr lang="es-ES" sz="2000" b="1"/>
            <a:t>Fuente: </a:t>
          </a:r>
          <a:r>
            <a:rPr lang="es-ES" sz="2000"/>
            <a:t>TSS</a:t>
          </a:r>
        </a:p>
      </cdr:txBody>
    </cdr:sp>
  </cdr:relSizeAnchor>
</c:userShapes>
</file>

<file path=xl/drawings/drawing131.xml><?xml version="1.0" encoding="utf-8"?>
<xdr:wsDr xmlns:xdr="http://schemas.openxmlformats.org/drawingml/2006/spreadsheetDrawing" xmlns:a="http://schemas.openxmlformats.org/drawingml/2006/main">
  <xdr:twoCellAnchor>
    <xdr:from>
      <xdr:col>0</xdr:col>
      <xdr:colOff>0</xdr:colOff>
      <xdr:row>0</xdr:row>
      <xdr:rowOff>0</xdr:rowOff>
    </xdr:from>
    <xdr:to>
      <xdr:col>11</xdr:col>
      <xdr:colOff>0</xdr:colOff>
      <xdr:row>4</xdr:row>
      <xdr:rowOff>357187</xdr:rowOff>
    </xdr:to>
    <xdr:sp macro="" textlink="">
      <xdr:nvSpPr>
        <xdr:cNvPr id="4" name="3 Rectángulo redondeado">
          <a:extLst>
            <a:ext uri="{FF2B5EF4-FFF2-40B4-BE49-F238E27FC236}">
              <a16:creationId xmlns:a16="http://schemas.microsoft.com/office/drawing/2014/main" id="{00000000-0008-0000-4D00-000004000000}"/>
            </a:ext>
          </a:extLst>
        </xdr:cNvPr>
        <xdr:cNvSpPr/>
      </xdr:nvSpPr>
      <xdr:spPr>
        <a:xfrm>
          <a:off x="0" y="0"/>
          <a:ext cx="19550063" cy="1500187"/>
        </a:xfrm>
        <a:prstGeom prst="roundRect">
          <a:avLst/>
        </a:prstGeom>
        <a:solidFill>
          <a:schemeClr val="accent1">
            <a:lumMod val="50000"/>
          </a:schemeClr>
        </a:solidFill>
        <a:ln/>
      </xdr:spPr>
      <xdr:style>
        <a:lnRef idx="1">
          <a:schemeClr val="accent1"/>
        </a:lnRef>
        <a:fillRef idx="3">
          <a:schemeClr val="accent1"/>
        </a:fillRef>
        <a:effectRef idx="2">
          <a:schemeClr val="accent1"/>
        </a:effectRef>
        <a:fontRef idx="minor">
          <a:schemeClr val="lt1"/>
        </a:fontRef>
      </xdr:style>
      <xdr:txBody>
        <a:bodyPr wrap="square"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eaLnBrk="1" fontAlgn="auto" latinLnBrk="0" hangingPunct="1"/>
          <a:r>
            <a:rPr lang="es-DO" sz="4000" b="1">
              <a:solidFill>
                <a:schemeClr val="lt1"/>
              </a:solidFill>
              <a:effectLst/>
              <a:latin typeface="+mn-lt"/>
              <a:ea typeface="+mn-ea"/>
              <a:cs typeface="+mn-cs"/>
            </a:rPr>
            <a:t>Sistema Dominicano de Seguridad Social (SDSS)</a:t>
          </a:r>
          <a:endParaRPr lang="es-ES" sz="4000">
            <a:effectLst/>
          </a:endParaRPr>
        </a:p>
        <a:p>
          <a:pPr algn="ctr" eaLnBrk="1" fontAlgn="auto" latinLnBrk="0" hangingPunct="1"/>
          <a:r>
            <a:rPr lang="es-DO" sz="4000" b="1">
              <a:solidFill>
                <a:schemeClr val="lt1"/>
              </a:solidFill>
              <a:effectLst/>
              <a:latin typeface="+mn-lt"/>
              <a:ea typeface="+mn-ea"/>
              <a:cs typeface="+mn-cs"/>
            </a:rPr>
            <a:t>Pagos</a:t>
          </a:r>
          <a:r>
            <a:rPr lang="es-DO" sz="4000" b="1" baseline="0">
              <a:solidFill>
                <a:schemeClr val="lt1"/>
              </a:solidFill>
              <a:effectLst/>
              <a:latin typeface="+mn-lt"/>
              <a:ea typeface="+mn-ea"/>
              <a:cs typeface="+mn-cs"/>
            </a:rPr>
            <a:t> </a:t>
          </a:r>
          <a:r>
            <a:rPr lang="es-DO" sz="4000" b="1">
              <a:solidFill>
                <a:schemeClr val="lt1"/>
              </a:solidFill>
              <a:effectLst/>
              <a:latin typeface="+mn-lt"/>
              <a:ea typeface="+mn-ea"/>
              <a:cs typeface="+mn-cs"/>
            </a:rPr>
            <a:t>Seguro de Vejez, Discapacidad y Sobrevivencia (SVDS)</a:t>
          </a:r>
          <a:endParaRPr lang="es-ES" sz="4000">
            <a:effectLst/>
          </a:endParaRPr>
        </a:p>
      </xdr:txBody>
    </xdr:sp>
    <xdr:clientData/>
  </xdr:twoCellAnchor>
  <xdr:twoCellAnchor editAs="oneCell">
    <xdr:from>
      <xdr:col>0</xdr:col>
      <xdr:colOff>471534</xdr:colOff>
      <xdr:row>0</xdr:row>
      <xdr:rowOff>238125</xdr:rowOff>
    </xdr:from>
    <xdr:to>
      <xdr:col>2</xdr:col>
      <xdr:colOff>309562</xdr:colOff>
      <xdr:row>4</xdr:row>
      <xdr:rowOff>136383</xdr:rowOff>
    </xdr:to>
    <xdr:pic>
      <xdr:nvPicPr>
        <xdr:cNvPr id="5" name="7 Imagen" descr="logo_2x4.bmp">
          <a:hlinkClick xmlns:r="http://schemas.openxmlformats.org/officeDocument/2006/relationships" r:id="rId1"/>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1534" y="238125"/>
          <a:ext cx="1362028" cy="10412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2.xml><?xml version="1.0" encoding="utf-8"?>
<xdr:wsDr xmlns:xdr="http://schemas.openxmlformats.org/drawingml/2006/spreadsheetDrawing" xmlns:a="http://schemas.openxmlformats.org/drawingml/2006/main">
  <xdr:twoCellAnchor>
    <xdr:from>
      <xdr:col>0</xdr:col>
      <xdr:colOff>51955</xdr:colOff>
      <xdr:row>19</xdr:row>
      <xdr:rowOff>173180</xdr:rowOff>
    </xdr:from>
    <xdr:to>
      <xdr:col>10</xdr:col>
      <xdr:colOff>1853044</xdr:colOff>
      <xdr:row>65</xdr:row>
      <xdr:rowOff>0</xdr:rowOff>
    </xdr:to>
    <xdr:graphicFrame macro="">
      <xdr:nvGraphicFramePr>
        <xdr:cNvPr id="2" name="6 Gráfico">
          <a:extLst>
            <a:ext uri="{FF2B5EF4-FFF2-40B4-BE49-F238E27FC236}">
              <a16:creationId xmlns:a16="http://schemas.microsoft.com/office/drawing/2014/main" id="{00000000-0008-0000-4E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883227</xdr:colOff>
      <xdr:row>0</xdr:row>
      <xdr:rowOff>349104</xdr:rowOff>
    </xdr:from>
    <xdr:to>
      <xdr:col>1</xdr:col>
      <xdr:colOff>934456</xdr:colOff>
      <xdr:row>1</xdr:row>
      <xdr:rowOff>311729</xdr:rowOff>
    </xdr:to>
    <xdr:pic>
      <xdr:nvPicPr>
        <xdr:cNvPr id="5" name="6 Imagen" descr="logo_2x4.bmp">
          <a:hlinkClick xmlns:r="http://schemas.openxmlformats.org/officeDocument/2006/relationships" r:id="rId2"/>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83227" y="349104"/>
          <a:ext cx="1358752" cy="10363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3.xml><?xml version="1.0" encoding="utf-8"?>
<c:userShapes xmlns:c="http://schemas.openxmlformats.org/drawingml/2006/chart">
  <cdr:relSizeAnchor xmlns:cdr="http://schemas.openxmlformats.org/drawingml/2006/chartDrawing">
    <cdr:from>
      <cdr:x>0.05007</cdr:x>
      <cdr:y>0.92871</cdr:y>
    </cdr:from>
    <cdr:to>
      <cdr:x>0.19043</cdr:x>
      <cdr:y>0.98056</cdr:y>
    </cdr:to>
    <cdr:sp macro="" textlink="">
      <cdr:nvSpPr>
        <cdr:cNvPr id="2" name="1 CuadroTexto"/>
        <cdr:cNvSpPr txBox="1"/>
      </cdr:nvSpPr>
      <cdr:spPr>
        <a:xfrm xmlns:a="http://schemas.openxmlformats.org/drawingml/2006/main">
          <a:off x="942529" y="8347365"/>
          <a:ext cx="2642337" cy="466006"/>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2400" b="1"/>
            <a:t>Fuente: </a:t>
          </a:r>
          <a:r>
            <a:rPr lang="en-US" sz="2400"/>
            <a:t>TSS</a:t>
          </a:r>
        </a:p>
      </cdr:txBody>
    </cdr:sp>
  </cdr:relSizeAnchor>
</c:userShapes>
</file>

<file path=xl/drawings/drawing134.xml><?xml version="1.0" encoding="utf-8"?>
<xdr:wsDr xmlns:xdr="http://schemas.openxmlformats.org/drawingml/2006/spreadsheetDrawing" xmlns:a="http://schemas.openxmlformats.org/drawingml/2006/main">
  <xdr:twoCellAnchor>
    <xdr:from>
      <xdr:col>0</xdr:col>
      <xdr:colOff>47626</xdr:colOff>
      <xdr:row>18</xdr:row>
      <xdr:rowOff>190499</xdr:rowOff>
    </xdr:from>
    <xdr:to>
      <xdr:col>9</xdr:col>
      <xdr:colOff>1264227</xdr:colOff>
      <xdr:row>50</xdr:row>
      <xdr:rowOff>173181</xdr:rowOff>
    </xdr:to>
    <xdr:graphicFrame macro="">
      <xdr:nvGraphicFramePr>
        <xdr:cNvPr id="20597" name="6 Gráfico">
          <a:extLst>
            <a:ext uri="{FF2B5EF4-FFF2-40B4-BE49-F238E27FC236}">
              <a16:creationId xmlns:a16="http://schemas.microsoft.com/office/drawing/2014/main" id="{00000000-0008-0000-4F00-0000755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486656</xdr:colOff>
      <xdr:row>0</xdr:row>
      <xdr:rowOff>224917</xdr:rowOff>
    </xdr:from>
    <xdr:to>
      <xdr:col>0</xdr:col>
      <xdr:colOff>1352346</xdr:colOff>
      <xdr:row>1</xdr:row>
      <xdr:rowOff>98291</xdr:rowOff>
    </xdr:to>
    <xdr:pic>
      <xdr:nvPicPr>
        <xdr:cNvPr id="7" name="6 Imagen" descr="logo_2x4.bmp">
          <a:hlinkClick xmlns:r="http://schemas.openxmlformats.org/officeDocument/2006/relationships" r:id="rId2"/>
          <a:extLst>
            <a:ext uri="{FF2B5EF4-FFF2-40B4-BE49-F238E27FC236}">
              <a16:creationId xmlns:a16="http://schemas.microsoft.com/office/drawing/2014/main" id="{00000000-0008-0000-4F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86656" y="224917"/>
          <a:ext cx="865690" cy="6625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5.xml><?xml version="1.0" encoding="utf-8"?>
<c:userShapes xmlns:c="http://schemas.openxmlformats.org/drawingml/2006/chart">
  <cdr:relSizeAnchor xmlns:cdr="http://schemas.openxmlformats.org/drawingml/2006/chartDrawing">
    <cdr:from>
      <cdr:x>0.03648</cdr:x>
      <cdr:y>0.94095</cdr:y>
    </cdr:from>
    <cdr:to>
      <cdr:x>0.23559</cdr:x>
      <cdr:y>1</cdr:y>
    </cdr:to>
    <cdr:sp macro="" textlink="">
      <cdr:nvSpPr>
        <cdr:cNvPr id="2" name="1 CuadroTexto"/>
        <cdr:cNvSpPr txBox="1"/>
      </cdr:nvSpPr>
      <cdr:spPr>
        <a:xfrm xmlns:a="http://schemas.openxmlformats.org/drawingml/2006/main">
          <a:off x="639339" y="7155757"/>
          <a:ext cx="3489602" cy="449035"/>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2000" b="1"/>
            <a:t>Fuente:</a:t>
          </a:r>
          <a:r>
            <a:rPr lang="es-ES" sz="2000" b="1" baseline="0"/>
            <a:t> </a:t>
          </a:r>
          <a:r>
            <a:rPr lang="es-ES" sz="2000" baseline="0"/>
            <a:t>TSS</a:t>
          </a:r>
          <a:endParaRPr lang="es-ES" sz="2000"/>
        </a:p>
      </cdr:txBody>
    </cdr:sp>
  </cdr:relSizeAnchor>
  <cdr:relSizeAnchor xmlns:cdr="http://schemas.openxmlformats.org/drawingml/2006/chartDrawing">
    <cdr:from>
      <cdr:x>0.47148</cdr:x>
      <cdr:y>0.08756</cdr:y>
    </cdr:from>
    <cdr:to>
      <cdr:x>0.57107</cdr:x>
      <cdr:y>0.12937</cdr:y>
    </cdr:to>
    <cdr:sp macro="" textlink="">
      <cdr:nvSpPr>
        <cdr:cNvPr id="3" name="2 CuadroTexto"/>
        <cdr:cNvSpPr txBox="1"/>
      </cdr:nvSpPr>
      <cdr:spPr>
        <a:xfrm xmlns:a="http://schemas.openxmlformats.org/drawingml/2006/main">
          <a:off x="5782235" y="492820"/>
          <a:ext cx="1221441" cy="235324"/>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endParaRPr lang="es-DO"/>
        </a:p>
      </cdr:txBody>
    </cdr:sp>
  </cdr:relSizeAnchor>
</c:userShapes>
</file>

<file path=xl/drawings/drawing136.xml><?xml version="1.0" encoding="utf-8"?>
<xdr:wsDr xmlns:xdr="http://schemas.openxmlformats.org/drawingml/2006/spreadsheetDrawing" xmlns:a="http://schemas.openxmlformats.org/drawingml/2006/main">
  <xdr:twoCellAnchor>
    <xdr:from>
      <xdr:col>0</xdr:col>
      <xdr:colOff>0</xdr:colOff>
      <xdr:row>25</xdr:row>
      <xdr:rowOff>134710</xdr:rowOff>
    </xdr:from>
    <xdr:to>
      <xdr:col>7</xdr:col>
      <xdr:colOff>0</xdr:colOff>
      <xdr:row>82</xdr:row>
      <xdr:rowOff>225136</xdr:rowOff>
    </xdr:to>
    <xdr:graphicFrame macro="">
      <xdr:nvGraphicFramePr>
        <xdr:cNvPr id="3" name="Gráfico 2">
          <a:extLst>
            <a:ext uri="{FF2B5EF4-FFF2-40B4-BE49-F238E27FC236}">
              <a16:creationId xmlns:a16="http://schemas.microsoft.com/office/drawing/2014/main" id="{00000000-0008-0000-5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327293</xdr:colOff>
      <xdr:row>0</xdr:row>
      <xdr:rowOff>274944</xdr:rowOff>
    </xdr:from>
    <xdr:to>
      <xdr:col>0</xdr:col>
      <xdr:colOff>1079768</xdr:colOff>
      <xdr:row>1</xdr:row>
      <xdr:rowOff>84444</xdr:rowOff>
    </xdr:to>
    <xdr:pic>
      <xdr:nvPicPr>
        <xdr:cNvPr id="6" name="6 Imagen" descr="logo_2x4.bmp">
          <a:hlinkClick xmlns:r="http://schemas.openxmlformats.org/officeDocument/2006/relationships" r:id="rId2"/>
          <a:extLst>
            <a:ext uri="{FF2B5EF4-FFF2-40B4-BE49-F238E27FC236}">
              <a16:creationId xmlns:a16="http://schemas.microsoft.com/office/drawing/2014/main" id="{00000000-0008-0000-50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27293" y="274944"/>
          <a:ext cx="7524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37.xml><?xml version="1.0" encoding="utf-8"?>
<xdr:wsDr xmlns:xdr="http://schemas.openxmlformats.org/drawingml/2006/spreadsheetDrawing" xmlns:a="http://schemas.openxmlformats.org/drawingml/2006/main">
  <xdr:twoCellAnchor editAs="oneCell">
    <xdr:from>
      <xdr:col>0</xdr:col>
      <xdr:colOff>255849</xdr:colOff>
      <xdr:row>0</xdr:row>
      <xdr:rowOff>155536</xdr:rowOff>
    </xdr:from>
    <xdr:to>
      <xdr:col>0</xdr:col>
      <xdr:colOff>1199970</xdr:colOff>
      <xdr:row>0</xdr:row>
      <xdr:rowOff>868102</xdr:rowOff>
    </xdr:to>
    <xdr:pic>
      <xdr:nvPicPr>
        <xdr:cNvPr id="2" name="2 Imagen" descr="logo_2x4.bmp">
          <a:hlinkClick xmlns:r="http://schemas.openxmlformats.org/officeDocument/2006/relationships" r:id="rId1"/>
          <a:extLst>
            <a:ext uri="{FF2B5EF4-FFF2-40B4-BE49-F238E27FC236}">
              <a16:creationId xmlns:a16="http://schemas.microsoft.com/office/drawing/2014/main" id="{00000000-0008-0000-5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5849" y="155536"/>
          <a:ext cx="944121" cy="71256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15</xdr:row>
      <xdr:rowOff>95249</xdr:rowOff>
    </xdr:from>
    <xdr:to>
      <xdr:col>10</xdr:col>
      <xdr:colOff>1183821</xdr:colOff>
      <xdr:row>34</xdr:row>
      <xdr:rowOff>258535</xdr:rowOff>
    </xdr:to>
    <xdr:graphicFrame macro="">
      <xdr:nvGraphicFramePr>
        <xdr:cNvPr id="4" name="6 Gráfico">
          <a:extLst>
            <a:ext uri="{FF2B5EF4-FFF2-40B4-BE49-F238E27FC236}">
              <a16:creationId xmlns:a16="http://schemas.microsoft.com/office/drawing/2014/main" id="{00000000-0008-0000-5100-000004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38.xml><?xml version="1.0" encoding="utf-8"?>
<c:userShapes xmlns:c="http://schemas.openxmlformats.org/drawingml/2006/chart">
  <cdr:relSizeAnchor xmlns:cdr="http://schemas.openxmlformats.org/drawingml/2006/chartDrawing">
    <cdr:from>
      <cdr:x>0.01785</cdr:x>
      <cdr:y>0.94433</cdr:y>
    </cdr:from>
    <cdr:to>
      <cdr:x>0.47506</cdr:x>
      <cdr:y>0.99364</cdr:y>
    </cdr:to>
    <cdr:sp macro="" textlink="">
      <cdr:nvSpPr>
        <cdr:cNvPr id="2" name="1 CuadroTexto"/>
        <cdr:cNvSpPr txBox="1"/>
      </cdr:nvSpPr>
      <cdr:spPr>
        <a:xfrm xmlns:a="http://schemas.openxmlformats.org/drawingml/2006/main">
          <a:off x="246736" y="6463392"/>
          <a:ext cx="6320863" cy="33745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n-US" sz="1400" b="1"/>
            <a:t>Fuentes: </a:t>
          </a:r>
          <a:r>
            <a:rPr lang="en-US" sz="1400"/>
            <a:t>SIPEN</a:t>
          </a:r>
          <a:r>
            <a:rPr lang="en-US" sz="1400" baseline="0"/>
            <a:t> y Banco Central</a:t>
          </a:r>
          <a:endParaRPr lang="en-US" sz="1400"/>
        </a:p>
      </cdr:txBody>
    </cdr:sp>
  </cdr:relSizeAnchor>
</c:userShapes>
</file>

<file path=xl/drawings/drawing139.xml><?xml version="1.0" encoding="utf-8"?>
<xdr:wsDr xmlns:xdr="http://schemas.openxmlformats.org/drawingml/2006/spreadsheetDrawing" xmlns:a="http://schemas.openxmlformats.org/drawingml/2006/main">
  <xdr:oneCellAnchor>
    <xdr:from>
      <xdr:col>0</xdr:col>
      <xdr:colOff>112060</xdr:colOff>
      <xdr:row>0</xdr:row>
      <xdr:rowOff>100852</xdr:rowOff>
    </xdr:from>
    <xdr:ext cx="862852" cy="612023"/>
    <xdr:pic>
      <xdr:nvPicPr>
        <xdr:cNvPr id="2" name="4 Imagen" descr="logo_2x4.bmp">
          <a:extLst>
            <a:ext uri="{FF2B5EF4-FFF2-40B4-BE49-F238E27FC236}">
              <a16:creationId xmlns:a16="http://schemas.microsoft.com/office/drawing/2014/main" id="{00000000-0008-0000-5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2060" y="100852"/>
          <a:ext cx="862852" cy="6120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100851</xdr:colOff>
      <xdr:row>16</xdr:row>
      <xdr:rowOff>54428</xdr:rowOff>
    </xdr:from>
    <xdr:to>
      <xdr:col>8</xdr:col>
      <xdr:colOff>1265464</xdr:colOff>
      <xdr:row>56</xdr:row>
      <xdr:rowOff>95249</xdr:rowOff>
    </xdr:to>
    <xdr:graphicFrame macro="">
      <xdr:nvGraphicFramePr>
        <xdr:cNvPr id="3" name="Gráfico 2">
          <a:extLst>
            <a:ext uri="{FF2B5EF4-FFF2-40B4-BE49-F238E27FC236}">
              <a16:creationId xmlns:a16="http://schemas.microsoft.com/office/drawing/2014/main" id="{00000000-0008-0000-53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
        </a:graphicData>
      </a:graphic>
    </xdr:graphicFrame>
    <xdr:clientData/>
  </xdr:twoCellAnchor>
</xdr:wsDr>
</file>

<file path=xl/drawings/drawing140.xml><?xml version="1.0" encoding="utf-8"?>
<c:userShapes xmlns:c="http://schemas.openxmlformats.org/drawingml/2006/chart">
  <cdr:relSizeAnchor xmlns:cdr="http://schemas.openxmlformats.org/drawingml/2006/chartDrawing">
    <cdr:from>
      <cdr:x>0.16409</cdr:x>
      <cdr:y>0.93271</cdr:y>
    </cdr:from>
    <cdr:to>
      <cdr:x>0.3107</cdr:x>
      <cdr:y>0.97521</cdr:y>
    </cdr:to>
    <cdr:sp macro="" textlink="">
      <cdr:nvSpPr>
        <cdr:cNvPr id="2" name="CuadroTexto 1"/>
        <cdr:cNvSpPr txBox="1"/>
      </cdr:nvSpPr>
      <cdr:spPr>
        <a:xfrm xmlns:a="http://schemas.openxmlformats.org/drawingml/2006/main">
          <a:off x="2756648" y="7166962"/>
          <a:ext cx="2462893" cy="32657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400" b="1"/>
            <a:t>Fuente:</a:t>
          </a:r>
          <a:r>
            <a:rPr lang="es-DO" sz="1400" b="1" baseline="0"/>
            <a:t>  </a:t>
          </a:r>
          <a:r>
            <a:rPr lang="es-DO" sz="1400" b="0" baseline="0"/>
            <a:t>SIPEN</a:t>
          </a:r>
          <a:endParaRPr lang="es-DO" sz="1400" b="0"/>
        </a:p>
      </cdr:txBody>
    </cdr:sp>
  </cdr:relSizeAnchor>
</c:userShapes>
</file>

<file path=xl/drawings/drawing141.xml><?xml version="1.0" encoding="utf-8"?>
<xdr:wsDr xmlns:xdr="http://schemas.openxmlformats.org/drawingml/2006/spreadsheetDrawing" xmlns:a="http://schemas.openxmlformats.org/drawingml/2006/main">
  <xdr:twoCellAnchor editAs="oneCell">
    <xdr:from>
      <xdr:col>0</xdr:col>
      <xdr:colOff>383473</xdr:colOff>
      <xdr:row>0</xdr:row>
      <xdr:rowOff>246164</xdr:rowOff>
    </xdr:from>
    <xdr:to>
      <xdr:col>0</xdr:col>
      <xdr:colOff>1422565</xdr:colOff>
      <xdr:row>1</xdr:row>
      <xdr:rowOff>147517</xdr:rowOff>
    </xdr:to>
    <xdr:pic>
      <xdr:nvPicPr>
        <xdr:cNvPr id="3" name="9 Imagen" descr="logo_2x4.bmp">
          <a:hlinkClick xmlns:r="http://schemas.openxmlformats.org/officeDocument/2006/relationships" r:id="rId1"/>
          <a:extLst>
            <a:ext uri="{FF2B5EF4-FFF2-40B4-BE49-F238E27FC236}">
              <a16:creationId xmlns:a16="http://schemas.microsoft.com/office/drawing/2014/main" id="{00000000-0008-0000-52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3473" y="246164"/>
          <a:ext cx="1039092" cy="76812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873332</xdr:colOff>
      <xdr:row>13</xdr:row>
      <xdr:rowOff>13607</xdr:rowOff>
    </xdr:from>
    <xdr:to>
      <xdr:col>7</xdr:col>
      <xdr:colOff>299357</xdr:colOff>
      <xdr:row>52</xdr:row>
      <xdr:rowOff>136072</xdr:rowOff>
    </xdr:to>
    <xdr:graphicFrame macro="">
      <xdr:nvGraphicFramePr>
        <xdr:cNvPr id="4" name="Gráfico 3">
          <a:extLst>
            <a:ext uri="{FF2B5EF4-FFF2-40B4-BE49-F238E27FC236}">
              <a16:creationId xmlns:a16="http://schemas.microsoft.com/office/drawing/2014/main" id="{00000000-0008-0000-52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oneCellAnchor>
    <xdr:from>
      <xdr:col>0</xdr:col>
      <xdr:colOff>1428750</xdr:colOff>
      <xdr:row>51</xdr:row>
      <xdr:rowOff>40821</xdr:rowOff>
    </xdr:from>
    <xdr:ext cx="1359731" cy="342786"/>
    <xdr:sp macro="" textlink="">
      <xdr:nvSpPr>
        <xdr:cNvPr id="2" name="CuadroTexto 1">
          <a:extLst>
            <a:ext uri="{FF2B5EF4-FFF2-40B4-BE49-F238E27FC236}">
              <a16:creationId xmlns:a16="http://schemas.microsoft.com/office/drawing/2014/main" id="{00000000-0008-0000-5200-000002000000}"/>
            </a:ext>
          </a:extLst>
        </xdr:cNvPr>
        <xdr:cNvSpPr txBox="1"/>
      </xdr:nvSpPr>
      <xdr:spPr>
        <a:xfrm>
          <a:off x="1428750" y="11620500"/>
          <a:ext cx="1359731"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s-DO" sz="1600" b="1"/>
            <a:t>Fuente:</a:t>
          </a:r>
          <a:r>
            <a:rPr lang="es-DO" sz="1600" b="1" baseline="0"/>
            <a:t> </a:t>
          </a:r>
          <a:r>
            <a:rPr lang="es-DO" sz="1600" baseline="0"/>
            <a:t>SIPEN</a:t>
          </a:r>
          <a:endParaRPr lang="es-DO" sz="1600"/>
        </a:p>
      </xdr:txBody>
    </xdr:sp>
    <xdr:clientData/>
  </xdr:oneCellAnchor>
</xdr:wsDr>
</file>

<file path=xl/drawings/drawing142.xml><?xml version="1.0" encoding="utf-8"?>
<xdr:wsDr xmlns:xdr="http://schemas.openxmlformats.org/drawingml/2006/spreadsheetDrawing" xmlns:a="http://schemas.openxmlformats.org/drawingml/2006/main">
  <xdr:twoCellAnchor>
    <xdr:from>
      <xdr:col>0</xdr:col>
      <xdr:colOff>69271</xdr:colOff>
      <xdr:row>44</xdr:row>
      <xdr:rowOff>121228</xdr:rowOff>
    </xdr:from>
    <xdr:to>
      <xdr:col>8</xdr:col>
      <xdr:colOff>693964</xdr:colOff>
      <xdr:row>84</xdr:row>
      <xdr:rowOff>95250</xdr:rowOff>
    </xdr:to>
    <xdr:graphicFrame macro="">
      <xdr:nvGraphicFramePr>
        <xdr:cNvPr id="2" name="1 Gráfico">
          <a:extLst>
            <a:ext uri="{FF2B5EF4-FFF2-40B4-BE49-F238E27FC236}">
              <a16:creationId xmlns:a16="http://schemas.microsoft.com/office/drawing/2014/main" id="{00000000-0008-0000-54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891884</xdr:colOff>
      <xdr:row>0</xdr:row>
      <xdr:rowOff>266522</xdr:rowOff>
    </xdr:from>
    <xdr:to>
      <xdr:col>0</xdr:col>
      <xdr:colOff>2036809</xdr:colOff>
      <xdr:row>1</xdr:row>
      <xdr:rowOff>34636</xdr:rowOff>
    </xdr:to>
    <xdr:pic>
      <xdr:nvPicPr>
        <xdr:cNvPr id="5" name="4 Imagen" descr="logo_2x4.bmp">
          <a:hlinkClick xmlns:r="http://schemas.openxmlformats.org/officeDocument/2006/relationships" r:id="rId2"/>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91884" y="266522"/>
          <a:ext cx="1144925" cy="807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3.xml><?xml version="1.0" encoding="utf-8"?>
<c:userShapes xmlns:c="http://schemas.openxmlformats.org/drawingml/2006/chart">
  <cdr:relSizeAnchor xmlns:cdr="http://schemas.openxmlformats.org/drawingml/2006/chartDrawing">
    <cdr:from>
      <cdr:x>0.02254</cdr:x>
      <cdr:y>0.91794</cdr:y>
    </cdr:from>
    <cdr:to>
      <cdr:x>0.38627</cdr:x>
      <cdr:y>0.97368</cdr:y>
    </cdr:to>
    <cdr:sp macro="" textlink="">
      <cdr:nvSpPr>
        <cdr:cNvPr id="2" name="1 CuadroTexto"/>
        <cdr:cNvSpPr txBox="1"/>
      </cdr:nvSpPr>
      <cdr:spPr>
        <a:xfrm xmlns:a="http://schemas.openxmlformats.org/drawingml/2006/main">
          <a:off x="426565" y="9061359"/>
          <a:ext cx="6884962" cy="550230"/>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n-US" sz="1800" b="1">
              <a:latin typeface="+mn-lt"/>
              <a:ea typeface="+mn-ea"/>
              <a:cs typeface="+mn-cs"/>
            </a:rPr>
            <a:t>Fuente: </a:t>
          </a:r>
          <a:r>
            <a:rPr lang="en-US" sz="1800">
              <a:latin typeface="+mn-lt"/>
              <a:ea typeface="+mn-ea"/>
              <a:cs typeface="+mn-cs"/>
            </a:rPr>
            <a:t>SIPEN </a:t>
          </a:r>
          <a:endParaRPr lang="en-US" sz="1800"/>
        </a:p>
        <a:p xmlns:a="http://schemas.openxmlformats.org/drawingml/2006/main">
          <a:endParaRPr lang="en-US" sz="2000"/>
        </a:p>
      </cdr:txBody>
    </cdr:sp>
  </cdr:relSizeAnchor>
</c:userShapes>
</file>

<file path=xl/drawings/drawing144.xml><?xml version="1.0" encoding="utf-8"?>
<xdr:wsDr xmlns:xdr="http://schemas.openxmlformats.org/drawingml/2006/spreadsheetDrawing" xmlns:a="http://schemas.openxmlformats.org/drawingml/2006/main">
  <xdr:twoCellAnchor>
    <xdr:from>
      <xdr:col>0</xdr:col>
      <xdr:colOff>0</xdr:colOff>
      <xdr:row>26</xdr:row>
      <xdr:rowOff>27213</xdr:rowOff>
    </xdr:from>
    <xdr:to>
      <xdr:col>21</xdr:col>
      <xdr:colOff>1298866</xdr:colOff>
      <xdr:row>76</xdr:row>
      <xdr:rowOff>27212</xdr:rowOff>
    </xdr:to>
    <xdr:graphicFrame macro="">
      <xdr:nvGraphicFramePr>
        <xdr:cNvPr id="2" name="1 Gráfico">
          <a:extLst>
            <a:ext uri="{FF2B5EF4-FFF2-40B4-BE49-F238E27FC236}">
              <a16:creationId xmlns:a16="http://schemas.microsoft.com/office/drawing/2014/main" id="{00000000-0008-0000-55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494805</xdr:colOff>
      <xdr:row>0</xdr:row>
      <xdr:rowOff>226645</xdr:rowOff>
    </xdr:from>
    <xdr:to>
      <xdr:col>1</xdr:col>
      <xdr:colOff>267194</xdr:colOff>
      <xdr:row>0</xdr:row>
      <xdr:rowOff>1187352</xdr:rowOff>
    </xdr:to>
    <xdr:pic>
      <xdr:nvPicPr>
        <xdr:cNvPr id="5" name="4 Imagen" descr="logo_2x4.bmp">
          <a:hlinkClick xmlns:r="http://schemas.openxmlformats.org/officeDocument/2006/relationships" r:id="rId2"/>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94805" y="226645"/>
          <a:ext cx="1358240" cy="9607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5.xml><?xml version="1.0" encoding="utf-8"?>
<c:userShapes xmlns:c="http://schemas.openxmlformats.org/drawingml/2006/chart">
  <cdr:relSizeAnchor xmlns:cdr="http://schemas.openxmlformats.org/drawingml/2006/chartDrawing">
    <cdr:from>
      <cdr:x>0.0336</cdr:x>
      <cdr:y>0.93465</cdr:y>
    </cdr:from>
    <cdr:to>
      <cdr:x>0.35897</cdr:x>
      <cdr:y>0.98328</cdr:y>
    </cdr:to>
    <cdr:sp macro="" textlink="">
      <cdr:nvSpPr>
        <cdr:cNvPr id="2" name="1 CuadroTexto"/>
        <cdr:cNvSpPr txBox="1"/>
      </cdr:nvSpPr>
      <cdr:spPr>
        <a:xfrm xmlns:a="http://schemas.openxmlformats.org/drawingml/2006/main">
          <a:off x="532416" y="8368394"/>
          <a:ext cx="5155369" cy="43540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pPr marL="0" marR="0" indent="0" defTabSz="914400" eaLnBrk="1" fontAlgn="auto" latinLnBrk="0" hangingPunct="1">
            <a:lnSpc>
              <a:spcPct val="100000"/>
            </a:lnSpc>
            <a:spcBef>
              <a:spcPts val="0"/>
            </a:spcBef>
            <a:spcAft>
              <a:spcPts val="0"/>
            </a:spcAft>
            <a:buClrTx/>
            <a:buSzTx/>
            <a:buFontTx/>
            <a:buNone/>
            <a:tabLst/>
            <a:defRPr/>
          </a:pPr>
          <a:r>
            <a:rPr lang="en-US" sz="1600" b="1">
              <a:solidFill>
                <a:sysClr val="windowText" lastClr="000000"/>
              </a:solidFill>
              <a:latin typeface="+mn-lt"/>
              <a:ea typeface="+mn-ea"/>
              <a:cs typeface="+mn-cs"/>
            </a:rPr>
            <a:t>Fuente: </a:t>
          </a:r>
          <a:r>
            <a:rPr lang="en-US" sz="1600">
              <a:solidFill>
                <a:sysClr val="windowText" lastClr="000000"/>
              </a:solidFill>
              <a:latin typeface="+mn-lt"/>
              <a:ea typeface="+mn-ea"/>
              <a:cs typeface="+mn-cs"/>
            </a:rPr>
            <a:t>SIPEN y Banco Central de la República  Dominicana </a:t>
          </a:r>
          <a:endParaRPr lang="en-US" sz="1600">
            <a:solidFill>
              <a:sysClr val="windowText" lastClr="000000"/>
            </a:solidFill>
          </a:endParaRPr>
        </a:p>
        <a:p xmlns:a="http://schemas.openxmlformats.org/drawingml/2006/main">
          <a:endParaRPr lang="en-US" sz="1800">
            <a:solidFill>
              <a:sysClr val="windowText" lastClr="000000"/>
            </a:solidFill>
          </a:endParaRPr>
        </a:p>
      </cdr:txBody>
    </cdr:sp>
  </cdr:relSizeAnchor>
</c:userShapes>
</file>

<file path=xl/drawings/drawing146.xml><?xml version="1.0" encoding="utf-8"?>
<xdr:wsDr xmlns:xdr="http://schemas.openxmlformats.org/drawingml/2006/spreadsheetDrawing" xmlns:a="http://schemas.openxmlformats.org/drawingml/2006/main">
  <xdr:twoCellAnchor>
    <xdr:from>
      <xdr:col>0</xdr:col>
      <xdr:colOff>0</xdr:colOff>
      <xdr:row>0</xdr:row>
      <xdr:rowOff>0</xdr:rowOff>
    </xdr:from>
    <xdr:to>
      <xdr:col>8</xdr:col>
      <xdr:colOff>0</xdr:colOff>
      <xdr:row>3</xdr:row>
      <xdr:rowOff>174625</xdr:rowOff>
    </xdr:to>
    <xdr:sp macro="" textlink="">
      <xdr:nvSpPr>
        <xdr:cNvPr id="4" name="3 Rectángulo redondeado">
          <a:extLst>
            <a:ext uri="{FF2B5EF4-FFF2-40B4-BE49-F238E27FC236}">
              <a16:creationId xmlns:a16="http://schemas.microsoft.com/office/drawing/2014/main" id="{00000000-0008-0000-4B00-000004000000}"/>
            </a:ext>
          </a:extLst>
        </xdr:cNvPr>
        <xdr:cNvSpPr/>
      </xdr:nvSpPr>
      <xdr:spPr>
        <a:xfrm>
          <a:off x="0" y="0"/>
          <a:ext cx="9128125" cy="746125"/>
        </a:xfrm>
        <a:prstGeom prst="roundRect">
          <a:avLst/>
        </a:prstGeom>
        <a:solidFill>
          <a:schemeClr val="accent1">
            <a:lumMod val="50000"/>
          </a:schemeClr>
        </a:solidFill>
        <a:ln/>
      </xdr:spPr>
      <xdr:style>
        <a:lnRef idx="1">
          <a:schemeClr val="accent1"/>
        </a:lnRef>
        <a:fillRef idx="3">
          <a:schemeClr val="accent1"/>
        </a:fillRef>
        <a:effectRef idx="2">
          <a:schemeClr val="accent1"/>
        </a:effectRef>
        <a:fontRef idx="minor">
          <a:schemeClr val="lt1"/>
        </a:fontRef>
      </xdr:style>
      <xdr:txBody>
        <a:bodyPr wrap="square"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marL="0" marR="0" indent="0" algn="ctr" defTabSz="914400" eaLnBrk="1" fontAlgn="auto" latinLnBrk="0" hangingPunct="1">
            <a:lnSpc>
              <a:spcPct val="100000"/>
            </a:lnSpc>
            <a:spcBef>
              <a:spcPts val="0"/>
            </a:spcBef>
            <a:spcAft>
              <a:spcPts val="0"/>
            </a:spcAft>
            <a:buClrTx/>
            <a:buSzTx/>
            <a:buFontTx/>
            <a:buNone/>
            <a:tabLst/>
            <a:defRPr/>
          </a:pPr>
          <a:r>
            <a:rPr lang="es-DO" sz="1600" b="1">
              <a:solidFill>
                <a:schemeClr val="lt1"/>
              </a:solidFill>
              <a:effectLst/>
              <a:latin typeface="+mn-lt"/>
              <a:ea typeface="+mn-ea"/>
              <a:cs typeface="+mn-cs"/>
            </a:rPr>
            <a:t>Sistema Dominicano de Seguridad Social</a:t>
          </a:r>
          <a:endParaRPr lang="es-ES" sz="1600">
            <a:effectLst/>
          </a:endParaRPr>
        </a:p>
        <a:p>
          <a:pPr algn="ctr" eaLnBrk="1" fontAlgn="auto" latinLnBrk="0" hangingPunct="1"/>
          <a:r>
            <a:rPr lang="es-DO" sz="1600" b="1">
              <a:solidFill>
                <a:schemeClr val="lt1"/>
              </a:solidFill>
              <a:effectLst/>
              <a:latin typeface="+mn-lt"/>
              <a:ea typeface="+mn-ea"/>
              <a:cs typeface="+mn-cs"/>
            </a:rPr>
            <a:t>Pagos al Seguro de Riesgos Laborales (SRL)</a:t>
          </a:r>
        </a:p>
      </xdr:txBody>
    </xdr:sp>
    <xdr:clientData/>
  </xdr:twoCellAnchor>
  <xdr:oneCellAnchor>
    <xdr:from>
      <xdr:col>0</xdr:col>
      <xdr:colOff>302558</xdr:colOff>
      <xdr:row>0</xdr:row>
      <xdr:rowOff>112058</xdr:rowOff>
    </xdr:from>
    <xdr:ext cx="705971" cy="500747"/>
    <xdr:pic>
      <xdr:nvPicPr>
        <xdr:cNvPr id="6" name="4 Imagen" descr="logo_2x4.bmp">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2558" y="112058"/>
          <a:ext cx="705971" cy="500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302558</xdr:colOff>
      <xdr:row>0</xdr:row>
      <xdr:rowOff>112058</xdr:rowOff>
    </xdr:from>
    <xdr:to>
      <xdr:col>1</xdr:col>
      <xdr:colOff>293033</xdr:colOff>
      <xdr:row>3</xdr:row>
      <xdr:rowOff>83483</xdr:rowOff>
    </xdr:to>
    <xdr:pic>
      <xdr:nvPicPr>
        <xdr:cNvPr id="7" name="6 Imagen" descr="logo_2x4.bmp">
          <a:hlinkClick xmlns:r="http://schemas.openxmlformats.org/officeDocument/2006/relationships" r:id="rId2"/>
          <a:extLst>
            <a:ext uri="{FF2B5EF4-FFF2-40B4-BE49-F238E27FC236}">
              <a16:creationId xmlns:a16="http://schemas.microsoft.com/office/drawing/2014/main" id="{00000000-0008-0000-4B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2558" y="112058"/>
          <a:ext cx="7524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7.xml><?xml version="1.0" encoding="utf-8"?>
<xdr:wsDr xmlns:xdr="http://schemas.openxmlformats.org/drawingml/2006/spreadsheetDrawing" xmlns:a="http://schemas.openxmlformats.org/drawingml/2006/main">
  <xdr:twoCellAnchor>
    <xdr:from>
      <xdr:col>0</xdr:col>
      <xdr:colOff>40820</xdr:colOff>
      <xdr:row>26</xdr:row>
      <xdr:rowOff>54429</xdr:rowOff>
    </xdr:from>
    <xdr:to>
      <xdr:col>10</xdr:col>
      <xdr:colOff>666749</xdr:colOff>
      <xdr:row>62</xdr:row>
      <xdr:rowOff>0</xdr:rowOff>
    </xdr:to>
    <xdr:graphicFrame macro="">
      <xdr:nvGraphicFramePr>
        <xdr:cNvPr id="66671" name="3 Gráfico">
          <a:extLst>
            <a:ext uri="{FF2B5EF4-FFF2-40B4-BE49-F238E27FC236}">
              <a16:creationId xmlns:a16="http://schemas.microsoft.com/office/drawing/2014/main" id="{00000000-0008-0000-4C00-00006F0401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508868</xdr:colOff>
      <xdr:row>0</xdr:row>
      <xdr:rowOff>234861</xdr:rowOff>
    </xdr:from>
    <xdr:to>
      <xdr:col>1</xdr:col>
      <xdr:colOff>217399</xdr:colOff>
      <xdr:row>1</xdr:row>
      <xdr:rowOff>143527</xdr:rowOff>
    </xdr:to>
    <xdr:pic>
      <xdr:nvPicPr>
        <xdr:cNvPr id="5" name="9 Imagen" descr="logo_2x4.bmp">
          <a:hlinkClick xmlns:r="http://schemas.openxmlformats.org/officeDocument/2006/relationships" r:id="rId2"/>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8868" y="234861"/>
          <a:ext cx="1065517" cy="7306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48.xml><?xml version="1.0" encoding="utf-8"?>
<c:userShapes xmlns:c="http://schemas.openxmlformats.org/drawingml/2006/chart">
  <cdr:relSizeAnchor xmlns:cdr="http://schemas.openxmlformats.org/drawingml/2006/chartDrawing">
    <cdr:from>
      <cdr:x>0.04979</cdr:x>
      <cdr:y>0.94116</cdr:y>
    </cdr:from>
    <cdr:to>
      <cdr:x>0.28341</cdr:x>
      <cdr:y>0.99231</cdr:y>
    </cdr:to>
    <cdr:sp macro="" textlink="">
      <cdr:nvSpPr>
        <cdr:cNvPr id="2" name="1 CuadroTexto"/>
        <cdr:cNvSpPr txBox="1"/>
      </cdr:nvSpPr>
      <cdr:spPr>
        <a:xfrm xmlns:a="http://schemas.openxmlformats.org/drawingml/2006/main">
          <a:off x="724959" y="6434817"/>
          <a:ext cx="3401859" cy="349718"/>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ES" sz="2000" b="1"/>
            <a:t>Fuente: </a:t>
          </a:r>
          <a:r>
            <a:rPr lang="es-ES" sz="2000"/>
            <a:t>TSS</a:t>
          </a:r>
        </a:p>
      </cdr:txBody>
    </cdr:sp>
  </cdr:relSizeAnchor>
</c:userShapes>
</file>

<file path=xl/drawings/drawing149.xml><?xml version="1.0" encoding="utf-8"?>
<xdr:wsDr xmlns:xdr="http://schemas.openxmlformats.org/drawingml/2006/spreadsheetDrawing" xmlns:a="http://schemas.openxmlformats.org/drawingml/2006/main">
  <xdr:twoCellAnchor>
    <xdr:from>
      <xdr:col>0</xdr:col>
      <xdr:colOff>155298</xdr:colOff>
      <xdr:row>9</xdr:row>
      <xdr:rowOff>33546</xdr:rowOff>
    </xdr:from>
    <xdr:to>
      <xdr:col>11</xdr:col>
      <xdr:colOff>486602</xdr:colOff>
      <xdr:row>22</xdr:row>
      <xdr:rowOff>152400</xdr:rowOff>
    </xdr:to>
    <xdr:sp macro="" textlink="">
      <xdr:nvSpPr>
        <xdr:cNvPr id="2" name="1 CuadroTexto">
          <a:extLst>
            <a:ext uri="{FF2B5EF4-FFF2-40B4-BE49-F238E27FC236}">
              <a16:creationId xmlns:a16="http://schemas.microsoft.com/office/drawing/2014/main" id="{00000000-0008-0000-5600-000002000000}"/>
            </a:ext>
          </a:extLst>
        </xdr:cNvPr>
        <xdr:cNvSpPr txBox="1"/>
      </xdr:nvSpPr>
      <xdr:spPr>
        <a:xfrm>
          <a:off x="155298" y="1748046"/>
          <a:ext cx="8541854" cy="2595354"/>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marL="0" marR="0" indent="0" algn="ctr" defTabSz="914400" eaLnBrk="1" fontAlgn="auto" latinLnBrk="0" hangingPunct="1">
            <a:lnSpc>
              <a:spcPct val="100000"/>
            </a:lnSpc>
            <a:spcBef>
              <a:spcPts val="0"/>
            </a:spcBef>
            <a:spcAft>
              <a:spcPts val="0"/>
            </a:spcAft>
            <a:buClrTx/>
            <a:buSzTx/>
            <a:buFontTx/>
            <a:buNone/>
            <a:tabLst/>
            <a:defRPr/>
          </a:pPr>
          <a:r>
            <a:rPr lang="es-DO" sz="3600" b="1" baseline="0">
              <a:solidFill>
                <a:srgbClr val="0070C0"/>
              </a:solidFill>
              <a:effectLst/>
              <a:latin typeface="+mn-lt"/>
              <a:ea typeface="+mn-ea"/>
              <a:cs typeface="+mn-cs"/>
            </a:rPr>
            <a:t>BENEFICIOS, SOLICITUDES Y BENEFICIARIOS</a:t>
          </a:r>
        </a:p>
        <a:p>
          <a:pPr marL="0" marR="0" indent="0" algn="ctr" defTabSz="914400" eaLnBrk="1" fontAlgn="auto" latinLnBrk="0" hangingPunct="1">
            <a:lnSpc>
              <a:spcPct val="100000"/>
            </a:lnSpc>
            <a:spcBef>
              <a:spcPts val="0"/>
            </a:spcBef>
            <a:spcAft>
              <a:spcPts val="0"/>
            </a:spcAft>
            <a:buClrTx/>
            <a:buSzTx/>
            <a:buFontTx/>
            <a:buNone/>
            <a:tabLst/>
            <a:defRPr/>
          </a:pPr>
          <a:r>
            <a:rPr lang="es-DO" sz="3200" b="1">
              <a:solidFill>
                <a:schemeClr val="accent3">
                  <a:lumMod val="50000"/>
                </a:schemeClr>
              </a:solidFill>
            </a:rPr>
            <a:t>Estadísticas del Sistema Dominicano de Seguridad Social</a:t>
          </a:r>
        </a:p>
      </xdr:txBody>
    </xdr:sp>
    <xdr:clientData/>
  </xdr:twoCellAnchor>
  <xdr:twoCellAnchor editAs="oneCell">
    <xdr:from>
      <xdr:col>0</xdr:col>
      <xdr:colOff>256759</xdr:colOff>
      <xdr:row>1</xdr:row>
      <xdr:rowOff>173934</xdr:rowOff>
    </xdr:from>
    <xdr:to>
      <xdr:col>1</xdr:col>
      <xdr:colOff>513522</xdr:colOff>
      <xdr:row>5</xdr:row>
      <xdr:rowOff>39533</xdr:rowOff>
    </xdr:to>
    <xdr:pic>
      <xdr:nvPicPr>
        <xdr:cNvPr id="3" name="4 Imagen" descr="logo_2x4.bmp">
          <a:extLst>
            <a:ext uri="{FF2B5EF4-FFF2-40B4-BE49-F238E27FC236}">
              <a16:creationId xmlns:a16="http://schemas.microsoft.com/office/drawing/2014/main" id="{00000000-0008-0000-56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4627" t="9783" r="3607" b="13044"/>
        <a:stretch/>
      </xdr:blipFill>
      <xdr:spPr bwMode="auto">
        <a:xfrm>
          <a:off x="256759" y="364434"/>
          <a:ext cx="1018763" cy="6275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0.xml><?xml version="1.0" encoding="utf-8"?>
<xdr:wsDr xmlns:xdr="http://schemas.openxmlformats.org/drawingml/2006/spreadsheetDrawing" xmlns:a="http://schemas.openxmlformats.org/drawingml/2006/main">
  <xdr:twoCellAnchor editAs="oneCell">
    <xdr:from>
      <xdr:col>0</xdr:col>
      <xdr:colOff>190500</xdr:colOff>
      <xdr:row>1</xdr:row>
      <xdr:rowOff>173182</xdr:rowOff>
    </xdr:from>
    <xdr:to>
      <xdr:col>2</xdr:col>
      <xdr:colOff>0</xdr:colOff>
      <xdr:row>6</xdr:row>
      <xdr:rowOff>62893</xdr:rowOff>
    </xdr:to>
    <xdr:pic>
      <xdr:nvPicPr>
        <xdr:cNvPr id="3" name="6 Imagen" descr="logo_2x4.bmp">
          <a:extLst>
            <a:ext uri="{FF2B5EF4-FFF2-40B4-BE49-F238E27FC236}">
              <a16:creationId xmlns:a16="http://schemas.microsoft.com/office/drawing/2014/main" id="{00000000-0008-0000-5700-000003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818" t="8287" r="6819" b="12154"/>
        <a:stretch/>
      </xdr:blipFill>
      <xdr:spPr bwMode="auto">
        <a:xfrm>
          <a:off x="190500" y="363682"/>
          <a:ext cx="1333500" cy="84221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299864</xdr:colOff>
      <xdr:row>10</xdr:row>
      <xdr:rowOff>309472</xdr:rowOff>
    </xdr:from>
    <xdr:to>
      <xdr:col>15</xdr:col>
      <xdr:colOff>381000</xdr:colOff>
      <xdr:row>26</xdr:row>
      <xdr:rowOff>108857</xdr:rowOff>
    </xdr:to>
    <xdr:sp macro="" textlink="">
      <xdr:nvSpPr>
        <xdr:cNvPr id="5" name="CuadroTexto 4">
          <a:extLst>
            <a:ext uri="{FF2B5EF4-FFF2-40B4-BE49-F238E27FC236}">
              <a16:creationId xmlns:a16="http://schemas.microsoft.com/office/drawing/2014/main" id="{00000000-0008-0000-5700-000005000000}"/>
            </a:ext>
          </a:extLst>
        </xdr:cNvPr>
        <xdr:cNvSpPr txBox="1"/>
      </xdr:nvSpPr>
      <xdr:spPr>
        <a:xfrm>
          <a:off x="299864" y="2214472"/>
          <a:ext cx="11375065" cy="3432492"/>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indent="0" algn="ctr" defTabSz="914400" eaLnBrk="1" fontAlgn="auto" latinLnBrk="0" hangingPunct="1">
            <a:lnSpc>
              <a:spcPct val="100000"/>
            </a:lnSpc>
            <a:spcBef>
              <a:spcPts val="0"/>
            </a:spcBef>
            <a:spcAft>
              <a:spcPts val="0"/>
            </a:spcAft>
            <a:buClrTx/>
            <a:buSzTx/>
            <a:buFontTx/>
            <a:buNone/>
            <a:tabLst/>
            <a:defRPr/>
          </a:pPr>
          <a:r>
            <a:rPr lang="es-DO" sz="5400" b="1">
              <a:solidFill>
                <a:schemeClr val="accent3">
                  <a:lumMod val="50000"/>
                </a:schemeClr>
              </a:solidFill>
              <a:latin typeface="+mn-lt"/>
              <a:ea typeface="+mn-ea"/>
              <a:cs typeface="+mn-cs"/>
            </a:rPr>
            <a:t>Subsidios Seguro</a:t>
          </a:r>
          <a:r>
            <a:rPr lang="es-DO" sz="5400" b="1" baseline="0">
              <a:solidFill>
                <a:schemeClr val="accent3">
                  <a:lumMod val="50000"/>
                </a:schemeClr>
              </a:solidFill>
              <a:latin typeface="+mn-lt"/>
              <a:ea typeface="+mn-ea"/>
              <a:cs typeface="+mn-cs"/>
            </a:rPr>
            <a:t> Familiar de Salud (S</a:t>
          </a:r>
          <a:r>
            <a:rPr lang="es-DO" sz="5400" b="1">
              <a:solidFill>
                <a:schemeClr val="accent3">
                  <a:lumMod val="50000"/>
                </a:schemeClr>
              </a:solidFill>
              <a:latin typeface="+mn-lt"/>
              <a:ea typeface="+mn-ea"/>
              <a:cs typeface="+mn-cs"/>
            </a:rPr>
            <a:t>FS) RC:</a:t>
          </a:r>
        </a:p>
        <a:p>
          <a:pPr marL="0" marR="0" indent="0" algn="l" defTabSz="914400" eaLnBrk="1" fontAlgn="auto" latinLnBrk="0" hangingPunct="1">
            <a:lnSpc>
              <a:spcPct val="100000"/>
            </a:lnSpc>
            <a:spcBef>
              <a:spcPts val="0"/>
            </a:spcBef>
            <a:spcAft>
              <a:spcPts val="0"/>
            </a:spcAft>
            <a:buClrTx/>
            <a:buSzTx/>
            <a:buFontTx/>
            <a:buNone/>
            <a:tabLst/>
            <a:defRPr/>
          </a:pPr>
          <a:r>
            <a:rPr lang="es-DO" sz="4800" b="1">
              <a:solidFill>
                <a:schemeClr val="tx2">
                  <a:lumMod val="60000"/>
                  <a:lumOff val="40000"/>
                </a:schemeClr>
              </a:solidFill>
              <a:latin typeface="+mn-lt"/>
              <a:ea typeface="+mn-ea"/>
              <a:cs typeface="+mn-cs"/>
            </a:rPr>
            <a:t>                       - </a:t>
          </a:r>
          <a:r>
            <a:rPr lang="es-DO" sz="3600" b="1">
              <a:solidFill>
                <a:schemeClr val="tx2">
                  <a:lumMod val="60000"/>
                  <a:lumOff val="40000"/>
                </a:schemeClr>
              </a:solidFill>
              <a:latin typeface="+mn-lt"/>
              <a:ea typeface="+mn-ea"/>
              <a:cs typeface="+mn-cs"/>
            </a:rPr>
            <a:t>Enfermedad Común</a:t>
          </a:r>
        </a:p>
        <a:p>
          <a:pPr marL="0" marR="0" indent="0" algn="l" defTabSz="914400" eaLnBrk="1" fontAlgn="auto" latinLnBrk="0" hangingPunct="1">
            <a:lnSpc>
              <a:spcPct val="100000"/>
            </a:lnSpc>
            <a:spcBef>
              <a:spcPts val="0"/>
            </a:spcBef>
            <a:spcAft>
              <a:spcPts val="0"/>
            </a:spcAft>
            <a:buClrTx/>
            <a:buSzTx/>
            <a:buFontTx/>
            <a:buNone/>
            <a:tabLst/>
            <a:defRPr/>
          </a:pPr>
          <a:r>
            <a:rPr lang="es-DO" sz="3600" b="1" baseline="0">
              <a:solidFill>
                <a:schemeClr val="tx2">
                  <a:lumMod val="60000"/>
                  <a:lumOff val="40000"/>
                </a:schemeClr>
              </a:solidFill>
              <a:latin typeface="+mn-lt"/>
              <a:ea typeface="+mn-ea"/>
              <a:cs typeface="+mn-cs"/>
            </a:rPr>
            <a:t>                               -  </a:t>
          </a:r>
          <a:r>
            <a:rPr lang="es-DO" sz="3600" b="1">
              <a:solidFill>
                <a:schemeClr val="tx2">
                  <a:lumMod val="60000"/>
                  <a:lumOff val="40000"/>
                </a:schemeClr>
              </a:solidFill>
              <a:latin typeface="+mn-lt"/>
              <a:ea typeface="+mn-ea"/>
              <a:cs typeface="+mn-cs"/>
            </a:rPr>
            <a:t>Maternidad y Lactancia</a:t>
          </a:r>
        </a:p>
      </xdr:txBody>
    </xdr:sp>
    <xdr:clientData/>
  </xdr:twoCellAnchor>
</xdr:wsDr>
</file>

<file path=xl/drawings/drawing151.xml><?xml version="1.0" encoding="utf-8"?>
<xdr:wsDr xmlns:xdr="http://schemas.openxmlformats.org/drawingml/2006/spreadsheetDrawing" xmlns:a="http://schemas.openxmlformats.org/drawingml/2006/main">
  <xdr:twoCellAnchor>
    <xdr:from>
      <xdr:col>0</xdr:col>
      <xdr:colOff>1</xdr:colOff>
      <xdr:row>0</xdr:row>
      <xdr:rowOff>33618</xdr:rowOff>
    </xdr:from>
    <xdr:to>
      <xdr:col>16</xdr:col>
      <xdr:colOff>0</xdr:colOff>
      <xdr:row>3</xdr:row>
      <xdr:rowOff>145677</xdr:rowOff>
    </xdr:to>
    <xdr:sp macro="" textlink="">
      <xdr:nvSpPr>
        <xdr:cNvPr id="5" name="4 Rectángulo redondeado">
          <a:extLst>
            <a:ext uri="{FF2B5EF4-FFF2-40B4-BE49-F238E27FC236}">
              <a16:creationId xmlns:a16="http://schemas.microsoft.com/office/drawing/2014/main" id="{00000000-0008-0000-5800-000005000000}"/>
            </a:ext>
          </a:extLst>
        </xdr:cNvPr>
        <xdr:cNvSpPr/>
      </xdr:nvSpPr>
      <xdr:spPr>
        <a:xfrm>
          <a:off x="1" y="33618"/>
          <a:ext cx="11329146" cy="683559"/>
        </a:xfrm>
        <a:prstGeom prst="roundRect">
          <a:avLst/>
        </a:prstGeom>
        <a:solidFill>
          <a:schemeClr val="accent1">
            <a:lumMod val="50000"/>
          </a:schemeClr>
        </a:solidFill>
        <a:ln/>
      </xdr:spPr>
      <xdr:style>
        <a:lnRef idx="1">
          <a:schemeClr val="accent1"/>
        </a:lnRef>
        <a:fillRef idx="3">
          <a:schemeClr val="accent1"/>
        </a:fillRef>
        <a:effectRef idx="2">
          <a:schemeClr val="accent1"/>
        </a:effectRef>
        <a:fontRef idx="minor">
          <a:schemeClr val="lt1"/>
        </a:fontRef>
      </xdr:style>
      <xdr:txBody>
        <a:bodyPr wrap="square"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eaLnBrk="1" fontAlgn="auto" latinLnBrk="0" hangingPunct="1"/>
          <a:r>
            <a:rPr lang="es-DO" sz="4000" b="1">
              <a:solidFill>
                <a:schemeClr val="lt1"/>
              </a:solidFill>
              <a:effectLst/>
              <a:latin typeface="+mn-lt"/>
              <a:ea typeface="+mn-ea"/>
              <a:cs typeface="+mn-cs"/>
            </a:rPr>
            <a:t>Subsidios</a:t>
          </a:r>
          <a:endParaRPr lang="es-DO" sz="5400">
            <a:effectLst/>
          </a:endParaRPr>
        </a:p>
      </xdr:txBody>
    </xdr:sp>
    <xdr:clientData/>
  </xdr:twoCellAnchor>
  <xdr:twoCellAnchor editAs="oneCell">
    <xdr:from>
      <xdr:col>0</xdr:col>
      <xdr:colOff>141195</xdr:colOff>
      <xdr:row>0</xdr:row>
      <xdr:rowOff>118783</xdr:rowOff>
    </xdr:from>
    <xdr:to>
      <xdr:col>1</xdr:col>
      <xdr:colOff>113740</xdr:colOff>
      <xdr:row>2</xdr:row>
      <xdr:rowOff>224118</xdr:rowOff>
    </xdr:to>
    <xdr:pic>
      <xdr:nvPicPr>
        <xdr:cNvPr id="6" name="6 Imagen" descr="logo_2x4.bmp">
          <a:extLst>
            <a:ext uri="{FF2B5EF4-FFF2-40B4-BE49-F238E27FC236}">
              <a16:creationId xmlns:a16="http://schemas.microsoft.com/office/drawing/2014/main" id="{00000000-0008-0000-5800-000006000000}"/>
            </a:ext>
          </a:extLst>
        </xdr:cNvPr>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6818" t="8287" r="6819" b="12154"/>
        <a:stretch/>
      </xdr:blipFill>
      <xdr:spPr bwMode="auto">
        <a:xfrm>
          <a:off x="141195" y="118783"/>
          <a:ext cx="734545" cy="46392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141195</xdr:colOff>
      <xdr:row>0</xdr:row>
      <xdr:rowOff>118783</xdr:rowOff>
    </xdr:from>
    <xdr:to>
      <xdr:col>1</xdr:col>
      <xdr:colOff>131670</xdr:colOff>
      <xdr:row>2</xdr:row>
      <xdr:rowOff>303120</xdr:rowOff>
    </xdr:to>
    <xdr:pic>
      <xdr:nvPicPr>
        <xdr:cNvPr id="4" name="6 Imagen" descr="logo_2x4.bmp">
          <a:hlinkClick xmlns:r="http://schemas.openxmlformats.org/officeDocument/2006/relationships" r:id="rId2"/>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1195" y="118783"/>
          <a:ext cx="7524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2.xml><?xml version="1.0" encoding="utf-8"?>
<xdr:wsDr xmlns:xdr="http://schemas.openxmlformats.org/drawingml/2006/spreadsheetDrawing" xmlns:a="http://schemas.openxmlformats.org/drawingml/2006/main">
  <xdr:twoCellAnchor>
    <xdr:from>
      <xdr:col>0</xdr:col>
      <xdr:colOff>0</xdr:colOff>
      <xdr:row>0</xdr:row>
      <xdr:rowOff>0</xdr:rowOff>
    </xdr:from>
    <xdr:to>
      <xdr:col>12</xdr:col>
      <xdr:colOff>0</xdr:colOff>
      <xdr:row>4</xdr:row>
      <xdr:rowOff>67234</xdr:rowOff>
    </xdr:to>
    <xdr:sp macro="" textlink="">
      <xdr:nvSpPr>
        <xdr:cNvPr id="4" name="6 Rectángulo redondeado">
          <a:extLst>
            <a:ext uri="{FF2B5EF4-FFF2-40B4-BE49-F238E27FC236}">
              <a16:creationId xmlns:a16="http://schemas.microsoft.com/office/drawing/2014/main" id="{00000000-0008-0000-5900-000004000000}"/>
            </a:ext>
          </a:extLst>
        </xdr:cNvPr>
        <xdr:cNvSpPr/>
      </xdr:nvSpPr>
      <xdr:spPr>
        <a:xfrm>
          <a:off x="0" y="0"/>
          <a:ext cx="10533529" cy="829234"/>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eaLnBrk="1" fontAlgn="auto" latinLnBrk="0" hangingPunct="1"/>
          <a:r>
            <a:rPr lang="es-DO" sz="1800" b="1">
              <a:solidFill>
                <a:schemeClr val="lt1"/>
              </a:solidFill>
              <a:effectLst/>
              <a:latin typeface="+mn-lt"/>
              <a:ea typeface="+mn-ea"/>
              <a:cs typeface="+mn-cs"/>
            </a:rPr>
            <a:t>Análisis  de Subsidios por </a:t>
          </a:r>
        </a:p>
        <a:p>
          <a:pPr algn="ctr" eaLnBrk="1" fontAlgn="auto" latinLnBrk="0" hangingPunct="1"/>
          <a:r>
            <a:rPr lang="es-DO" sz="1800" b="1">
              <a:solidFill>
                <a:schemeClr val="lt1"/>
              </a:solidFill>
              <a:effectLst/>
              <a:latin typeface="+mn-lt"/>
              <a:ea typeface="+mn-ea"/>
              <a:cs typeface="+mn-cs"/>
            </a:rPr>
            <a:t>Maternidad, Lactancia y Enfermedad Común</a:t>
          </a:r>
        </a:p>
      </xdr:txBody>
    </xdr:sp>
    <xdr:clientData/>
  </xdr:twoCellAnchor>
  <xdr:twoCellAnchor editAs="oneCell">
    <xdr:from>
      <xdr:col>0</xdr:col>
      <xdr:colOff>477372</xdr:colOff>
      <xdr:row>0</xdr:row>
      <xdr:rowOff>93569</xdr:rowOff>
    </xdr:from>
    <xdr:to>
      <xdr:col>1</xdr:col>
      <xdr:colOff>353547</xdr:colOff>
      <xdr:row>3</xdr:row>
      <xdr:rowOff>64994</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59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7372" y="93569"/>
          <a:ext cx="7524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3.xml><?xml version="1.0" encoding="utf-8"?>
<xdr:wsDr xmlns:xdr="http://schemas.openxmlformats.org/drawingml/2006/spreadsheetDrawing" xmlns:a="http://schemas.openxmlformats.org/drawingml/2006/main">
  <xdr:twoCellAnchor>
    <xdr:from>
      <xdr:col>0</xdr:col>
      <xdr:colOff>0</xdr:colOff>
      <xdr:row>7</xdr:row>
      <xdr:rowOff>228601</xdr:rowOff>
    </xdr:from>
    <xdr:to>
      <xdr:col>9</xdr:col>
      <xdr:colOff>0</xdr:colOff>
      <xdr:row>34</xdr:row>
      <xdr:rowOff>0</xdr:rowOff>
    </xdr:to>
    <xdr:graphicFrame macro="">
      <xdr:nvGraphicFramePr>
        <xdr:cNvPr id="3" name="3 Gráfico">
          <a:extLst>
            <a:ext uri="{FF2B5EF4-FFF2-40B4-BE49-F238E27FC236}">
              <a16:creationId xmlns:a16="http://schemas.microsoft.com/office/drawing/2014/main" id="{00000000-0008-0000-5A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219074</xdr:colOff>
      <xdr:row>33</xdr:row>
      <xdr:rowOff>171450</xdr:rowOff>
    </xdr:from>
    <xdr:to>
      <xdr:col>9</xdr:col>
      <xdr:colOff>0</xdr:colOff>
      <xdr:row>36</xdr:row>
      <xdr:rowOff>104775</xdr:rowOff>
    </xdr:to>
    <xdr:sp macro="" textlink="">
      <xdr:nvSpPr>
        <xdr:cNvPr id="4" name="3 CuadroTexto">
          <a:extLst>
            <a:ext uri="{FF2B5EF4-FFF2-40B4-BE49-F238E27FC236}">
              <a16:creationId xmlns:a16="http://schemas.microsoft.com/office/drawing/2014/main" id="{00000000-0008-0000-5A00-000004000000}"/>
            </a:ext>
          </a:extLst>
        </xdr:cNvPr>
        <xdr:cNvSpPr txBox="1"/>
      </xdr:nvSpPr>
      <xdr:spPr>
        <a:xfrm>
          <a:off x="219074" y="6762750"/>
          <a:ext cx="9229726" cy="476250"/>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1050" b="1"/>
            <a:t>Fuente: </a:t>
          </a:r>
          <a:r>
            <a:rPr lang="es-DO" sz="1050"/>
            <a:t>Dirección de Control de Subsidios, SISALRIL.  </a:t>
          </a:r>
        </a:p>
        <a:p>
          <a:r>
            <a:rPr lang="es-DO" sz="1050" b="1"/>
            <a:t>Nota:</a:t>
          </a:r>
          <a:r>
            <a:rPr lang="es-DO" sz="1050" b="1" baseline="0"/>
            <a:t> </a:t>
          </a:r>
          <a:r>
            <a:rPr lang="es-DO" sz="1050"/>
            <a:t>El Subsidio por Maternidad y Lactancia  entró en vigencia en septiembre de 2008 y el de</a:t>
          </a:r>
          <a:r>
            <a:rPr lang="es-DO" sz="1050" baseline="0"/>
            <a:t> </a:t>
          </a:r>
          <a:r>
            <a:rPr lang="es-DO" sz="1200" baseline="0">
              <a:solidFill>
                <a:schemeClr val="dk1"/>
              </a:solidFill>
              <a:effectLst/>
              <a:latin typeface="+mn-lt"/>
              <a:ea typeface="+mn-ea"/>
              <a:cs typeface="+mn-cs"/>
            </a:rPr>
            <a:t>e</a:t>
          </a:r>
          <a:r>
            <a:rPr lang="es-DO" sz="1200">
              <a:solidFill>
                <a:schemeClr val="dk1"/>
              </a:solidFill>
              <a:effectLst/>
              <a:latin typeface="+mn-lt"/>
              <a:ea typeface="+mn-ea"/>
              <a:cs typeface="+mn-cs"/>
            </a:rPr>
            <a:t>nfermedad</a:t>
          </a:r>
          <a:r>
            <a:rPr lang="es-DO" sz="1050" baseline="0">
              <a:solidFill>
                <a:schemeClr val="dk1"/>
              </a:solidFill>
              <a:effectLst/>
              <a:latin typeface="+mn-lt"/>
              <a:ea typeface="+mn-ea"/>
              <a:cs typeface="+mn-cs"/>
            </a:rPr>
            <a:t> en septiembre de 2009.</a:t>
          </a:r>
          <a:endParaRPr lang="es-DO" sz="1050"/>
        </a:p>
      </xdr:txBody>
    </xdr:sp>
    <xdr:clientData/>
  </xdr:twoCellAnchor>
  <xdr:twoCellAnchor editAs="oneCell">
    <xdr:from>
      <xdr:col>0</xdr:col>
      <xdr:colOff>104775</xdr:colOff>
      <xdr:row>0</xdr:row>
      <xdr:rowOff>103414</xdr:rowOff>
    </xdr:from>
    <xdr:to>
      <xdr:col>0</xdr:col>
      <xdr:colOff>866775</xdr:colOff>
      <xdr:row>0</xdr:row>
      <xdr:rowOff>647700</xdr:rowOff>
    </xdr:to>
    <xdr:pic>
      <xdr:nvPicPr>
        <xdr:cNvPr id="6" name="5 Imagen" descr="logo_2x4.bmp">
          <a:extLst>
            <a:ext uri="{FF2B5EF4-FFF2-40B4-BE49-F238E27FC236}">
              <a16:creationId xmlns:a16="http://schemas.microsoft.com/office/drawing/2014/main" id="{00000000-0008-0000-5A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04775" y="103414"/>
          <a:ext cx="762000" cy="54428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4.xml><?xml version="1.0" encoding="utf-8"?>
<xdr:wsDr xmlns:xdr="http://schemas.openxmlformats.org/drawingml/2006/spreadsheetDrawing" xmlns:a="http://schemas.openxmlformats.org/drawingml/2006/main">
  <xdr:twoCellAnchor>
    <xdr:from>
      <xdr:col>0</xdr:col>
      <xdr:colOff>95249</xdr:colOff>
      <xdr:row>7</xdr:row>
      <xdr:rowOff>204107</xdr:rowOff>
    </xdr:from>
    <xdr:to>
      <xdr:col>9</xdr:col>
      <xdr:colOff>1687286</xdr:colOff>
      <xdr:row>41</xdr:row>
      <xdr:rowOff>176894</xdr:rowOff>
    </xdr:to>
    <xdr:graphicFrame macro="">
      <xdr:nvGraphicFramePr>
        <xdr:cNvPr id="3" name="3 Gráfico">
          <a:extLst>
            <a:ext uri="{FF2B5EF4-FFF2-40B4-BE49-F238E27FC236}">
              <a16:creationId xmlns:a16="http://schemas.microsoft.com/office/drawing/2014/main" id="{00000000-0008-0000-5B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748392</xdr:colOff>
      <xdr:row>0</xdr:row>
      <xdr:rowOff>176892</xdr:rowOff>
    </xdr:from>
    <xdr:to>
      <xdr:col>1</xdr:col>
      <xdr:colOff>30319</xdr:colOff>
      <xdr:row>0</xdr:row>
      <xdr:rowOff>925286</xdr:rowOff>
    </xdr:to>
    <xdr:pic>
      <xdr:nvPicPr>
        <xdr:cNvPr id="6" name="6 Imagen" descr="logo_2x4.bmp">
          <a:hlinkClick xmlns:r="http://schemas.openxmlformats.org/officeDocument/2006/relationships" r:id="rId2"/>
          <a:extLst>
            <a:ext uri="{FF2B5EF4-FFF2-40B4-BE49-F238E27FC236}">
              <a16:creationId xmlns:a16="http://schemas.microsoft.com/office/drawing/2014/main" id="{00000000-0008-0000-5B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48392" y="176892"/>
          <a:ext cx="1037248" cy="74839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5.xml><?xml version="1.0" encoding="utf-8"?>
<c:userShapes xmlns:c="http://schemas.openxmlformats.org/drawingml/2006/chart">
  <cdr:relSizeAnchor xmlns:cdr="http://schemas.openxmlformats.org/drawingml/2006/chartDrawing">
    <cdr:from>
      <cdr:x>0.03133</cdr:x>
      <cdr:y>0.91408</cdr:y>
    </cdr:from>
    <cdr:to>
      <cdr:x>0.8925</cdr:x>
      <cdr:y>0.97775</cdr:y>
    </cdr:to>
    <cdr:sp macro="" textlink="">
      <cdr:nvSpPr>
        <cdr:cNvPr id="2" name="4 CuadroTexto"/>
        <cdr:cNvSpPr txBox="1"/>
      </cdr:nvSpPr>
      <cdr:spPr>
        <a:xfrm xmlns:a="http://schemas.openxmlformats.org/drawingml/2006/main">
          <a:off x="511628" y="8942951"/>
          <a:ext cx="14061624" cy="62287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600" b="1"/>
            <a:t>Fuente: </a:t>
          </a:r>
          <a:r>
            <a:rPr lang="es-DO" sz="1600"/>
            <a:t>Dirección de Control de Subsidios, SISALRIL.  </a:t>
          </a:r>
        </a:p>
        <a:p xmlns:a="http://schemas.openxmlformats.org/drawingml/2006/main">
          <a:r>
            <a:rPr lang="es-DO" sz="1600" b="1">
              <a:solidFill>
                <a:schemeClr val="dk1"/>
              </a:solidFill>
              <a:effectLst/>
              <a:latin typeface="+mn-lt"/>
              <a:ea typeface="+mn-ea"/>
              <a:cs typeface="+mn-cs"/>
            </a:rPr>
            <a:t>Nota</a:t>
          </a:r>
          <a:r>
            <a:rPr lang="es-DO" sz="1600">
              <a:solidFill>
                <a:schemeClr val="dk1"/>
              </a:solidFill>
              <a:effectLst/>
              <a:latin typeface="+mn-lt"/>
              <a:ea typeface="+mn-ea"/>
              <a:cs typeface="+mn-cs"/>
            </a:rPr>
            <a:t>:</a:t>
          </a:r>
          <a:r>
            <a:rPr lang="es-DO" sz="1600" baseline="0">
              <a:solidFill>
                <a:schemeClr val="dk1"/>
              </a:solidFill>
              <a:effectLst/>
              <a:latin typeface="+mn-lt"/>
              <a:ea typeface="+mn-ea"/>
              <a:cs typeface="+mn-cs"/>
            </a:rPr>
            <a:t> </a:t>
          </a:r>
          <a:r>
            <a:rPr lang="es-DO" sz="1600">
              <a:solidFill>
                <a:schemeClr val="dk1"/>
              </a:solidFill>
              <a:effectLst/>
              <a:latin typeface="+mn-lt"/>
              <a:ea typeface="+mn-ea"/>
              <a:cs typeface="+mn-cs"/>
            </a:rPr>
            <a:t>El Subsidio por Maternidad y Lactancia  entró en vigencia en septiembre de 2008 y el de</a:t>
          </a:r>
          <a:r>
            <a:rPr lang="es-DO" sz="1600" baseline="0">
              <a:solidFill>
                <a:schemeClr val="dk1"/>
              </a:solidFill>
              <a:effectLst/>
              <a:latin typeface="+mn-lt"/>
              <a:ea typeface="+mn-ea"/>
              <a:cs typeface="+mn-cs"/>
            </a:rPr>
            <a:t> </a:t>
          </a:r>
          <a:r>
            <a:rPr lang="es-DO" sz="1600">
              <a:solidFill>
                <a:schemeClr val="dk1"/>
              </a:solidFill>
              <a:effectLst/>
              <a:latin typeface="+mn-lt"/>
              <a:ea typeface="+mn-ea"/>
              <a:cs typeface="+mn-cs"/>
            </a:rPr>
            <a:t>Enfermedad</a:t>
          </a:r>
          <a:r>
            <a:rPr lang="es-DO" sz="1600" baseline="0">
              <a:solidFill>
                <a:schemeClr val="dk1"/>
              </a:solidFill>
              <a:effectLst/>
              <a:latin typeface="+mn-lt"/>
              <a:ea typeface="+mn-ea"/>
              <a:cs typeface="+mn-cs"/>
            </a:rPr>
            <a:t> en septiembre de 2009</a:t>
          </a:r>
          <a:r>
            <a:rPr lang="es-DO" sz="1400" baseline="0">
              <a:solidFill>
                <a:schemeClr val="dk1"/>
              </a:solidFill>
              <a:effectLst/>
              <a:latin typeface="+mn-lt"/>
              <a:ea typeface="+mn-ea"/>
              <a:cs typeface="+mn-cs"/>
            </a:rPr>
            <a:t>.</a:t>
          </a:r>
          <a:endParaRPr lang="en-US" sz="1400">
            <a:effectLst/>
          </a:endParaRPr>
        </a:p>
      </cdr:txBody>
    </cdr:sp>
  </cdr:relSizeAnchor>
</c:userShapes>
</file>

<file path=xl/drawings/drawing156.xml><?xml version="1.0" encoding="utf-8"?>
<xdr:wsDr xmlns:xdr="http://schemas.openxmlformats.org/drawingml/2006/spreadsheetDrawing" xmlns:a="http://schemas.openxmlformats.org/drawingml/2006/main">
  <xdr:twoCellAnchor editAs="oneCell">
    <xdr:from>
      <xdr:col>0</xdr:col>
      <xdr:colOff>22411</xdr:colOff>
      <xdr:row>0</xdr:row>
      <xdr:rowOff>0</xdr:rowOff>
    </xdr:from>
    <xdr:to>
      <xdr:col>8</xdr:col>
      <xdr:colOff>675409</xdr:colOff>
      <xdr:row>55</xdr:row>
      <xdr:rowOff>116016</xdr:rowOff>
    </xdr:to>
    <xdr:pic>
      <xdr:nvPicPr>
        <xdr:cNvPr id="4" name="Imagen 3">
          <a:extLst>
            <a:ext uri="{FF2B5EF4-FFF2-40B4-BE49-F238E27FC236}">
              <a16:creationId xmlns:a16="http://schemas.microsoft.com/office/drawing/2014/main" id="{00000000-0008-0000-5C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411" y="0"/>
          <a:ext cx="6956816" cy="9641016"/>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xdr:twoCellAnchor>
    <xdr:from>
      <xdr:col>0</xdr:col>
      <xdr:colOff>0</xdr:colOff>
      <xdr:row>0</xdr:row>
      <xdr:rowOff>0</xdr:rowOff>
    </xdr:from>
    <xdr:to>
      <xdr:col>12</xdr:col>
      <xdr:colOff>0</xdr:colOff>
      <xdr:row>3</xdr:row>
      <xdr:rowOff>66261</xdr:rowOff>
    </xdr:to>
    <xdr:sp macro="" textlink="">
      <xdr:nvSpPr>
        <xdr:cNvPr id="4" name="6 Rectángulo redondeado">
          <a:extLst>
            <a:ext uri="{FF2B5EF4-FFF2-40B4-BE49-F238E27FC236}">
              <a16:creationId xmlns:a16="http://schemas.microsoft.com/office/drawing/2014/main" id="{00000000-0008-0000-5D00-000004000000}"/>
            </a:ext>
          </a:extLst>
        </xdr:cNvPr>
        <xdr:cNvSpPr/>
      </xdr:nvSpPr>
      <xdr:spPr>
        <a:xfrm>
          <a:off x="0" y="0"/>
          <a:ext cx="8133522" cy="762000"/>
        </a:xfrm>
        <a:prstGeom prst="roundRect">
          <a:avLst/>
        </a:prstGeom>
        <a:solidFill>
          <a:schemeClr val="accent1">
            <a:lumMod val="75000"/>
          </a:schemeClr>
        </a:solidFill>
        <a:ln>
          <a:noFill/>
        </a:ln>
      </xdr:spPr>
      <xdr:style>
        <a:lnRef idx="0">
          <a:scrgbClr r="0" g="0" b="0"/>
        </a:lnRef>
        <a:fillRef idx="0">
          <a:scrgbClr r="0" g="0" b="0"/>
        </a:fillRef>
        <a:effectRef idx="0">
          <a:scrgbClr r="0" g="0" b="0"/>
        </a:effectRef>
        <a:fontRef idx="minor">
          <a:schemeClr val="lt1"/>
        </a:fontRef>
      </xdr:style>
      <xdr:txBody>
        <a:bodyPr wrap="square"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eaLnBrk="1" fontAlgn="auto" latinLnBrk="0" hangingPunct="1"/>
          <a:r>
            <a:rPr lang="es-DO" sz="1800" b="1">
              <a:solidFill>
                <a:schemeClr val="lt1"/>
              </a:solidFill>
              <a:effectLst/>
              <a:latin typeface="+mn-lt"/>
              <a:ea typeface="+mn-ea"/>
              <a:cs typeface="+mn-cs"/>
            </a:rPr>
            <a:t>Seguro de Vejez, Discapacidad y Sobrevivencia (SVDS)</a:t>
          </a:r>
        </a:p>
        <a:p>
          <a:pPr algn="ctr" eaLnBrk="1" fontAlgn="auto" latinLnBrk="0" hangingPunct="1"/>
          <a:r>
            <a:rPr lang="es-DO" sz="1800" b="1">
              <a:solidFill>
                <a:schemeClr val="lt1"/>
              </a:solidFill>
              <a:effectLst/>
              <a:latin typeface="+mn-lt"/>
              <a:ea typeface="+mn-ea"/>
              <a:cs typeface="+mn-cs"/>
            </a:rPr>
            <a:t>Pensiones Otorgadas </a:t>
          </a:r>
          <a:endParaRPr lang="es-DO" sz="2800">
            <a:effectLst/>
          </a:endParaRPr>
        </a:p>
      </xdr:txBody>
    </xdr:sp>
    <xdr:clientData/>
  </xdr:twoCellAnchor>
  <xdr:twoCellAnchor editAs="oneCell">
    <xdr:from>
      <xdr:col>0</xdr:col>
      <xdr:colOff>231914</xdr:colOff>
      <xdr:row>0</xdr:row>
      <xdr:rowOff>132278</xdr:rowOff>
    </xdr:from>
    <xdr:to>
      <xdr:col>1</xdr:col>
      <xdr:colOff>107674</xdr:colOff>
      <xdr:row>2</xdr:row>
      <xdr:rowOff>212241</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5D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31914" y="132278"/>
          <a:ext cx="637760" cy="4609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58.xml><?xml version="1.0" encoding="utf-8"?>
<xdr:wsDr xmlns:xdr="http://schemas.openxmlformats.org/drawingml/2006/spreadsheetDrawing" xmlns:a="http://schemas.openxmlformats.org/drawingml/2006/main">
  <xdr:twoCellAnchor>
    <xdr:from>
      <xdr:col>0</xdr:col>
      <xdr:colOff>0</xdr:colOff>
      <xdr:row>28</xdr:row>
      <xdr:rowOff>69273</xdr:rowOff>
    </xdr:from>
    <xdr:to>
      <xdr:col>14</xdr:col>
      <xdr:colOff>710044</xdr:colOff>
      <xdr:row>71</xdr:row>
      <xdr:rowOff>173183</xdr:rowOff>
    </xdr:to>
    <xdr:graphicFrame macro="">
      <xdr:nvGraphicFramePr>
        <xdr:cNvPr id="4" name="3 Gráfico">
          <a:extLst>
            <a:ext uri="{FF2B5EF4-FFF2-40B4-BE49-F238E27FC236}">
              <a16:creationId xmlns:a16="http://schemas.microsoft.com/office/drawing/2014/main" id="{00000000-0008-0000-5E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oneCellAnchor>
    <xdr:from>
      <xdr:col>0</xdr:col>
      <xdr:colOff>453982</xdr:colOff>
      <xdr:row>0</xdr:row>
      <xdr:rowOff>282036</xdr:rowOff>
    </xdr:from>
    <xdr:ext cx="1194727" cy="823851"/>
    <xdr:pic>
      <xdr:nvPicPr>
        <xdr:cNvPr id="6" name="5 Imagen" descr="logo_2x4.bmp">
          <a:hlinkClick xmlns:r="http://schemas.openxmlformats.org/officeDocument/2006/relationships" r:id="rId2"/>
          <a:extLst>
            <a:ext uri="{FF2B5EF4-FFF2-40B4-BE49-F238E27FC236}">
              <a16:creationId xmlns:a16="http://schemas.microsoft.com/office/drawing/2014/main" id="{00000000-0008-0000-5E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53982" y="282036"/>
          <a:ext cx="1194727" cy="8238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619744</xdr:colOff>
      <xdr:row>68</xdr:row>
      <xdr:rowOff>17318</xdr:rowOff>
    </xdr:from>
    <xdr:to>
      <xdr:col>7</xdr:col>
      <xdr:colOff>0</xdr:colOff>
      <xdr:row>70</xdr:row>
      <xdr:rowOff>32162</xdr:rowOff>
    </xdr:to>
    <xdr:sp macro="" textlink="">
      <xdr:nvSpPr>
        <xdr:cNvPr id="2" name="CuadroTexto 1">
          <a:extLst>
            <a:ext uri="{FF2B5EF4-FFF2-40B4-BE49-F238E27FC236}">
              <a16:creationId xmlns:a16="http://schemas.microsoft.com/office/drawing/2014/main" id="{00000000-0008-0000-5E00-000002000000}"/>
            </a:ext>
          </a:extLst>
        </xdr:cNvPr>
        <xdr:cNvSpPr txBox="1"/>
      </xdr:nvSpPr>
      <xdr:spPr>
        <a:xfrm>
          <a:off x="619744" y="18755591"/>
          <a:ext cx="13179137" cy="395844"/>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ES" sz="2000" b="1">
              <a:latin typeface="Arial" panose="020B0604020202020204" pitchFamily="34" charset="0"/>
              <a:cs typeface="Arial" panose="020B0604020202020204" pitchFamily="34" charset="0"/>
            </a:rPr>
            <a:t>Fuente: </a:t>
          </a:r>
          <a:r>
            <a:rPr lang="es-ES" sz="2000">
              <a:latin typeface="Arial" panose="020B0604020202020204" pitchFamily="34" charset="0"/>
              <a:cs typeface="Arial" panose="020B0604020202020204" pitchFamily="34" charset="0"/>
            </a:rPr>
            <a:t>SIPEN </a:t>
          </a:r>
        </a:p>
      </xdr:txBody>
    </xdr:sp>
    <xdr:clientData/>
  </xdr:twoCellAnchor>
</xdr:wsDr>
</file>

<file path=xl/drawings/drawing159.xml><?xml version="1.0" encoding="utf-8"?>
<xdr:wsDr xmlns:xdr="http://schemas.openxmlformats.org/drawingml/2006/spreadsheetDrawing" xmlns:a="http://schemas.openxmlformats.org/drawingml/2006/main">
  <xdr:twoCellAnchor editAs="oneCell">
    <xdr:from>
      <xdr:col>0</xdr:col>
      <xdr:colOff>598714</xdr:colOff>
      <xdr:row>0</xdr:row>
      <xdr:rowOff>190500</xdr:rowOff>
    </xdr:from>
    <xdr:to>
      <xdr:col>0</xdr:col>
      <xdr:colOff>1767973</xdr:colOff>
      <xdr:row>1</xdr:row>
      <xdr:rowOff>176893</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5F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98714" y="190500"/>
          <a:ext cx="1169259" cy="84364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105149</xdr:colOff>
      <xdr:row>11</xdr:row>
      <xdr:rowOff>204107</xdr:rowOff>
    </xdr:from>
    <xdr:to>
      <xdr:col>12</xdr:col>
      <xdr:colOff>1091046</xdr:colOff>
      <xdr:row>53</xdr:row>
      <xdr:rowOff>13607</xdr:rowOff>
    </xdr:to>
    <xdr:graphicFrame macro="">
      <xdr:nvGraphicFramePr>
        <xdr:cNvPr id="2" name="Gráfico 1">
          <a:extLst>
            <a:ext uri="{FF2B5EF4-FFF2-40B4-BE49-F238E27FC236}">
              <a16:creationId xmlns:a16="http://schemas.microsoft.com/office/drawing/2014/main" id="{00000000-0008-0000-5F00-000002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60.xml><?xml version="1.0" encoding="utf-8"?>
<c:userShapes xmlns:c="http://schemas.openxmlformats.org/drawingml/2006/chart">
  <cdr:relSizeAnchor xmlns:cdr="http://schemas.openxmlformats.org/drawingml/2006/chartDrawing">
    <cdr:from>
      <cdr:x>0.02179</cdr:x>
      <cdr:y>0.88237</cdr:y>
    </cdr:from>
    <cdr:to>
      <cdr:x>0.40936</cdr:x>
      <cdr:y>0.98763</cdr:y>
    </cdr:to>
    <cdr:sp macro="" textlink="">
      <cdr:nvSpPr>
        <cdr:cNvPr id="2" name="CuadroTexto 1"/>
        <cdr:cNvSpPr txBox="1"/>
      </cdr:nvSpPr>
      <cdr:spPr>
        <a:xfrm xmlns:a="http://schemas.openxmlformats.org/drawingml/2006/main">
          <a:off x="324970" y="6903769"/>
          <a:ext cx="5780955" cy="8235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800" b="1"/>
            <a:t>Fuente: </a:t>
          </a:r>
          <a:r>
            <a:rPr lang="es-DO" sz="1800"/>
            <a:t>SIPEN</a:t>
          </a:r>
        </a:p>
        <a:p xmlns:a="http://schemas.openxmlformats.org/drawingml/2006/main">
          <a:r>
            <a:rPr lang="es-DO" sz="1800"/>
            <a:t>**Dato a Marzo 2024</a:t>
          </a:r>
        </a:p>
      </cdr:txBody>
    </cdr:sp>
  </cdr:relSizeAnchor>
</c:userShapes>
</file>

<file path=xl/drawings/drawing161.xml><?xml version="1.0" encoding="utf-8"?>
<xdr:wsDr xmlns:xdr="http://schemas.openxmlformats.org/drawingml/2006/spreadsheetDrawing" xmlns:a="http://schemas.openxmlformats.org/drawingml/2006/main">
  <xdr:twoCellAnchor editAs="oneCell">
    <xdr:from>
      <xdr:col>0</xdr:col>
      <xdr:colOff>435429</xdr:colOff>
      <xdr:row>0</xdr:row>
      <xdr:rowOff>108857</xdr:rowOff>
    </xdr:from>
    <xdr:to>
      <xdr:col>0</xdr:col>
      <xdr:colOff>1114353</xdr:colOff>
      <xdr:row>0</xdr:row>
      <xdr:rowOff>591292</xdr:rowOff>
    </xdr:to>
    <xdr:pic>
      <xdr:nvPicPr>
        <xdr:cNvPr id="2" name="6 Imagen" descr="logo_2x4.bmp">
          <a:hlinkClick xmlns:r="http://schemas.openxmlformats.org/officeDocument/2006/relationships" r:id="rId1"/>
          <a:extLst>
            <a:ext uri="{FF2B5EF4-FFF2-40B4-BE49-F238E27FC236}">
              <a16:creationId xmlns:a16="http://schemas.microsoft.com/office/drawing/2014/main" id="{00000000-0008-0000-60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35429" y="108857"/>
          <a:ext cx="678924" cy="4898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105148</xdr:colOff>
      <xdr:row>14</xdr:row>
      <xdr:rowOff>40822</xdr:rowOff>
    </xdr:from>
    <xdr:to>
      <xdr:col>12</xdr:col>
      <xdr:colOff>612322</xdr:colOff>
      <xdr:row>49</xdr:row>
      <xdr:rowOff>138545</xdr:rowOff>
    </xdr:to>
    <xdr:graphicFrame macro="">
      <xdr:nvGraphicFramePr>
        <xdr:cNvPr id="3" name="Gráfico 2">
          <a:extLst>
            <a:ext uri="{FF2B5EF4-FFF2-40B4-BE49-F238E27FC236}">
              <a16:creationId xmlns:a16="http://schemas.microsoft.com/office/drawing/2014/main" id="{00000000-0008-0000-6000-000003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62.xml><?xml version="1.0" encoding="utf-8"?>
<c:userShapes xmlns:c="http://schemas.openxmlformats.org/drawingml/2006/chart">
  <cdr:relSizeAnchor xmlns:cdr="http://schemas.openxmlformats.org/drawingml/2006/chartDrawing">
    <cdr:from>
      <cdr:x>0.02179</cdr:x>
      <cdr:y>0.88237</cdr:y>
    </cdr:from>
    <cdr:to>
      <cdr:x>0.40936</cdr:x>
      <cdr:y>0.98763</cdr:y>
    </cdr:to>
    <cdr:sp macro="" textlink="">
      <cdr:nvSpPr>
        <cdr:cNvPr id="2" name="CuadroTexto 1"/>
        <cdr:cNvSpPr txBox="1"/>
      </cdr:nvSpPr>
      <cdr:spPr>
        <a:xfrm xmlns:a="http://schemas.openxmlformats.org/drawingml/2006/main">
          <a:off x="324970" y="6903769"/>
          <a:ext cx="5780955" cy="823529"/>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800" b="1"/>
            <a:t>Fuente: </a:t>
          </a:r>
          <a:r>
            <a:rPr lang="es-DO" sz="1800"/>
            <a:t>CNSS/DGJP</a:t>
          </a:r>
        </a:p>
      </cdr:txBody>
    </cdr:sp>
  </cdr:relSizeAnchor>
</c:userShapes>
</file>

<file path=xl/drawings/drawing163.xml><?xml version="1.0" encoding="utf-8"?>
<xdr:wsDr xmlns:xdr="http://schemas.openxmlformats.org/drawingml/2006/spreadsheetDrawing" xmlns:a="http://schemas.openxmlformats.org/drawingml/2006/main">
  <xdr:twoCellAnchor editAs="oneCell">
    <xdr:from>
      <xdr:col>0</xdr:col>
      <xdr:colOff>277090</xdr:colOff>
      <xdr:row>0</xdr:row>
      <xdr:rowOff>121227</xdr:rowOff>
    </xdr:from>
    <xdr:to>
      <xdr:col>0</xdr:col>
      <xdr:colOff>1407333</xdr:colOff>
      <xdr:row>1</xdr:row>
      <xdr:rowOff>359970</xdr:rowOff>
    </xdr:to>
    <xdr:pic>
      <xdr:nvPicPr>
        <xdr:cNvPr id="2" name="6 Imagen" descr="logo_2x4.bmp">
          <a:hlinkClick xmlns:r="http://schemas.openxmlformats.org/officeDocument/2006/relationships" r:id="rId1"/>
          <a:extLst>
            <a:ext uri="{FF2B5EF4-FFF2-40B4-BE49-F238E27FC236}">
              <a16:creationId xmlns:a16="http://schemas.microsoft.com/office/drawing/2014/main" id="{00000000-0008-0000-6100-00000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77090" y="121227"/>
          <a:ext cx="1130243" cy="82756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3</xdr:col>
      <xdr:colOff>155863</xdr:colOff>
      <xdr:row>3</xdr:row>
      <xdr:rowOff>173182</xdr:rowOff>
    </xdr:from>
    <xdr:to>
      <xdr:col>13</xdr:col>
      <xdr:colOff>727363</xdr:colOff>
      <xdr:row>35</xdr:row>
      <xdr:rowOff>138546</xdr:rowOff>
    </xdr:to>
    <xdr:graphicFrame macro="">
      <xdr:nvGraphicFramePr>
        <xdr:cNvPr id="5" name="Gráfico 4">
          <a:extLst>
            <a:ext uri="{FF2B5EF4-FFF2-40B4-BE49-F238E27FC236}">
              <a16:creationId xmlns:a16="http://schemas.microsoft.com/office/drawing/2014/main" id="{00000000-0008-0000-6100-000005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64.xml><?xml version="1.0" encoding="utf-8"?>
<c:userShapes xmlns:c="http://schemas.openxmlformats.org/drawingml/2006/chart">
  <cdr:relSizeAnchor xmlns:cdr="http://schemas.openxmlformats.org/drawingml/2006/chartDrawing">
    <cdr:from>
      <cdr:x>0.06821</cdr:x>
      <cdr:y>0.96424</cdr:y>
    </cdr:from>
    <cdr:to>
      <cdr:x>0.46771</cdr:x>
      <cdr:y>0.99551</cdr:y>
    </cdr:to>
    <cdr:sp macro="" textlink="">
      <cdr:nvSpPr>
        <cdr:cNvPr id="2" name="CuadroTexto 1"/>
        <cdr:cNvSpPr txBox="1"/>
      </cdr:nvSpPr>
      <cdr:spPr>
        <a:xfrm xmlns:a="http://schemas.openxmlformats.org/drawingml/2006/main">
          <a:off x="511507" y="11108131"/>
          <a:ext cx="2996046" cy="360218"/>
        </a:xfrm>
        <a:prstGeom xmlns:a="http://schemas.openxmlformats.org/drawingml/2006/main" prst="rect">
          <a:avLst/>
        </a:prstGeom>
      </cdr:spPr>
      <cdr:txBody>
        <a:bodyPr xmlns:a="http://schemas.openxmlformats.org/drawingml/2006/main" vertOverflow="clip" wrap="none" rtlCol="0"/>
        <a:lstStyle xmlns:a="http://schemas.openxmlformats.org/drawingml/2006/main"/>
        <a:p xmlns:a="http://schemas.openxmlformats.org/drawingml/2006/main">
          <a:r>
            <a:rPr lang="es-DO" sz="1800" b="1"/>
            <a:t>Fuente: </a:t>
          </a:r>
          <a:r>
            <a:rPr lang="es-DO" sz="1800"/>
            <a:t>DGJP/CNSS</a:t>
          </a:r>
        </a:p>
      </cdr:txBody>
    </cdr:sp>
  </cdr:relSizeAnchor>
</c:userShapes>
</file>

<file path=xl/drawings/drawing16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1251857</xdr:colOff>
      <xdr:row>52</xdr:row>
      <xdr:rowOff>152400</xdr:rowOff>
    </xdr:to>
    <xdr:pic>
      <xdr:nvPicPr>
        <xdr:cNvPr id="4" name="Imagen 3">
          <a:extLst>
            <a:ext uri="{FF2B5EF4-FFF2-40B4-BE49-F238E27FC236}">
              <a16:creationId xmlns:a16="http://schemas.microsoft.com/office/drawing/2014/main" id="{00000000-0008-0000-62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973786" cy="10058400"/>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xdr:twoCellAnchor>
    <xdr:from>
      <xdr:col>0</xdr:col>
      <xdr:colOff>0</xdr:colOff>
      <xdr:row>0</xdr:row>
      <xdr:rowOff>0</xdr:rowOff>
    </xdr:from>
    <xdr:to>
      <xdr:col>16</xdr:col>
      <xdr:colOff>0</xdr:colOff>
      <xdr:row>4</xdr:row>
      <xdr:rowOff>312965</xdr:rowOff>
    </xdr:to>
    <xdr:sp macro="" textlink="">
      <xdr:nvSpPr>
        <xdr:cNvPr id="4" name="4 Rectángulo redondeado">
          <a:extLst>
            <a:ext uri="{FF2B5EF4-FFF2-40B4-BE49-F238E27FC236}">
              <a16:creationId xmlns:a16="http://schemas.microsoft.com/office/drawing/2014/main" id="{00000000-0008-0000-6300-000004000000}"/>
            </a:ext>
          </a:extLst>
        </xdr:cNvPr>
        <xdr:cNvSpPr/>
      </xdr:nvSpPr>
      <xdr:spPr>
        <a:xfrm>
          <a:off x="0" y="0"/>
          <a:ext cx="15416893" cy="1496786"/>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eaLnBrk="1" fontAlgn="auto" latinLnBrk="0" hangingPunct="1"/>
          <a:r>
            <a:rPr lang="es-DO" sz="3200" b="1">
              <a:solidFill>
                <a:schemeClr val="lt1"/>
              </a:solidFill>
              <a:effectLst/>
              <a:latin typeface="+mn-lt"/>
              <a:ea typeface="+mn-ea"/>
              <a:cs typeface="+mn-cs"/>
            </a:rPr>
            <a:t>Solicitud de Beneficios de</a:t>
          </a:r>
          <a:r>
            <a:rPr lang="es-DO" sz="3200" b="1" baseline="0">
              <a:solidFill>
                <a:schemeClr val="lt1"/>
              </a:solidFill>
              <a:effectLst/>
              <a:latin typeface="+mn-lt"/>
              <a:ea typeface="+mn-ea"/>
              <a:cs typeface="+mn-cs"/>
            </a:rPr>
            <a:t> </a:t>
          </a:r>
          <a:r>
            <a:rPr lang="es-DO" sz="3200" b="1">
              <a:solidFill>
                <a:schemeClr val="lt1"/>
              </a:solidFill>
              <a:effectLst/>
              <a:latin typeface="+mn-lt"/>
              <a:ea typeface="+mn-ea"/>
              <a:cs typeface="+mn-cs"/>
            </a:rPr>
            <a:t>IDOPPRIL</a:t>
          </a:r>
          <a:endParaRPr lang="en-US" sz="3200">
            <a:effectLst/>
          </a:endParaRPr>
        </a:p>
        <a:p>
          <a:pPr algn="ctr" eaLnBrk="1" fontAlgn="auto" latinLnBrk="0" hangingPunct="1"/>
          <a:r>
            <a:rPr lang="es-DO" sz="3200" b="1">
              <a:solidFill>
                <a:schemeClr val="lt1"/>
              </a:solidFill>
              <a:effectLst/>
              <a:latin typeface="+mn-lt"/>
              <a:ea typeface="+mn-ea"/>
              <a:cs typeface="+mn-cs"/>
            </a:rPr>
            <a:t>Reportes de Accidentes por el Instituto Dominicano de Prevención y Proteción</a:t>
          </a:r>
          <a:r>
            <a:rPr lang="es-DO" sz="3200" b="1" baseline="0">
              <a:solidFill>
                <a:schemeClr val="lt1"/>
              </a:solidFill>
              <a:effectLst/>
              <a:latin typeface="+mn-lt"/>
              <a:ea typeface="+mn-ea"/>
              <a:cs typeface="+mn-cs"/>
            </a:rPr>
            <a:t> de Riesgos Laborales</a:t>
          </a:r>
          <a:endParaRPr lang="en-US" sz="3200">
            <a:effectLst/>
          </a:endParaRPr>
        </a:p>
      </xdr:txBody>
    </xdr:sp>
    <xdr:clientData/>
  </xdr:twoCellAnchor>
  <xdr:twoCellAnchor editAs="oneCell">
    <xdr:from>
      <xdr:col>0</xdr:col>
      <xdr:colOff>367233</xdr:colOff>
      <xdr:row>1</xdr:row>
      <xdr:rowOff>59451</xdr:rowOff>
    </xdr:from>
    <xdr:to>
      <xdr:col>0</xdr:col>
      <xdr:colOff>1294279</xdr:colOff>
      <xdr:row>3</xdr:row>
      <xdr:rowOff>223085</xdr:rowOff>
    </xdr:to>
    <xdr:pic>
      <xdr:nvPicPr>
        <xdr:cNvPr id="6" name="6 Imagen" descr="logo_2x4.bmp">
          <a:hlinkClick xmlns:r="http://schemas.openxmlformats.org/officeDocument/2006/relationships" r:id="rId1"/>
          <a:extLst>
            <a:ext uri="{FF2B5EF4-FFF2-40B4-BE49-F238E27FC236}">
              <a16:creationId xmlns:a16="http://schemas.microsoft.com/office/drawing/2014/main" id="{00000000-0008-0000-63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7233" y="317987"/>
          <a:ext cx="927046" cy="6807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7.xml><?xml version="1.0" encoding="utf-8"?>
<xdr:wsDr xmlns:xdr="http://schemas.openxmlformats.org/drawingml/2006/spreadsheetDrawing" xmlns:a="http://schemas.openxmlformats.org/drawingml/2006/main">
  <xdr:twoCellAnchor>
    <xdr:from>
      <xdr:col>0</xdr:col>
      <xdr:colOff>1</xdr:colOff>
      <xdr:row>26</xdr:row>
      <xdr:rowOff>173182</xdr:rowOff>
    </xdr:from>
    <xdr:to>
      <xdr:col>13</xdr:col>
      <xdr:colOff>1229590</xdr:colOff>
      <xdr:row>61</xdr:row>
      <xdr:rowOff>27215</xdr:rowOff>
    </xdr:to>
    <xdr:graphicFrame macro="">
      <xdr:nvGraphicFramePr>
        <xdr:cNvPr id="240749" name="2 Gráfico">
          <a:extLst>
            <a:ext uri="{FF2B5EF4-FFF2-40B4-BE49-F238E27FC236}">
              <a16:creationId xmlns:a16="http://schemas.microsoft.com/office/drawing/2014/main" id="{00000000-0008-0000-6400-00006DAC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xdr:from>
      <xdr:col>0</xdr:col>
      <xdr:colOff>264817</xdr:colOff>
      <xdr:row>58</xdr:row>
      <xdr:rowOff>95250</xdr:rowOff>
    </xdr:from>
    <xdr:to>
      <xdr:col>3</xdr:col>
      <xdr:colOff>217714</xdr:colOff>
      <xdr:row>60</xdr:row>
      <xdr:rowOff>79888</xdr:rowOff>
    </xdr:to>
    <xdr:sp macro="" textlink="">
      <xdr:nvSpPr>
        <xdr:cNvPr id="2" name="1 CuadroTexto">
          <a:extLst>
            <a:ext uri="{FF2B5EF4-FFF2-40B4-BE49-F238E27FC236}">
              <a16:creationId xmlns:a16="http://schemas.microsoft.com/office/drawing/2014/main" id="{00000000-0008-0000-6400-000002000000}"/>
            </a:ext>
          </a:extLst>
        </xdr:cNvPr>
        <xdr:cNvSpPr txBox="1"/>
      </xdr:nvSpPr>
      <xdr:spPr>
        <a:xfrm>
          <a:off x="264817" y="11933464"/>
          <a:ext cx="4579326" cy="338424"/>
        </a:xfrm>
        <a:prstGeom prst="rect">
          <a:avLst/>
        </a:prstGeom>
        <a:solidFill>
          <a:schemeClr val="lt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s-DO" sz="1600" b="1"/>
            <a:t>Fuente: </a:t>
          </a:r>
          <a:r>
            <a:rPr lang="es-DO" sz="1600" b="0"/>
            <a:t>IDOPPRIL</a:t>
          </a:r>
        </a:p>
      </xdr:txBody>
    </xdr:sp>
    <xdr:clientData/>
  </xdr:twoCellAnchor>
  <xdr:twoCellAnchor editAs="oneCell">
    <xdr:from>
      <xdr:col>0</xdr:col>
      <xdr:colOff>508870</xdr:colOff>
      <xdr:row>0</xdr:row>
      <xdr:rowOff>249800</xdr:rowOff>
    </xdr:from>
    <xdr:to>
      <xdr:col>1</xdr:col>
      <xdr:colOff>13607</xdr:colOff>
      <xdr:row>0</xdr:row>
      <xdr:rowOff>905965</xdr:rowOff>
    </xdr:to>
    <xdr:pic>
      <xdr:nvPicPr>
        <xdr:cNvPr id="6" name="1 Imagen" descr="logo_2x4.bmp">
          <a:hlinkClick xmlns:r="http://schemas.openxmlformats.org/officeDocument/2006/relationships" r:id="rId2"/>
          <a:extLst>
            <a:ext uri="{FF2B5EF4-FFF2-40B4-BE49-F238E27FC236}">
              <a16:creationId xmlns:a16="http://schemas.microsoft.com/office/drawing/2014/main" id="{00000000-0008-0000-64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08870" y="249800"/>
          <a:ext cx="919880" cy="65616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8.xml><?xml version="1.0" encoding="utf-8"?>
<xdr:wsDr xmlns:xdr="http://schemas.openxmlformats.org/drawingml/2006/spreadsheetDrawing" xmlns:a="http://schemas.openxmlformats.org/drawingml/2006/main">
  <xdr:twoCellAnchor>
    <xdr:from>
      <xdr:col>0</xdr:col>
      <xdr:colOff>27213</xdr:colOff>
      <xdr:row>25</xdr:row>
      <xdr:rowOff>190499</xdr:rowOff>
    </xdr:from>
    <xdr:to>
      <xdr:col>16</xdr:col>
      <xdr:colOff>785811</xdr:colOff>
      <xdr:row>66</xdr:row>
      <xdr:rowOff>142874</xdr:rowOff>
    </xdr:to>
    <xdr:graphicFrame macro="">
      <xdr:nvGraphicFramePr>
        <xdr:cNvPr id="242802" name="2 Gráfico">
          <a:extLst>
            <a:ext uri="{FF2B5EF4-FFF2-40B4-BE49-F238E27FC236}">
              <a16:creationId xmlns:a16="http://schemas.microsoft.com/office/drawing/2014/main" id="{00000000-0008-0000-6500-000072B4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459101</xdr:colOff>
      <xdr:row>0</xdr:row>
      <xdr:rowOff>354578</xdr:rowOff>
    </xdr:from>
    <xdr:to>
      <xdr:col>1</xdr:col>
      <xdr:colOff>149678</xdr:colOff>
      <xdr:row>1</xdr:row>
      <xdr:rowOff>66172</xdr:rowOff>
    </xdr:to>
    <xdr:pic>
      <xdr:nvPicPr>
        <xdr:cNvPr id="6" name="9 Imagen" descr="logo_2x4.bmp">
          <a:hlinkClick xmlns:r="http://schemas.openxmlformats.org/officeDocument/2006/relationships" r:id="rId2"/>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59101" y="354578"/>
          <a:ext cx="983256" cy="7457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69.xml><?xml version="1.0" encoding="utf-8"?>
<c:userShapes xmlns:c="http://schemas.openxmlformats.org/drawingml/2006/chart">
  <cdr:relSizeAnchor xmlns:cdr="http://schemas.openxmlformats.org/drawingml/2006/chartDrawing">
    <cdr:from>
      <cdr:x>0.07802</cdr:x>
      <cdr:y>0.94896</cdr:y>
    </cdr:from>
    <cdr:to>
      <cdr:x>0.27617</cdr:x>
      <cdr:y>0.99336</cdr:y>
    </cdr:to>
    <cdr:sp macro="" textlink="">
      <cdr:nvSpPr>
        <cdr:cNvPr id="2" name="1 CuadroTexto"/>
        <cdr:cNvSpPr txBox="1"/>
      </cdr:nvSpPr>
      <cdr:spPr>
        <a:xfrm xmlns:a="http://schemas.openxmlformats.org/drawingml/2006/main">
          <a:off x="1287756" y="9719319"/>
          <a:ext cx="3270638" cy="45474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600" b="1"/>
            <a:t>Fuente: IDOPPRIL</a:t>
          </a:r>
        </a:p>
      </cdr:txBody>
    </cdr:sp>
  </cdr:relSizeAnchor>
</c:userShapes>
</file>

<file path=xl/drawings/drawing170.xml><?xml version="1.0" encoding="utf-8"?>
<xdr:wsDr xmlns:xdr="http://schemas.openxmlformats.org/drawingml/2006/spreadsheetDrawing" xmlns:a="http://schemas.openxmlformats.org/drawingml/2006/main">
  <xdr:twoCellAnchor>
    <xdr:from>
      <xdr:col>0</xdr:col>
      <xdr:colOff>28451</xdr:colOff>
      <xdr:row>28</xdr:row>
      <xdr:rowOff>40823</xdr:rowOff>
    </xdr:from>
    <xdr:to>
      <xdr:col>12</xdr:col>
      <xdr:colOff>1238250</xdr:colOff>
      <xdr:row>84</xdr:row>
      <xdr:rowOff>108858</xdr:rowOff>
    </xdr:to>
    <xdr:graphicFrame macro="">
      <xdr:nvGraphicFramePr>
        <xdr:cNvPr id="252018" name="2 Gráfico">
          <a:extLst>
            <a:ext uri="{FF2B5EF4-FFF2-40B4-BE49-F238E27FC236}">
              <a16:creationId xmlns:a16="http://schemas.microsoft.com/office/drawing/2014/main" id="{00000000-0008-0000-6600-000072D8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523037</xdr:colOff>
      <xdr:row>0</xdr:row>
      <xdr:rowOff>217715</xdr:rowOff>
    </xdr:from>
    <xdr:to>
      <xdr:col>1</xdr:col>
      <xdr:colOff>65610</xdr:colOff>
      <xdr:row>0</xdr:row>
      <xdr:rowOff>954974</xdr:rowOff>
    </xdr:to>
    <xdr:pic>
      <xdr:nvPicPr>
        <xdr:cNvPr id="6" name="9 Imagen" descr="logo_2x4.bmp">
          <a:hlinkClick xmlns:r="http://schemas.openxmlformats.org/officeDocument/2006/relationships" r:id="rId2"/>
          <a:extLst>
            <a:ext uri="{FF2B5EF4-FFF2-40B4-BE49-F238E27FC236}">
              <a16:creationId xmlns:a16="http://schemas.microsoft.com/office/drawing/2014/main" id="{00000000-0008-0000-66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23037" y="217715"/>
          <a:ext cx="1055440" cy="73478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1.xml><?xml version="1.0" encoding="utf-8"?>
<c:userShapes xmlns:c="http://schemas.openxmlformats.org/drawingml/2006/chart">
  <cdr:relSizeAnchor xmlns:cdr="http://schemas.openxmlformats.org/drawingml/2006/chartDrawing">
    <cdr:from>
      <cdr:x>0.02963</cdr:x>
      <cdr:y>0.94818</cdr:y>
    </cdr:from>
    <cdr:to>
      <cdr:x>0.23636</cdr:x>
      <cdr:y>0.98602</cdr:y>
    </cdr:to>
    <cdr:sp macro="" textlink="">
      <cdr:nvSpPr>
        <cdr:cNvPr id="2" name="1 CuadroTexto"/>
        <cdr:cNvSpPr txBox="1"/>
      </cdr:nvSpPr>
      <cdr:spPr>
        <a:xfrm xmlns:a="http://schemas.openxmlformats.org/drawingml/2006/main">
          <a:off x="530507" y="8222224"/>
          <a:ext cx="3701914" cy="328133"/>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600" b="1">
              <a:latin typeface="Arial" panose="020B0604020202020204" pitchFamily="34" charset="0"/>
              <a:cs typeface="Arial" panose="020B0604020202020204" pitchFamily="34" charset="0"/>
            </a:rPr>
            <a:t>Fuente:</a:t>
          </a:r>
          <a:r>
            <a:rPr lang="es-DO" sz="1600" b="1" baseline="0">
              <a:latin typeface="Arial" panose="020B0604020202020204" pitchFamily="34" charset="0"/>
              <a:cs typeface="Arial" panose="020B0604020202020204" pitchFamily="34" charset="0"/>
            </a:rPr>
            <a:t> </a:t>
          </a:r>
          <a:r>
            <a:rPr lang="es-DO" sz="1600" b="0" baseline="0">
              <a:latin typeface="Arial" panose="020B0604020202020204" pitchFamily="34" charset="0"/>
              <a:cs typeface="Arial" panose="020B0604020202020204" pitchFamily="34" charset="0"/>
            </a:rPr>
            <a:t>IDOPPRIL</a:t>
          </a:r>
          <a:endParaRPr lang="es-DO" sz="1600" b="0">
            <a:latin typeface="Arial" panose="020B0604020202020204" pitchFamily="34" charset="0"/>
            <a:cs typeface="Arial" panose="020B0604020202020204" pitchFamily="34" charset="0"/>
          </a:endParaRPr>
        </a:p>
      </cdr:txBody>
    </cdr:sp>
  </cdr:relSizeAnchor>
</c:userShapes>
</file>

<file path=xl/drawings/drawing172.xml><?xml version="1.0" encoding="utf-8"?>
<xdr:wsDr xmlns:xdr="http://schemas.openxmlformats.org/drawingml/2006/spreadsheetDrawing" xmlns:a="http://schemas.openxmlformats.org/drawingml/2006/main">
  <xdr:twoCellAnchor editAs="oneCell">
    <xdr:from>
      <xdr:col>0</xdr:col>
      <xdr:colOff>484893</xdr:colOff>
      <xdr:row>0</xdr:row>
      <xdr:rowOff>127602</xdr:rowOff>
    </xdr:from>
    <xdr:to>
      <xdr:col>1</xdr:col>
      <xdr:colOff>59253</xdr:colOff>
      <xdr:row>0</xdr:row>
      <xdr:rowOff>846558</xdr:rowOff>
    </xdr:to>
    <xdr:pic>
      <xdr:nvPicPr>
        <xdr:cNvPr id="247921" name="1 Imagen" descr="logo_2x4.bmp">
          <a:hlinkClick xmlns:r="http://schemas.openxmlformats.org/officeDocument/2006/relationships" r:id="rId1"/>
          <a:extLst>
            <a:ext uri="{FF2B5EF4-FFF2-40B4-BE49-F238E27FC236}">
              <a16:creationId xmlns:a16="http://schemas.microsoft.com/office/drawing/2014/main" id="{00000000-0008-0000-6700-000071C803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84893" y="127602"/>
          <a:ext cx="1019919" cy="71895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1</xdr:colOff>
      <xdr:row>27</xdr:row>
      <xdr:rowOff>86590</xdr:rowOff>
    </xdr:from>
    <xdr:to>
      <xdr:col>14</xdr:col>
      <xdr:colOff>1546411</xdr:colOff>
      <xdr:row>64</xdr:row>
      <xdr:rowOff>78441</xdr:rowOff>
    </xdr:to>
    <xdr:graphicFrame macro="">
      <xdr:nvGraphicFramePr>
        <xdr:cNvPr id="247922" name="2 Gráfico">
          <a:extLst>
            <a:ext uri="{FF2B5EF4-FFF2-40B4-BE49-F238E27FC236}">
              <a16:creationId xmlns:a16="http://schemas.microsoft.com/office/drawing/2014/main" id="{00000000-0008-0000-6700-000072C8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73.xml><?xml version="1.0" encoding="utf-8"?>
<c:userShapes xmlns:c="http://schemas.openxmlformats.org/drawingml/2006/chart">
  <cdr:relSizeAnchor xmlns:cdr="http://schemas.openxmlformats.org/drawingml/2006/chartDrawing">
    <cdr:from>
      <cdr:x>0.03528</cdr:x>
      <cdr:y>0.92769</cdr:y>
    </cdr:from>
    <cdr:to>
      <cdr:x>0.263</cdr:x>
      <cdr:y>0.98219</cdr:y>
    </cdr:to>
    <cdr:sp macro="" textlink="">
      <cdr:nvSpPr>
        <cdr:cNvPr id="2" name="1 CuadroTexto"/>
        <cdr:cNvSpPr txBox="1"/>
      </cdr:nvSpPr>
      <cdr:spPr>
        <a:xfrm xmlns:a="http://schemas.openxmlformats.org/drawingml/2006/main">
          <a:off x="416142" y="5374362"/>
          <a:ext cx="2686037" cy="315762"/>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400" b="1"/>
            <a:t>Fuente:  </a:t>
          </a:r>
          <a:r>
            <a:rPr lang="es-DO" sz="1400" b="0"/>
            <a:t>IDOPRILL</a:t>
          </a:r>
        </a:p>
      </cdr:txBody>
    </cdr:sp>
  </cdr:relSizeAnchor>
</c:userShapes>
</file>

<file path=xl/drawings/drawing174.xml><?xml version="1.0" encoding="utf-8"?>
<xdr:wsDr xmlns:xdr="http://schemas.openxmlformats.org/drawingml/2006/spreadsheetDrawing" xmlns:a="http://schemas.openxmlformats.org/drawingml/2006/main">
  <xdr:twoCellAnchor>
    <xdr:from>
      <xdr:col>0</xdr:col>
      <xdr:colOff>33616</xdr:colOff>
      <xdr:row>25</xdr:row>
      <xdr:rowOff>173182</xdr:rowOff>
    </xdr:from>
    <xdr:to>
      <xdr:col>14</xdr:col>
      <xdr:colOff>1434353</xdr:colOff>
      <xdr:row>56</xdr:row>
      <xdr:rowOff>56030</xdr:rowOff>
    </xdr:to>
    <xdr:graphicFrame macro="">
      <xdr:nvGraphicFramePr>
        <xdr:cNvPr id="249970" name="2 Gráfico">
          <a:extLst>
            <a:ext uri="{FF2B5EF4-FFF2-40B4-BE49-F238E27FC236}">
              <a16:creationId xmlns:a16="http://schemas.microsoft.com/office/drawing/2014/main" id="{00000000-0008-0000-6800-000072D003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546478</xdr:colOff>
      <xdr:row>0</xdr:row>
      <xdr:rowOff>178833</xdr:rowOff>
    </xdr:from>
    <xdr:to>
      <xdr:col>1</xdr:col>
      <xdr:colOff>227179</xdr:colOff>
      <xdr:row>0</xdr:row>
      <xdr:rowOff>829234</xdr:rowOff>
    </xdr:to>
    <xdr:pic>
      <xdr:nvPicPr>
        <xdr:cNvPr id="6" name="9 Imagen" descr="logo_2x4.bmp">
          <a:extLst>
            <a:ext uri="{FF2B5EF4-FFF2-40B4-BE49-F238E27FC236}">
              <a16:creationId xmlns:a16="http://schemas.microsoft.com/office/drawing/2014/main" id="{00000000-0008-0000-68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46478" y="178833"/>
          <a:ext cx="890936" cy="6504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5.xml><?xml version="1.0" encoding="utf-8"?>
<c:userShapes xmlns:c="http://schemas.openxmlformats.org/drawingml/2006/chart">
  <cdr:relSizeAnchor xmlns:cdr="http://schemas.openxmlformats.org/drawingml/2006/chartDrawing">
    <cdr:from>
      <cdr:x>0.01586</cdr:x>
      <cdr:y>0.92104</cdr:y>
    </cdr:from>
    <cdr:to>
      <cdr:x>0.24999</cdr:x>
      <cdr:y>0.97869</cdr:y>
    </cdr:to>
    <cdr:sp macro="" textlink="">
      <cdr:nvSpPr>
        <cdr:cNvPr id="2" name="1 CuadroTexto"/>
        <cdr:cNvSpPr txBox="1"/>
      </cdr:nvSpPr>
      <cdr:spPr>
        <a:xfrm xmlns:a="http://schemas.openxmlformats.org/drawingml/2006/main">
          <a:off x="180456" y="4662841"/>
          <a:ext cx="2663886" cy="291859"/>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400" b="1"/>
            <a:t>Fuente:  </a:t>
          </a:r>
          <a:r>
            <a:rPr lang="es-DO" sz="1400" b="0"/>
            <a:t>IDOPPRIL</a:t>
          </a:r>
        </a:p>
      </cdr:txBody>
    </cdr:sp>
  </cdr:relSizeAnchor>
</c:userShapes>
</file>

<file path=xl/drawings/drawing176.xml><?xml version="1.0" encoding="utf-8"?>
<xdr:wsDr xmlns:xdr="http://schemas.openxmlformats.org/drawingml/2006/spreadsheetDrawing" xmlns:a="http://schemas.openxmlformats.org/drawingml/2006/main">
  <xdr:twoCellAnchor>
    <xdr:from>
      <xdr:col>0</xdr:col>
      <xdr:colOff>40821</xdr:colOff>
      <xdr:row>38</xdr:row>
      <xdr:rowOff>54429</xdr:rowOff>
    </xdr:from>
    <xdr:to>
      <xdr:col>6</xdr:col>
      <xdr:colOff>935182</xdr:colOff>
      <xdr:row>79</xdr:row>
      <xdr:rowOff>176893</xdr:rowOff>
    </xdr:to>
    <xdr:graphicFrame macro="">
      <xdr:nvGraphicFramePr>
        <xdr:cNvPr id="2" name="2 Gráfico">
          <a:extLst>
            <a:ext uri="{FF2B5EF4-FFF2-40B4-BE49-F238E27FC236}">
              <a16:creationId xmlns:a16="http://schemas.microsoft.com/office/drawing/2014/main" id="{00000000-0008-0000-6900-000002000000}"/>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571500</xdr:colOff>
      <xdr:row>0</xdr:row>
      <xdr:rowOff>179346</xdr:rowOff>
    </xdr:from>
    <xdr:to>
      <xdr:col>0</xdr:col>
      <xdr:colOff>1496785</xdr:colOff>
      <xdr:row>0</xdr:row>
      <xdr:rowOff>816428</xdr:rowOff>
    </xdr:to>
    <xdr:pic>
      <xdr:nvPicPr>
        <xdr:cNvPr id="3" name="9 Imagen" descr="logo_2x4.bmp">
          <a:hlinkClick xmlns:r="http://schemas.openxmlformats.org/officeDocument/2006/relationships" r:id="rId2"/>
          <a:extLst>
            <a:ext uri="{FF2B5EF4-FFF2-40B4-BE49-F238E27FC236}">
              <a16:creationId xmlns:a16="http://schemas.microsoft.com/office/drawing/2014/main" id="{00000000-0008-0000-6900-000003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571500" y="179346"/>
          <a:ext cx="925285" cy="6370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77.xml><?xml version="1.0" encoding="utf-8"?>
<c:userShapes xmlns:c="http://schemas.openxmlformats.org/drawingml/2006/chart">
  <cdr:relSizeAnchor xmlns:cdr="http://schemas.openxmlformats.org/drawingml/2006/chartDrawing">
    <cdr:from>
      <cdr:x>0.0504</cdr:x>
      <cdr:y>0.92876</cdr:y>
    </cdr:from>
    <cdr:to>
      <cdr:x>0.2613</cdr:x>
      <cdr:y>0.98362</cdr:y>
    </cdr:to>
    <cdr:sp macro="" textlink="">
      <cdr:nvSpPr>
        <cdr:cNvPr id="2" name="1 CuadroTexto"/>
        <cdr:cNvSpPr txBox="1"/>
      </cdr:nvSpPr>
      <cdr:spPr>
        <a:xfrm xmlns:a="http://schemas.openxmlformats.org/drawingml/2006/main">
          <a:off x="659055" y="8126084"/>
          <a:ext cx="2757826" cy="479991"/>
        </a:xfrm>
        <a:prstGeom xmlns:a="http://schemas.openxmlformats.org/drawingml/2006/main" prst="rect">
          <a:avLst/>
        </a:prstGeom>
        <a:solidFill xmlns:a="http://schemas.openxmlformats.org/drawingml/2006/main">
          <a:schemeClr val="lt1"/>
        </a:solidFill>
        <a:ln xmlns:a="http://schemas.openxmlformats.org/drawingml/2006/main" w="9525" cmpd="sng">
          <a:noFill/>
        </a:ln>
      </cdr:spPr>
      <cdr:style>
        <a:lnRef xmlns:a="http://schemas.openxmlformats.org/drawingml/2006/main" idx="0">
          <a:scrgbClr r="0" g="0" b="0"/>
        </a:lnRef>
        <a:fillRef xmlns:a="http://schemas.openxmlformats.org/drawingml/2006/main" idx="0">
          <a:scrgbClr r="0" g="0" b="0"/>
        </a:fillRef>
        <a:effectRef xmlns:a="http://schemas.openxmlformats.org/drawingml/2006/main" idx="0">
          <a:scrgbClr r="0" g="0" b="0"/>
        </a:effectRef>
        <a:fontRef xmlns:a="http://schemas.openxmlformats.org/drawingml/2006/main" idx="minor">
          <a:schemeClr val="dk1"/>
        </a:fontRef>
      </cdr:style>
      <cdr:txBody>
        <a:bodyPr xmlns:a="http://schemas.openxmlformats.org/drawingml/2006/main" wrap="square" rtlCol="0" anchor="t"/>
        <a:lstStyle xmlns:a="http://schemas.openxmlformats.org/drawingml/2006/main">
          <a:lvl1pPr marL="0" indent="0">
            <a:defRPr sz="1100">
              <a:solidFill>
                <a:schemeClr val="dk1"/>
              </a:solidFill>
              <a:latin typeface="+mn-lt"/>
              <a:ea typeface="+mn-ea"/>
              <a:cs typeface="+mn-cs"/>
            </a:defRPr>
          </a:lvl1pPr>
          <a:lvl2pPr marL="457200" indent="0">
            <a:defRPr sz="1100">
              <a:solidFill>
                <a:schemeClr val="dk1"/>
              </a:solidFill>
              <a:latin typeface="+mn-lt"/>
              <a:ea typeface="+mn-ea"/>
              <a:cs typeface="+mn-cs"/>
            </a:defRPr>
          </a:lvl2pPr>
          <a:lvl3pPr marL="914400" indent="0">
            <a:defRPr sz="1100">
              <a:solidFill>
                <a:schemeClr val="dk1"/>
              </a:solidFill>
              <a:latin typeface="+mn-lt"/>
              <a:ea typeface="+mn-ea"/>
              <a:cs typeface="+mn-cs"/>
            </a:defRPr>
          </a:lvl3pPr>
          <a:lvl4pPr marL="1371600" indent="0">
            <a:defRPr sz="1100">
              <a:solidFill>
                <a:schemeClr val="dk1"/>
              </a:solidFill>
              <a:latin typeface="+mn-lt"/>
              <a:ea typeface="+mn-ea"/>
              <a:cs typeface="+mn-cs"/>
            </a:defRPr>
          </a:lvl4pPr>
          <a:lvl5pPr marL="1828800" indent="0">
            <a:defRPr sz="1100">
              <a:solidFill>
                <a:schemeClr val="dk1"/>
              </a:solidFill>
              <a:latin typeface="+mn-lt"/>
              <a:ea typeface="+mn-ea"/>
              <a:cs typeface="+mn-cs"/>
            </a:defRPr>
          </a:lvl5pPr>
          <a:lvl6pPr marL="2286000" indent="0">
            <a:defRPr sz="1100">
              <a:solidFill>
                <a:schemeClr val="dk1"/>
              </a:solidFill>
              <a:latin typeface="+mn-lt"/>
              <a:ea typeface="+mn-ea"/>
              <a:cs typeface="+mn-cs"/>
            </a:defRPr>
          </a:lvl6pPr>
          <a:lvl7pPr marL="2743200" indent="0">
            <a:defRPr sz="1100">
              <a:solidFill>
                <a:schemeClr val="dk1"/>
              </a:solidFill>
              <a:latin typeface="+mn-lt"/>
              <a:ea typeface="+mn-ea"/>
              <a:cs typeface="+mn-cs"/>
            </a:defRPr>
          </a:lvl7pPr>
          <a:lvl8pPr marL="3200400" indent="0">
            <a:defRPr sz="1100">
              <a:solidFill>
                <a:schemeClr val="dk1"/>
              </a:solidFill>
              <a:latin typeface="+mn-lt"/>
              <a:ea typeface="+mn-ea"/>
              <a:cs typeface="+mn-cs"/>
            </a:defRPr>
          </a:lvl8pPr>
          <a:lvl9pPr marL="3657600" indent="0">
            <a:defRPr sz="1100">
              <a:solidFill>
                <a:schemeClr val="dk1"/>
              </a:solidFill>
              <a:latin typeface="+mn-lt"/>
              <a:ea typeface="+mn-ea"/>
              <a:cs typeface="+mn-cs"/>
            </a:defRPr>
          </a:lvl9pPr>
        </a:lstStyle>
        <a:p xmlns:a="http://schemas.openxmlformats.org/drawingml/2006/main">
          <a:r>
            <a:rPr lang="es-DO" sz="1400" b="1"/>
            <a:t>Fuente:  </a:t>
          </a:r>
          <a:r>
            <a:rPr lang="es-DO" sz="1400" b="0"/>
            <a:t>IDOPPRIL</a:t>
          </a:r>
        </a:p>
      </cdr:txBody>
    </cdr:sp>
  </cdr:relSizeAnchor>
</c:userShapes>
</file>

<file path=xl/drawings/drawing178.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0</xdr:colOff>
      <xdr:row>52</xdr:row>
      <xdr:rowOff>152400</xdr:rowOff>
    </xdr:to>
    <xdr:pic>
      <xdr:nvPicPr>
        <xdr:cNvPr id="2" name="Imagen 1">
          <a:extLst>
            <a:ext uri="{FF2B5EF4-FFF2-40B4-BE49-F238E27FC236}">
              <a16:creationId xmlns:a16="http://schemas.microsoft.com/office/drawing/2014/main" id="{00000000-0008-0000-6A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7620000" cy="10058400"/>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xdr:twoCellAnchor>
    <xdr:from>
      <xdr:col>0</xdr:col>
      <xdr:colOff>0</xdr:colOff>
      <xdr:row>0</xdr:row>
      <xdr:rowOff>8282</xdr:rowOff>
    </xdr:from>
    <xdr:to>
      <xdr:col>9</xdr:col>
      <xdr:colOff>752475</xdr:colOff>
      <xdr:row>3</xdr:row>
      <xdr:rowOff>104775</xdr:rowOff>
    </xdr:to>
    <xdr:sp macro="" textlink="">
      <xdr:nvSpPr>
        <xdr:cNvPr id="4" name="4 Rectángulo redondeado">
          <a:extLst>
            <a:ext uri="{FF2B5EF4-FFF2-40B4-BE49-F238E27FC236}">
              <a16:creationId xmlns:a16="http://schemas.microsoft.com/office/drawing/2014/main" id="{00000000-0008-0000-6B00-000004000000}"/>
            </a:ext>
          </a:extLst>
        </xdr:cNvPr>
        <xdr:cNvSpPr/>
      </xdr:nvSpPr>
      <xdr:spPr>
        <a:xfrm>
          <a:off x="0" y="8282"/>
          <a:ext cx="7991475" cy="667993"/>
        </a:xfrm>
        <a:prstGeom prst="roundRect">
          <a:avLst/>
        </a:prstGeom>
        <a:solidFill>
          <a:schemeClr val="accent1">
            <a:lumMod val="50000"/>
          </a:schemeClr>
        </a:solidFill>
        <a:ln>
          <a:noFill/>
        </a:ln>
        <a:effectLst>
          <a:outerShdw blurRad="44450" dist="27940" dir="5400000" algn="ctr">
            <a:srgbClr val="000000">
              <a:alpha val="32000"/>
            </a:srgbClr>
          </a:outerShdw>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lvl1pPr marL="0" indent="0">
            <a:defRPr sz="1100">
              <a:solidFill>
                <a:schemeClr val="lt1"/>
              </a:solidFill>
              <a:latin typeface="+mn-lt"/>
              <a:ea typeface="+mn-ea"/>
              <a:cs typeface="+mn-cs"/>
            </a:defRPr>
          </a:lvl1pPr>
          <a:lvl2pPr marL="457200" indent="0">
            <a:defRPr sz="1100">
              <a:solidFill>
                <a:schemeClr val="lt1"/>
              </a:solidFill>
              <a:latin typeface="+mn-lt"/>
              <a:ea typeface="+mn-ea"/>
              <a:cs typeface="+mn-cs"/>
            </a:defRPr>
          </a:lvl2pPr>
          <a:lvl3pPr marL="914400" indent="0">
            <a:defRPr sz="1100">
              <a:solidFill>
                <a:schemeClr val="lt1"/>
              </a:solidFill>
              <a:latin typeface="+mn-lt"/>
              <a:ea typeface="+mn-ea"/>
              <a:cs typeface="+mn-cs"/>
            </a:defRPr>
          </a:lvl3pPr>
          <a:lvl4pPr marL="1371600" indent="0">
            <a:defRPr sz="1100">
              <a:solidFill>
                <a:schemeClr val="lt1"/>
              </a:solidFill>
              <a:latin typeface="+mn-lt"/>
              <a:ea typeface="+mn-ea"/>
              <a:cs typeface="+mn-cs"/>
            </a:defRPr>
          </a:lvl4pPr>
          <a:lvl5pPr marL="1828800" indent="0">
            <a:defRPr sz="1100">
              <a:solidFill>
                <a:schemeClr val="lt1"/>
              </a:solidFill>
              <a:latin typeface="+mn-lt"/>
              <a:ea typeface="+mn-ea"/>
              <a:cs typeface="+mn-cs"/>
            </a:defRPr>
          </a:lvl5pPr>
          <a:lvl6pPr marL="2286000" indent="0">
            <a:defRPr sz="1100">
              <a:solidFill>
                <a:schemeClr val="lt1"/>
              </a:solidFill>
              <a:latin typeface="+mn-lt"/>
              <a:ea typeface="+mn-ea"/>
              <a:cs typeface="+mn-cs"/>
            </a:defRPr>
          </a:lvl6pPr>
          <a:lvl7pPr marL="2743200" indent="0">
            <a:defRPr sz="1100">
              <a:solidFill>
                <a:schemeClr val="lt1"/>
              </a:solidFill>
              <a:latin typeface="+mn-lt"/>
              <a:ea typeface="+mn-ea"/>
              <a:cs typeface="+mn-cs"/>
            </a:defRPr>
          </a:lvl7pPr>
          <a:lvl8pPr marL="3200400" indent="0">
            <a:defRPr sz="1100">
              <a:solidFill>
                <a:schemeClr val="lt1"/>
              </a:solidFill>
              <a:latin typeface="+mn-lt"/>
              <a:ea typeface="+mn-ea"/>
              <a:cs typeface="+mn-cs"/>
            </a:defRPr>
          </a:lvl8pPr>
          <a:lvl9pPr marL="3657600" indent="0">
            <a:defRPr sz="1100">
              <a:solidFill>
                <a:schemeClr val="lt1"/>
              </a:solidFill>
              <a:latin typeface="+mn-lt"/>
              <a:ea typeface="+mn-ea"/>
              <a:cs typeface="+mn-cs"/>
            </a:defRPr>
          </a:lvl9pPr>
        </a:lstStyle>
        <a:p>
          <a:pPr algn="ctr" eaLnBrk="1" fontAlgn="auto" latinLnBrk="0" hangingPunct="1"/>
          <a:r>
            <a:rPr lang="es-DO" sz="2000" b="1" baseline="0">
              <a:solidFill>
                <a:schemeClr val="lt1"/>
              </a:solidFill>
              <a:effectLst/>
              <a:latin typeface="+mn-lt"/>
              <a:ea typeface="+mn-ea"/>
              <a:cs typeface="+mn-cs"/>
            </a:rPr>
            <a:t> </a:t>
          </a:r>
          <a:r>
            <a:rPr lang="es-ES" sz="2000" b="1" baseline="0">
              <a:solidFill>
                <a:schemeClr val="lt1"/>
              </a:solidFill>
              <a:effectLst/>
              <a:latin typeface="+mn-lt"/>
              <a:ea typeface="+mn-ea"/>
              <a:cs typeface="+mn-cs"/>
            </a:rPr>
            <a:t>Convenio Bilateral de Seguridad Social </a:t>
          </a:r>
        </a:p>
        <a:p>
          <a:pPr algn="ctr" eaLnBrk="1" fontAlgn="auto" latinLnBrk="0" hangingPunct="1"/>
          <a:r>
            <a:rPr lang="es-ES" sz="2000" b="1" baseline="0">
              <a:solidFill>
                <a:schemeClr val="lt1"/>
              </a:solidFill>
              <a:effectLst/>
              <a:latin typeface="+mn-lt"/>
              <a:ea typeface="+mn-ea"/>
              <a:cs typeface="+mn-cs"/>
            </a:rPr>
            <a:t>Entre España y la República Dominicana</a:t>
          </a:r>
          <a:endParaRPr lang="es-ES" sz="2000">
            <a:effectLst/>
          </a:endParaRPr>
        </a:p>
      </xdr:txBody>
    </xdr:sp>
    <xdr:clientData/>
  </xdr:twoCellAnchor>
  <xdr:twoCellAnchor editAs="oneCell">
    <xdr:from>
      <xdr:col>0</xdr:col>
      <xdr:colOff>388283</xdr:colOff>
      <xdr:row>0</xdr:row>
      <xdr:rowOff>92449</xdr:rowOff>
    </xdr:from>
    <xdr:to>
      <xdr:col>1</xdr:col>
      <xdr:colOff>297606</xdr:colOff>
      <xdr:row>2</xdr:row>
      <xdr:rowOff>180975</xdr:rowOff>
    </xdr:to>
    <xdr:pic>
      <xdr:nvPicPr>
        <xdr:cNvPr id="5" name="9 Imagen" descr="logo_2x4.bmp">
          <a:hlinkClick xmlns:r="http://schemas.openxmlformats.org/officeDocument/2006/relationships" r:id="rId1"/>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88283" y="92449"/>
          <a:ext cx="671323" cy="4981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180.xml><?xml version="1.0" encoding="utf-8"?>
<xdr:wsDr xmlns:xdr="http://schemas.openxmlformats.org/drawingml/2006/spreadsheetDrawing" xmlns:a="http://schemas.openxmlformats.org/drawingml/2006/main">
  <xdr:oneCellAnchor>
    <xdr:from>
      <xdr:col>0</xdr:col>
      <xdr:colOff>165581</xdr:colOff>
      <xdr:row>0</xdr:row>
      <xdr:rowOff>176420</xdr:rowOff>
    </xdr:from>
    <xdr:ext cx="530159" cy="360802"/>
    <xdr:pic>
      <xdr:nvPicPr>
        <xdr:cNvPr id="4" name="9 Imagen" descr="logo_2x4.bmp">
          <a:hlinkClick xmlns:r="http://schemas.openxmlformats.org/officeDocument/2006/relationships" r:id="rId1"/>
          <a:extLst>
            <a:ext uri="{FF2B5EF4-FFF2-40B4-BE49-F238E27FC236}">
              <a16:creationId xmlns:a16="http://schemas.microsoft.com/office/drawing/2014/main" id="{00000000-0008-0000-6C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165581" y="176420"/>
          <a:ext cx="530159" cy="36080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24847</xdr:colOff>
      <xdr:row>11</xdr:row>
      <xdr:rowOff>99390</xdr:rowOff>
    </xdr:from>
    <xdr:to>
      <xdr:col>8</xdr:col>
      <xdr:colOff>637762</xdr:colOff>
      <xdr:row>33</xdr:row>
      <xdr:rowOff>157370</xdr:rowOff>
    </xdr:to>
    <xdr:graphicFrame macro="">
      <xdr:nvGraphicFramePr>
        <xdr:cNvPr id="3" name="Gráfico 2">
          <a:extLst>
            <a:ext uri="{FF2B5EF4-FFF2-40B4-BE49-F238E27FC236}">
              <a16:creationId xmlns:a16="http://schemas.microsoft.com/office/drawing/2014/main" id="{00000000-0008-0000-6C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wsDr>
</file>

<file path=xl/drawings/drawing181.xml><?xml version="1.0" encoding="utf-8"?>
<c:userShapes xmlns:c="http://schemas.openxmlformats.org/drawingml/2006/chart">
  <cdr:relSizeAnchor xmlns:cdr="http://schemas.openxmlformats.org/drawingml/2006/chartDrawing">
    <cdr:from>
      <cdr:x>0.06179</cdr:x>
      <cdr:y>0.92019</cdr:y>
    </cdr:from>
    <cdr:to>
      <cdr:x>0.34048</cdr:x>
      <cdr:y>0.98706</cdr:y>
    </cdr:to>
    <cdr:sp macro="" textlink="">
      <cdr:nvSpPr>
        <cdr:cNvPr id="2" name="CuadroTexto 1"/>
        <cdr:cNvSpPr txBox="1"/>
      </cdr:nvSpPr>
      <cdr:spPr>
        <a:xfrm xmlns:a="http://schemas.openxmlformats.org/drawingml/2006/main">
          <a:off x="405849" y="3533360"/>
          <a:ext cx="1830457" cy="256761"/>
        </a:xfrm>
        <a:prstGeom xmlns:a="http://schemas.openxmlformats.org/drawingml/2006/main" prst="rect">
          <a:avLst/>
        </a:prstGeom>
      </cdr:spPr>
      <cdr:txBody>
        <a:bodyPr xmlns:a="http://schemas.openxmlformats.org/drawingml/2006/main" vertOverflow="clip" wrap="square" rtlCol="0"/>
        <a:lstStyle xmlns:a="http://schemas.openxmlformats.org/drawingml/2006/main"/>
        <a:p xmlns:a="http://schemas.openxmlformats.org/drawingml/2006/main">
          <a:r>
            <a:rPr lang="es-DO" sz="1100" b="1">
              <a:solidFill>
                <a:sysClr val="windowText" lastClr="000000"/>
              </a:solidFill>
            </a:rPr>
            <a:t>Fuente: CI/CNSS</a:t>
          </a:r>
        </a:p>
      </cdr:txBody>
    </cdr:sp>
  </cdr:relSizeAnchor>
</c:userShapes>
</file>

<file path=xl/drawings/drawing182.xml><?xml version="1.0" encoding="utf-8"?>
<xdr:wsDr xmlns:xdr="http://schemas.openxmlformats.org/drawingml/2006/spreadsheetDrawing" xmlns:a="http://schemas.openxmlformats.org/drawingml/2006/main">
  <xdr:oneCellAnchor>
    <xdr:from>
      <xdr:col>0</xdr:col>
      <xdr:colOff>336249</xdr:colOff>
      <xdr:row>0</xdr:row>
      <xdr:rowOff>151154</xdr:rowOff>
    </xdr:from>
    <xdr:ext cx="1224747" cy="833508"/>
    <xdr:pic>
      <xdr:nvPicPr>
        <xdr:cNvPr id="3" name="9 Imagen" descr="logo_2x4.bmp">
          <a:hlinkClick xmlns:r="http://schemas.openxmlformats.org/officeDocument/2006/relationships" r:id="rId1"/>
          <a:extLst>
            <a:ext uri="{FF2B5EF4-FFF2-40B4-BE49-F238E27FC236}">
              <a16:creationId xmlns:a16="http://schemas.microsoft.com/office/drawing/2014/main" id="{00000000-0008-0000-6E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36249" y="151154"/>
          <a:ext cx="1224747" cy="8335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47625</xdr:colOff>
      <xdr:row>16</xdr:row>
      <xdr:rowOff>171450</xdr:rowOff>
    </xdr:from>
    <xdr:to>
      <xdr:col>3</xdr:col>
      <xdr:colOff>552450</xdr:colOff>
      <xdr:row>50</xdr:row>
      <xdr:rowOff>76200</xdr:rowOff>
    </xdr:to>
    <xdr:graphicFrame macro="">
      <xdr:nvGraphicFramePr>
        <xdr:cNvPr id="2" name="Gráfico 3">
          <a:extLst>
            <a:ext uri="{FF2B5EF4-FFF2-40B4-BE49-F238E27FC236}">
              <a16:creationId xmlns:a16="http://schemas.microsoft.com/office/drawing/2014/main" id="{00000000-0008-0000-6E00-000004000000}"/>
            </a:ext>
            <a:ext uri="{147F2762-F138-4A5C-976F-8EAC2B608ADB}">
              <a16:predDERef xmlns:a16="http://schemas.microsoft.com/office/drawing/2014/main" pred="{00000000-0008-0000-6E00-000003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3"/>
        </a:graphicData>
      </a:graphic>
    </xdr:graphicFrame>
    <xdr:clientData/>
  </xdr:twoCellAnchor>
  <xdr:twoCellAnchor>
    <xdr:from>
      <xdr:col>4</xdr:col>
      <xdr:colOff>828675</xdr:colOff>
      <xdr:row>16</xdr:row>
      <xdr:rowOff>133350</xdr:rowOff>
    </xdr:from>
    <xdr:to>
      <xdr:col>9</xdr:col>
      <xdr:colOff>514350</xdr:colOff>
      <xdr:row>47</xdr:row>
      <xdr:rowOff>133350</xdr:rowOff>
    </xdr:to>
    <xdr:graphicFrame macro="">
      <xdr:nvGraphicFramePr>
        <xdr:cNvPr id="8" name="Gráfico 5">
          <a:extLst>
            <a:ext uri="{FF2B5EF4-FFF2-40B4-BE49-F238E27FC236}">
              <a16:creationId xmlns:a16="http://schemas.microsoft.com/office/drawing/2014/main" id="{00000000-0008-0000-6E00-000006000000}"/>
            </a:ext>
            <a:ext uri="{147F2762-F138-4A5C-976F-8EAC2B608ADB}">
              <a16:predDERef xmlns:a16="http://schemas.microsoft.com/office/drawing/2014/main" pred="{00000000-0008-0000-6E00-00000400000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4"/>
        </a:graphicData>
      </a:graphic>
    </xdr:graphicFrame>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F:\Documents%20and%20Settings\amadera\Configuraci&#243;n%20local\Archivos%20temporales%20de%20Internet\OLK11B\2005_12_31%20Datos%20Estadisticos%20Control%20de%20Inversiones1.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Srvarch01\sig\DOCUME~1\GILMA~1.SAN\LOCALS~1\Temp\Rar$DI00.313\CalendarioLaboralExcel.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A6BDB4EE\IC-Office-Work-Schedule-Template16"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A6BDB4EE\Disclaimer-Smartsheet-Templates_Solution1-Tab5"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Srvarch01\sig\Documents%20and%20Settings\beliza.rivas\Local%20Settings\Temporary%20Internet%20Files\Content.Outlook\8M17EO26\2012\Mis%20tareas%20CNSS\Tares%20diarias%20Gilma%20Gissell%202012.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6"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7"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8"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20II.4.Empr%20x%20No.%20de%20empl"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III.6.3.Afil.%20SRL" TargetMode="External"/></Relationships>
</file>

<file path=xl/externalLinks/_rels/externalLink11.xml.rels><?xml version="1.0" encoding="UTF-8" standalone="yes"?>
<Relationships xmlns="http://schemas.openxmlformats.org/package/2006/relationships"><Relationship Id="rId2" Type="http://schemas.microsoft.com/office/2019/04/relationships/externalLinkLongPath" Target="IV.3.3.Pagos%20anuales%20x%20cuentas?3FBE449A" TargetMode="External"/><Relationship Id="rId1" Type="http://schemas.openxmlformats.org/officeDocument/2006/relationships/externalLinkPath" Target="file:///\\3FBE449A\IV.3.3.Pagos%20anuales%20x%20cuenta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V.3.2%20Pensiones%20por%20a&#241;o" TargetMode="External"/></Relationships>
</file>

<file path=xl/externalLinks/_rels/externalLink13.xml.rels><?xml version="1.0" encoding="UTF-8" standalone="yes"?>
<Relationships xmlns="http://schemas.openxmlformats.org/package/2006/relationships"><Relationship Id="rId2" Type="http://schemas.microsoft.com/office/2019/04/relationships/externalLinkLongPath" Target="V.4.3.%20NA.Cant.%20accid%20x%20regi&#243;n?3FBE449A" TargetMode="External"/><Relationship Id="rId1" Type="http://schemas.openxmlformats.org/officeDocument/2006/relationships/externalLinkPath" Target="file:///\\3FBE449A\V.4.3.%20NA.Cant.%20accid%20x%20regi&#243;n"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I.1.%20Ley%2087-01%20(2)"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I.2.%20Org.%20SDS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I.3.%20Reg.%20y%20Seg."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I.4.%20Seg.%20y%20Ben."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III.1.2.Analisis%20SF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III.1.3.Afil.SFSPob.Nac."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III.1.4.Afil.%20SF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III.1.5.Cob.Afil.%20SFS%20"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III.1.6.Afil.%20SFS%20x%20sexo"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III.2.1.Afil.%20SFS.RC%20" TargetMode="External"/></Relationships>
</file>

<file path=xl/externalLinks/_rels/externalLink24.xml.rels><?xml version="1.0" encoding="UTF-8" standalone="yes"?>
<Relationships xmlns="http://schemas.openxmlformats.org/package/2006/relationships"><Relationship Id="rId2" Type="http://schemas.microsoft.com/office/2019/04/relationships/externalLinkLongPath" Target="III.5.2.Analisis%20Afil.%20SVDS?3FBE449A" TargetMode="External"/><Relationship Id="rId1" Type="http://schemas.openxmlformats.org/officeDocument/2006/relationships/externalLinkPath" Target="file:///\\3FBE449A\III.5.2.Analisis%20Afil.%20SVD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III.6.2.Afil.%20SRL.RC1%20"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IV.1.2.%20Analisis%20Ing.Egr"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IV.1.4.%20Recaudo%20x%20sector" TargetMode="External"/></Relationships>
</file>

<file path=xl/externalLinks/_rels/externalLink28.xml.rels><?xml version="1.0" encoding="UTF-8" standalone="yes"?>
<Relationships xmlns="http://schemas.openxmlformats.org/package/2006/relationships"><Relationship Id="rId2" Type="http://schemas.microsoft.com/office/2019/04/relationships/externalLinkLongPath" Target="IV.2.1%20An&#225;lisisIng.Egr.Seg?3FBE449A" TargetMode="External"/><Relationship Id="rId1" Type="http://schemas.openxmlformats.org/officeDocument/2006/relationships/externalLinkPath" Target="file:///\\3FBE449A\IV.2.1%20An&#225;lisisIng.Egr.Seg"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IV.2.2.%20Pagos%20SFS%20A" TargetMode="External"/></Relationships>
</file>

<file path=xl/externalLinks/_rels/externalLink30.xml.rels><?xml version="1.0" encoding="UTF-8" standalone="yes"?>
<Relationships xmlns="http://schemas.openxmlformats.org/package/2006/relationships"><Relationship Id="rId2" Type="http://schemas.microsoft.com/office/2019/04/relationships/externalLinkLongPath" Target="IV.3.1.An&#225;lisisIng.Eg.SVDS?3FBE449A" TargetMode="External"/><Relationship Id="rId1" Type="http://schemas.openxmlformats.org/officeDocument/2006/relationships/externalLinkPath" Target="file:///\\3FBE449A\IV.3.1.An&#225;lisisIng.Eg.SVD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IV.3.2.Pagos_%20SVD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IV.3.4.Pago%20Entidade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IV.3.5.Patrim.%20fp%20anual"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IV.3.6.Cartera%20de%20inv%20fp"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IV.3.7.%20Comp.%20Cartera" TargetMode="External"/></Relationships>
</file>

<file path=xl/externalLinks/_rels/externalLink36.xml.rels><?xml version="1.0" encoding="UTF-8" standalone="yes"?>
<Relationships xmlns="http://schemas.openxmlformats.org/package/2006/relationships"><Relationship Id="rId2" Type="http://schemas.microsoft.com/office/2019/04/relationships/externalLinkLongPath" Target="IV.3.8.%20Rent.%20nom.%20de%20los%20FP?3FBE449A" TargetMode="External"/><Relationship Id="rId1" Type="http://schemas.openxmlformats.org/officeDocument/2006/relationships/externalLinkPath" Target="file:///\\3FBE449A\IV.3.8.%20Rent.%20nom.%20de%20los%20FP"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IV.3.9.Rentab.Real"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IV.4.1.%20Analisis%20"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V.2.1.SUBSIDIO_SFS%20Def."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V.2.2.An&#225;lisi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20V.2.3.Benef.%20subsid%20"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V.2.4.%20Monto%20subsid%20(2)"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V.4.1.Def-Analisis%20%20%20"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V.4.2.NA.%20Reportes%20ARL" TargetMode="External"/></Relationships>
</file>

<file path=xl/externalLinks/_rels/externalLink45.xml.rels><?xml version="1.0" encoding="UTF-8" standalone="yes"?>
<Relationships xmlns="http://schemas.openxmlformats.org/package/2006/relationships"><Relationship Id="rId2" Type="http://schemas.microsoft.com/office/2019/04/relationships/externalLinkLongPath" Target="V.4.4.NA.Cant.%20accid%20x%20Prov.)?3FBE449A" TargetMode="External"/><Relationship Id="rId1" Type="http://schemas.openxmlformats.org/officeDocument/2006/relationships/externalLinkPath" Target="file:///\\3FBE449A\V.4.4.NA.Cant.%20accid%20x%20Prov.)"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V.4.7.%20Accid%20x%20sexo" TargetMode="External"/></Relationships>
</file>

<file path=xl/externalLinks/_rels/externalLink47.xml.rels><?xml version="1.0" encoding="UTF-8" standalone="yes"?>
<Relationships xmlns="http://schemas.openxmlformats.org/package/2006/relationships"><Relationship Id="rId2" Type="http://schemas.microsoft.com/office/2019/04/relationships/externalLinkLongPath" Target="V.4.8.%20Accid%20x%20rango%20de%20edad?3FBE449A" TargetMode="External"/><Relationship Id="rId1" Type="http://schemas.openxmlformats.org/officeDocument/2006/relationships/externalLinkPath" Target="file:///\\3FBE449A\V.4.8.%20Accid%20x%20rango%20de%20edad"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V.4.9.Accid%20x%20Escolaridad"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VII.1.%20Analisis%20CBS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VII.CBS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VIII.1%20Ocup.%20formal" TargetMode="External"/></Relationships>
</file>

<file path=xl/externalLinks/_rels/externalLink52.xml.rels><?xml version="1.0" encoding="UTF-8" standalone="yes"?>
<Relationships xmlns="http://schemas.openxmlformats.org/package/2006/relationships"><Relationship Id="rId1" Type="http://schemas.openxmlformats.org/officeDocument/2006/relationships/externalLinkPath" Target="IV.1.3.%20Ingr%20y%20egr%20SDS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IV.2.6.INV_SFS%20x%20Entidad"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V.3.1.%20Def-An&#225;lisis%20pen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7.6.1"/>
      <sheetName val="7.7.3 (T-1)"/>
      <sheetName val="7.7.3 (T-3)"/>
      <sheetName val="7.7.3 (T-4)"/>
      <sheetName val="7.7.3 (T-5)"/>
      <sheetName val="7.7.4"/>
      <sheetName val="7.7.5"/>
      <sheetName val="7.7.6"/>
      <sheetName val="7.7.7"/>
      <sheetName val="31 DIC 05 (2)"/>
      <sheetName val="31 DIC 05"/>
      <sheetName val="30 NOV 05 (2)"/>
      <sheetName val="30 NOV 05"/>
      <sheetName val="31 OCT 05 (2)"/>
      <sheetName val="31 OCT 05"/>
      <sheetName val="30 SEPT 05 (2)"/>
      <sheetName val="30 SEPT 05"/>
      <sheetName val="31 AGOSTO 05 (2)"/>
      <sheetName val="31 AGOSTO 05"/>
      <sheetName val="31 JULIO 05"/>
      <sheetName val="30 JUNIO 05"/>
      <sheetName val="31 MAYO 05"/>
      <sheetName val="30 ABRIL 05"/>
      <sheetName val="31 MARZO 05"/>
      <sheetName val="28 FEBRERO 05"/>
      <sheetName val="31 ENERO 05"/>
      <sheetName val="Moneda"/>
      <sheetName val="Valor Cuota2003-2004"/>
      <sheetName val="8.1-8.2"/>
      <sheetName val="Hoja2"/>
      <sheetName val="Hoja1"/>
      <sheetName val="Graficos para CNSS_SVDS"/>
    </sheetNames>
    <sheetDataSet>
      <sheetData sheetId="0" refreshError="1"/>
      <sheetData sheetId="1"/>
      <sheetData sheetId="2"/>
      <sheetData sheetId="3"/>
      <sheetData sheetId="4"/>
      <sheetData sheetId="5" refreshError="1"/>
      <sheetData sheetId="6" refreshError="1"/>
      <sheetData sheetId="7"/>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ias Festivos"/>
      <sheetName val="Vacaciones"/>
      <sheetName val="Calendario"/>
      <sheetName val="TodoExcel"/>
    </sheetNames>
    <sheetDataSet>
      <sheetData sheetId="0"/>
      <sheetData sheetId="1"/>
      <sheetData sheetId="2"/>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Office Work Schedule"/>
    </sheetNames>
    <sheetDataSet>
      <sheetData sheetId="0"/>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Maintenance Work Order"/>
      <sheetName val="BLANK - Maintenance Work Order "/>
      <sheetName val="- Disclaimer -"/>
      <sheetName val="V.4.2.NA. Reportes ARL"/>
      <sheetName val="II.3. Empl x sector "/>
      <sheetName val="III.5.12.Trasp"/>
      <sheetName val="III.5.13.Trasp"/>
    </sheetNames>
    <sheetDataSet>
      <sheetData sheetId="0"/>
      <sheetData sheetId="1" refreshError="1"/>
      <sheetData sheetId="2" refreshError="1"/>
      <sheetData sheetId="3" refreshError="1"/>
      <sheetData sheetId="4" refreshError="1"/>
      <sheetData sheetId="5" refreshError="1"/>
      <sheetData sheetId="6"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RVE"/>
      <sheetName val="Calendario"/>
      <sheetName val="Vacaciones"/>
      <sheetName val="Calendario (2)"/>
      <sheetName val="Calendario (3)"/>
      <sheetName val="TodoExcel"/>
      <sheetName val="Calendario2"/>
      <sheetName val="Hoja1"/>
      <sheetName val="III.5.12.Trasp"/>
      <sheetName val="III.5.13.Trasp"/>
      <sheetName val="III.5.14.Trasp"/>
    </sheetNames>
    <sheetDataSet>
      <sheetData sheetId="0"/>
      <sheetData sheetId="1"/>
      <sheetData sheetId="2"/>
      <sheetData sheetId="3"/>
      <sheetData sheetId="4"/>
      <sheetData sheetId="5"/>
      <sheetData sheetId="6"/>
      <sheetData sheetId="7"/>
      <sheetData sheetId="8" refreshError="1"/>
      <sheetData sheetId="9" refreshError="1"/>
      <sheetData sheetId="10"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5.12.Trasp"/>
    </sheetNames>
    <sheetDataSet>
      <sheetData sheetId="0"/>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5.13.Trasp"/>
    </sheetNames>
    <sheetDataSet>
      <sheetData sheetId="0"/>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5.14.Trasp"/>
    </sheetNames>
    <sheetDataSet>
      <sheetData sheetId="0"/>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 II.4.Empr x No"/>
    </sheetNames>
    <sheetDataSet>
      <sheetData sheetId="0"/>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6.3.Afil"/>
    </sheetNames>
    <sheetDataSet>
      <sheetData sheetId="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3"/>
    </sheetNames>
    <sheetDataSet>
      <sheetData sheetId="0"/>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3"/>
    </sheetNames>
    <sheetDataSet>
      <sheetData sheetId="0"/>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4.3. NA.Cant"/>
    </sheetNames>
    <sheetDataSet>
      <sheetData sheetId="0"/>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1"/>
    </sheetNames>
    <sheetDataSet>
      <sheetData sheetId="0"/>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2. Org"/>
    </sheetNames>
    <sheetDataSet>
      <sheetData sheetId="0"/>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3. Reg. y Seg"/>
    </sheetNames>
    <sheetDataSet>
      <sheetData sheetId="0"/>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4. Seg. y Ben"/>
    </sheetNames>
    <sheetDataSet>
      <sheetData sheetId="0"/>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1.2"/>
    </sheetNames>
    <sheetDataSet>
      <sheetData sheetId="0"/>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1.3.Afil.SFSPob.Nac"/>
    </sheetNames>
    <sheetDataSet>
      <sheetData sheetId="0"/>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1.4.Afil"/>
    </sheetNames>
    <sheetDataSet>
      <sheetData sheetId="0"/>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1.5.Cob.Afil"/>
    </sheetNames>
    <sheetDataSet>
      <sheetData sheetId="0"/>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1.6.Afil"/>
    </sheetNames>
    <sheetDataSet>
      <sheetData sheetId="0"/>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2.1.Afil. SFS"/>
    </sheetNames>
    <sheetDataSet>
      <sheetData sheetId="0"/>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5.2.Analisis Afil"/>
    </sheetNames>
    <sheetDataSet>
      <sheetData sheetId="0"/>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II.6.2.Afil. SRL"/>
    </sheetNames>
    <sheetDataSet>
      <sheetData sheetId="0"/>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1.2. Analisis Ing"/>
    </sheetNames>
    <sheetDataSet>
      <sheetData sheetId="0"/>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1.4"/>
    </sheetNames>
    <sheetDataSet>
      <sheetData sheetId="0"/>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2.1 AnálisisIng.Egr"/>
    </sheetNames>
    <sheetDataSet>
      <sheetData sheetId="0"/>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2.2"/>
    </sheetNames>
    <sheetDataSet>
      <sheetData sheetId="0"/>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1.AnálisisIng.Eg"/>
    </sheetNames>
    <sheetDataSet>
      <sheetData sheetId="0"/>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2"/>
    </sheetNames>
    <sheetDataSet>
      <sheetData sheetId="0"/>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4"/>
    </sheetNames>
    <sheetDataSet>
      <sheetData sheetId="0"/>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5.Patrim"/>
    </sheetNames>
    <sheetDataSet>
      <sheetData sheetId="0"/>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6"/>
    </sheetNames>
    <sheetDataSet>
      <sheetData sheetId="0"/>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7. Comp"/>
    </sheetNames>
    <sheetDataSet>
      <sheetData sheetId="0"/>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8. Rent. nom"/>
    </sheetNames>
    <sheetDataSet>
      <sheetData sheetId="0"/>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3.9.Rentab"/>
    </sheetNames>
    <sheetDataSet>
      <sheetData sheetId="0"/>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4.1"/>
    </sheetNames>
    <sheetDataSet>
      <sheetData sheetId="0"/>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2.1.SUBSIDIO_SFS Def"/>
    </sheetNames>
    <sheetDataSet>
      <sheetData sheetId="0"/>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2.2"/>
    </sheetNames>
    <sheetDataSet>
      <sheetData sheetId="0"/>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 V.2.3.Benef"/>
    </sheetNames>
    <sheetDataSet>
      <sheetData sheetId="0"/>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2.4"/>
    </sheetNames>
    <sheetDataSet>
      <sheetData sheetId="0"/>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4.1"/>
    </sheetNames>
    <sheetDataSet>
      <sheetData sheetId="0"/>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4.2.NA"/>
    </sheetNames>
    <sheetDataSet>
      <sheetData sheetId="0"/>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4.4.NA.Cant. accid x Prov"/>
    </sheetNames>
    <sheetDataSet>
      <sheetData sheetId="0"/>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4.7"/>
    </sheetNames>
    <sheetDataSet>
      <sheetData sheetId="0"/>
    </sheetDataSet>
  </externalBook>
</externalLink>
</file>

<file path=xl/externalLinks/externalLink4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4.8"/>
    </sheetNames>
    <sheetDataSet>
      <sheetData sheetId="0"/>
    </sheetDataSet>
  </externalBook>
</externalLink>
</file>

<file path=xl/externalLinks/externalLink4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4.9"/>
    </sheetNames>
    <sheetDataSet>
      <sheetData sheetId="0"/>
    </sheetDataSet>
  </externalBook>
</externalLink>
</file>

<file path=xl/externalLinks/externalLink4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II.1"/>
    </sheetNames>
    <sheetDataSet>
      <sheetData sheetId="0"/>
    </sheetDataSet>
  </externalBook>
</externalLink>
</file>

<file path=xl/externalLinks/externalLink5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II"/>
    </sheetNames>
    <sheetDataSet>
      <sheetData sheetId="0"/>
    </sheetDataSet>
  </externalBook>
</externalLink>
</file>

<file path=xl/externalLinks/externalLink5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III.1 Ocup"/>
    </sheetNames>
    <sheetDataSet>
      <sheetData sheetId="0"/>
    </sheetDataSet>
  </externalBook>
</externalLink>
</file>

<file path=xl/externalLinks/externalLink5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1.3"/>
    </sheetNames>
    <sheetDataSet>
      <sheetData sheetId="0"/>
    </sheetDataSet>
  </externalBook>
</externalLink>
</file>

<file path=xl/externalLinks/externalLink5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IV.2.6"/>
    </sheetNames>
    <sheetDataSet>
      <sheetData sheetId="0"/>
    </sheetDataSet>
  </externalBook>
</externalLink>
</file>

<file path=xl/externalLinks/externalLink5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V.3.1. Def-Análisis pens"/>
    </sheetNames>
    <sheetDataSet>
      <sheetData sheetId="0"/>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00000000-000C-0000-FFFF-FFFF00000000}" name="Tabla5" displayName="Tabla5" ref="A5:E23" totalsRowShown="0" headerRowDxfId="824" dataDxfId="823" headerRowBorderDxfId="821" tableBorderDxfId="822" totalsRowBorderDxfId="820">
  <tableColumns count="5">
    <tableColumn id="1" xr3:uid="{00000000-0010-0000-0000-000001000000}" name="Años" dataDxfId="819"/>
    <tableColumn id="2" xr3:uid="{00000000-0010-0000-0000-000002000000}" name="Afiliación SFS" dataDxfId="818"/>
    <tableColumn id="3" xr3:uid="{00000000-0010-0000-0000-000003000000}" name="Población Nacional estimada" dataDxfId="817"/>
    <tableColumn id="4" xr3:uid="{00000000-0010-0000-0000-000004000000}" name=" Evolucion del % Población Total Afiliada al  SFS" dataDxfId="816">
      <calculatedColumnFormula>B6/C6</calculatedColumnFormula>
    </tableColumn>
    <tableColumn id="5" xr3:uid="{00000000-0010-0000-0000-000005000000}" name="Tasa de Crecimiento Anual" dataDxfId="815"/>
  </tableColumns>
  <tableStyleInfo name="TableStyleLight9"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00000000-000C-0000-FFFF-FFFF01000000}" name="Tabla6" displayName="Tabla6" ref="A5:H23" totalsRowShown="0" headerRowDxfId="813" dataDxfId="812" headerRowBorderDxfId="810" tableBorderDxfId="811" totalsRowBorderDxfId="809">
  <tableColumns count="8">
    <tableColumn id="1" xr3:uid="{00000000-0010-0000-0100-000001000000}" name="Mes / Año" dataDxfId="808"/>
    <tableColumn id="2" xr3:uid="{00000000-0010-0000-0100-000002000000}" name="Afiliación  RC" dataDxfId="807"/>
    <tableColumn id="3" xr3:uid="{00000000-0010-0000-0100-000003000000}" name="Afiliación RS" dataDxfId="806"/>
    <tableColumn id="4" xr3:uid="{00000000-0010-0000-0100-000004000000}" name="Pensionados" dataDxfId="805"/>
    <tableColumn id="5" xr3:uid="{00000000-0010-0000-0100-000005000000}" name="Total " dataDxfId="804">
      <calculatedColumnFormula>SUM(B6:D6)</calculatedColumnFormula>
    </tableColumn>
    <tableColumn id="6" xr3:uid="{00000000-0010-0000-0100-000006000000}" name="%  RC " dataDxfId="803">
      <calculatedColumnFormula>B6/E6</calculatedColumnFormula>
    </tableColumn>
    <tableColumn id="7" xr3:uid="{00000000-0010-0000-0100-000007000000}" name="%   RS " dataDxfId="802">
      <calculatedColumnFormula>C6/E6</calculatedColumnFormula>
    </tableColumn>
    <tableColumn id="8" xr3:uid="{00000000-0010-0000-0100-000008000000}" name="%Pensionados " dataDxfId="801">
      <calculatedColumnFormula>+D6/E6</calculatedColumnFormula>
    </tableColumn>
  </tableColumns>
  <tableStyleInfo name="TableStyleLight9"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1" xr:uid="{00000000-000C-0000-FFFF-FFFF02000000}" name="Tabla52" displayName="Tabla52" ref="A4:P23" totalsRowShown="0" headerRowDxfId="800" dataDxfId="799" headerRowBorderDxfId="797" tableBorderDxfId="798" totalsRowBorderDxfId="796" dataCellStyle="Millares 2 4">
  <tableColumns count="16">
    <tableColumn id="1" xr3:uid="{00000000-0010-0000-0200-000001000000}" name="Mes / Año" dataDxfId="795" dataCellStyle="Millares 2 4"/>
    <tableColumn id="2" xr3:uid="{00000000-0010-0000-0200-000002000000}" name="RS-Hombres" dataDxfId="794" dataCellStyle="Millares 2 4"/>
    <tableColumn id="4" xr3:uid="{00000000-0010-0000-0200-000004000000}" name="RS-Mujeres" dataDxfId="793" dataCellStyle="Millares 2 4"/>
    <tableColumn id="6" xr3:uid="{00000000-0010-0000-0200-000006000000}" name="RC-Hombres " dataDxfId="792" dataCellStyle="Millares 2 4"/>
    <tableColumn id="8" xr3:uid="{00000000-0010-0000-0200-000008000000}" name="RC-Mujeres" dataDxfId="791" dataCellStyle="Millares 2 4"/>
    <tableColumn id="22" xr3:uid="{00000000-0010-0000-0200-000016000000}" name="RET-Hombres " dataDxfId="790" dataCellStyle="Millares 2 4"/>
    <tableColumn id="21" xr3:uid="{00000000-0010-0000-0200-000015000000}" name="RET- Mujeres" dataDxfId="789" dataCellStyle="Millares 2 4"/>
    <tableColumn id="20" xr3:uid="{00000000-0010-0000-0200-000014000000}" name="Total" dataDxfId="788" dataCellStyle="Millares 2 4"/>
    <tableColumn id="10" xr3:uid="{00000000-0010-0000-0200-00000A000000}" name="SFS-Hombres " dataDxfId="787" dataCellStyle="Millares 2 4"/>
    <tableColumn id="12" xr3:uid="{00000000-0010-0000-0200-00000C000000}" name="SFS-Mujeres  " dataDxfId="786" dataCellStyle="Millares 2 4">
      <calculatedColumnFormula>+E5+C5</calculatedColumnFormula>
    </tableColumn>
    <tableColumn id="14" xr3:uid="{00000000-0010-0000-0200-00000E000000}" name="SFS-Total " dataDxfId="785" dataCellStyle="Millares 2 4">
      <calculatedColumnFormula>I5+J5</calculatedColumnFormula>
    </tableColumn>
    <tableColumn id="15" xr3:uid="{00000000-0010-0000-0200-00000F000000}" name="Indice de Masculinidad (IM) del  RC" dataDxfId="784" dataCellStyle="Millares 2 4">
      <calculatedColumnFormula>+D5/E5</calculatedColumnFormula>
    </tableColumn>
    <tableColumn id="16" xr3:uid="{00000000-0010-0000-0200-000010000000}" name="Indice de Femenidad  (IF)_x000a_RC" dataDxfId="783" dataCellStyle="Millares 2 4">
      <calculatedColumnFormula>E5/D5</calculatedColumnFormula>
    </tableColumn>
    <tableColumn id="17" xr3:uid="{00000000-0010-0000-0200-000011000000}" name="Indice de Feminidad (IF) RS" dataDxfId="782" dataCellStyle="Millares 2 4">
      <calculatedColumnFormula>+B5/C5</calculatedColumnFormula>
    </tableColumn>
    <tableColumn id="18" xr3:uid="{00000000-0010-0000-0200-000012000000}" name="% Mujeres SFS" dataDxfId="781" dataCellStyle="Millares 2 4">
      <calculatedColumnFormula>+#REF!/#REF!</calculatedColumnFormula>
    </tableColumn>
    <tableColumn id="19" xr3:uid="{00000000-0010-0000-0200-000013000000}" name="% Hombres SFS" dataDxfId="780" dataCellStyle="Millares 2 4">
      <calculatedColumnFormula>+C5/D5</calculatedColumnFormula>
    </tableColumn>
  </tableColumns>
  <tableStyleInfo name="TableStyleLight9"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2" xr:uid="{00000000-000C-0000-FFFF-FFFF03000000}" name="Tabla224973" displayName="Tabla224973" ref="A8:G27" totalsRowShown="0" headerRowDxfId="775" dataDxfId="774" headerRowBorderDxfId="772" tableBorderDxfId="773" totalsRowBorderDxfId="771">
  <tableColumns count="7">
    <tableColumn id="1" xr3:uid="{00000000-0010-0000-0300-000001000000}" name="Grupo" dataDxfId="770" dataCellStyle="Millares 2 4"/>
    <tableColumn id="2" xr3:uid="{00000000-0010-0000-0300-000002000000}" name="Afiliados SFS  " dataDxfId="769">
      <calculatedColumnFormula>+D9+F9</calculatedColumnFormula>
    </tableColumn>
    <tableColumn id="3" xr3:uid="{00000000-0010-0000-0300-000003000000}" name="%" dataDxfId="768">
      <calculatedColumnFormula>+B9/$B$27</calculatedColumnFormula>
    </tableColumn>
    <tableColumn id="4" xr3:uid="{00000000-0010-0000-0300-000004000000}" name="Hombres" dataDxfId="767"/>
    <tableColumn id="5" xr3:uid="{00000000-0010-0000-0300-000005000000}" name=" % Hombres" dataDxfId="766">
      <calculatedColumnFormula>D9/B9</calculatedColumnFormula>
    </tableColumn>
    <tableColumn id="6" xr3:uid="{00000000-0010-0000-0300-000006000000}" name="Mujeres" dataDxfId="765"/>
    <tableColumn id="7" xr3:uid="{00000000-0010-0000-0300-000007000000}" name=" %  Mujeres" dataDxfId="764">
      <calculatedColumnFormula>+F9/B9</calculatedColumnFormula>
    </tableColumn>
  </tableColumns>
  <tableStyleInfo name="TableStyleLight9"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8" xr:uid="{00000000-000C-0000-FFFF-FFFF04000000}" name="Tabla475469" displayName="Tabla475469" ref="A6:C12" totalsRowShown="0" headerRowDxfId="763" dataDxfId="762" headerRowBorderDxfId="760" tableBorderDxfId="761" totalsRowBorderDxfId="759">
  <tableColumns count="3">
    <tableColumn id="1" xr3:uid="{00000000-0010-0000-0400-000001000000}" name="Región Geográfica" dataDxfId="758"/>
    <tableColumn id="3" xr3:uid="{00000000-0010-0000-0400-000003000000}" name="Total" dataDxfId="757"/>
    <tableColumn id="4" xr3:uid="{00000000-0010-0000-0400-000004000000}" name="%" dataDxfId="756"/>
  </tableColumns>
  <tableStyleInfo name="TableStyleLight9"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9" xr:uid="{00000000-000C-0000-FFFF-FFFF05000000}" name="Tabla47546070" displayName="Tabla47546070" ref="A25:C36" totalsRowShown="0" headerRowDxfId="755" dataDxfId="754" headerRowBorderDxfId="752" tableBorderDxfId="753" totalsRowBorderDxfId="751">
  <tableColumns count="3">
    <tableColumn id="2" xr3:uid="{00000000-0010-0000-0500-000002000000}" name="Región de Salud " dataDxfId="750"/>
    <tableColumn id="3" xr3:uid="{00000000-0010-0000-0500-000003000000}" name="Total" dataDxfId="749"/>
    <tableColumn id="4" xr3:uid="{00000000-0010-0000-0500-000004000000}" name="%" dataDxfId="748"/>
  </tableColumns>
  <tableStyleInfo name="TableStyleLight9"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0" xr:uid="{00000000-000C-0000-FFFF-FFFF06000000}" name="Tabla4871" displayName="Tabla4871" ref="C12:E46" totalsRowShown="0" headerRowDxfId="747" dataDxfId="746" headerRowBorderDxfId="744" tableBorderDxfId="745" totalsRowBorderDxfId="743">
  <sortState xmlns:xlrd2="http://schemas.microsoft.com/office/spreadsheetml/2017/richdata2" ref="C13:E38">
    <sortCondition descending="1" ref="D5:D38"/>
  </sortState>
  <tableColumns count="3">
    <tableColumn id="1" xr3:uid="{00000000-0010-0000-0600-000001000000}" name="Provincias" dataDxfId="742"/>
    <tableColumn id="10" xr3:uid="{00000000-0010-0000-0600-00000A000000}" name="Ago.25" dataDxfId="741">
      <calculatedColumnFormula>+#REF!</calculatedColumnFormula>
    </tableColumn>
    <tableColumn id="12" xr3:uid="{00000000-0010-0000-0600-00000C000000}" name="% Provincia" dataDxfId="740">
      <calculatedColumnFormula>+#REF!/#REF!</calculatedColumnFormula>
    </tableColumn>
  </tableColumns>
  <tableStyleInfo name="TableStyleLight9"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00000000-000C-0000-FFFF-FFFF07000000}" name="Tabla8" displayName="Tabla8" ref="A5:J23" totalsRowShown="0" headerRowDxfId="737" dataDxfId="736" headerRowBorderDxfId="734" tableBorderDxfId="735" totalsRowBorderDxfId="733">
  <tableColumns count="10">
    <tableColumn id="1" xr3:uid="{00000000-0010-0000-0700-000001000000}" name="Mes / Año" dataDxfId="732"/>
    <tableColumn id="2" xr3:uid="{00000000-0010-0000-0700-000002000000}" name="Afiliados Titulares RC" dataDxfId="731" dataCellStyle="Millares 2 4"/>
    <tableColumn id="3" xr3:uid="{00000000-0010-0000-0700-000003000000}" name="Dependientes  Totales RC" dataDxfId="730" dataCellStyle="Millares 2 4"/>
    <tableColumn id="4" xr3:uid="{00000000-0010-0000-0700-000004000000}" name="Depend.  Directos  RC" dataDxfId="729" dataCellStyle="Millares 2 4"/>
    <tableColumn id="5" xr3:uid="{00000000-0010-0000-0700-000005000000}" name="Depend.  Adicionales RC" dataDxfId="728" dataCellStyle="Millares 2 4"/>
    <tableColumn id="6" xr3:uid="{00000000-0010-0000-0700-000006000000}" name="Afiliación Total SFS RC " dataDxfId="727" dataCellStyle="Millares 2 4">
      <calculatedColumnFormula>+B6+D6+E6</calculatedColumnFormula>
    </tableColumn>
    <tableColumn id="7" xr3:uid="{00000000-0010-0000-0700-000007000000}" name="%  Afiliados Titulares RC" dataDxfId="726" dataCellStyle="Millares 2 4">
      <calculatedColumnFormula>B6/F6</calculatedColumnFormula>
    </tableColumn>
    <tableColumn id="8" xr3:uid="{00000000-0010-0000-0700-000008000000}" name="%  Afiliados Dep. Totales RC" dataDxfId="725" dataCellStyle="Millares 2 4">
      <calculatedColumnFormula>C6/F6</calculatedColumnFormula>
    </tableColumn>
    <tableColumn id="9" xr3:uid="{00000000-0010-0000-0700-000009000000}" name="Indice de dependencia RC" dataDxfId="724">
      <calculatedColumnFormula>+C6/B6</calculatedColumnFormula>
    </tableColumn>
    <tableColumn id="10" xr3:uid="{00000000-0010-0000-0700-00000A000000}" name="Indice de dependencia Adicionales" dataDxfId="723"/>
  </tableColumns>
  <tableStyleInfo name="TableStyleLight9"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00000000-000C-0000-FFFF-FFFF08000000}" name="Tabla10" displayName="Tabla10" ref="A4:L22" totalsRowShown="0" headerRowDxfId="720" dataDxfId="719" headerRowBorderDxfId="717" tableBorderDxfId="718" totalsRowBorderDxfId="716">
  <tableColumns count="12">
    <tableColumn id="1" xr3:uid="{00000000-0010-0000-0800-000001000000}" name="Período" dataDxfId="715"/>
    <tableColumn id="2" xr3:uid="{00000000-0010-0000-0800-000002000000}" name="Titulares-Masc" dataDxfId="714" dataCellStyle="Millares 2 4"/>
    <tableColumn id="3" xr3:uid="{00000000-0010-0000-0800-000003000000}" name="Dep-Dir-Masc" dataDxfId="713" dataCellStyle="Millares 2 4"/>
    <tableColumn id="4" xr3:uid="{00000000-0010-0000-0800-000004000000}" name="Dep_Adic-Masc" dataDxfId="712" dataCellStyle="Millares 2 4"/>
    <tableColumn id="5" xr3:uid="{00000000-0010-0000-0800-000005000000}" name="Total de Dep-Masc" dataDxfId="711" dataCellStyle="Millares 2 4">
      <calculatedColumnFormula>+D5+C5</calculatedColumnFormula>
    </tableColumn>
    <tableColumn id="6" xr3:uid="{00000000-0010-0000-0800-000006000000}" name="Total Masculino" dataDxfId="710" dataCellStyle="Millares 2 4">
      <calculatedColumnFormula>B5+C5+D5</calculatedColumnFormula>
    </tableColumn>
    <tableColumn id="7" xr3:uid="{00000000-0010-0000-0800-000007000000}" name="Titulares-Fem" dataDxfId="709" dataCellStyle="Millares 2 4"/>
    <tableColumn id="8" xr3:uid="{00000000-0010-0000-0800-000008000000}" name="Dep-Dir-Fem" dataDxfId="708" dataCellStyle="Millares 2 4"/>
    <tableColumn id="9" xr3:uid="{00000000-0010-0000-0800-000009000000}" name="Dep_Adic-Fem" dataDxfId="707" dataCellStyle="Millares 2 4"/>
    <tableColumn id="10" xr3:uid="{00000000-0010-0000-0800-00000A000000}" name="Total Dep-Fem" dataDxfId="706" dataCellStyle="Millares 2 4">
      <calculatedColumnFormula>+I5+H5</calculatedColumnFormula>
    </tableColumn>
    <tableColumn id="11" xr3:uid="{00000000-0010-0000-0800-00000B000000}" name="Total _x000a_Femenino" dataDxfId="705" dataCellStyle="Millares 2 4">
      <calculatedColumnFormula>G5+H5+I5</calculatedColumnFormula>
    </tableColumn>
    <tableColumn id="12" xr3:uid="{00000000-0010-0000-0800-00000C000000}" name="Total Afiliados SFS RC" dataDxfId="704" dataCellStyle="Millares 2 4">
      <calculatedColumnFormula>F5+K5</calculatedColumnFormula>
    </tableColumn>
  </tableColumns>
  <tableStyleInfo name="TableStyleLight9"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8" xr:uid="{00000000-000C-0000-FFFF-FFFF09000000}" name="Tabla2249" displayName="Tabla2249" ref="A8:G27" totalsRowShown="0" headerRowDxfId="699" dataDxfId="698" headerRowBorderDxfId="696" tableBorderDxfId="697" totalsRowBorderDxfId="695">
  <tableColumns count="7">
    <tableColumn id="1" xr3:uid="{00000000-0010-0000-0900-000001000000}" name="Grupo" dataDxfId="694" dataCellStyle="Millares 2 4"/>
    <tableColumn id="2" xr3:uid="{00000000-0010-0000-0900-000002000000}" name="Afiliados por Grupo de Edad" dataDxfId="693">
      <calculatedColumnFormula>+D9+F9</calculatedColumnFormula>
    </tableColumn>
    <tableColumn id="3" xr3:uid="{00000000-0010-0000-0900-000003000000}" name="%" dataDxfId="692">
      <calculatedColumnFormula>+B9/$B$27</calculatedColumnFormula>
    </tableColumn>
    <tableColumn id="4" xr3:uid="{00000000-0010-0000-0900-000004000000}" name="Hombres" dataDxfId="691"/>
    <tableColumn id="5" xr3:uid="{00000000-0010-0000-0900-000005000000}" name=" % Hombres" dataDxfId="690">
      <calculatedColumnFormula>D9/B9</calculatedColumnFormula>
    </tableColumn>
    <tableColumn id="6" xr3:uid="{00000000-0010-0000-0900-000006000000}" name="Mujeres" dataDxfId="689"/>
    <tableColumn id="7" xr3:uid="{00000000-0010-0000-0900-000007000000}" name=" %  Mujeres" dataDxfId="688">
      <calculatedColumnFormula>+F9/B9</calculatedColumnFormula>
    </tableColumn>
  </tableColumns>
  <tableStyleInfo name="TableStyleLight9"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3" xr:uid="{00000000-000C-0000-FFFF-FFFF0A000000}" name="Tabla4754" displayName="Tabla4754" ref="A6:C12" totalsRowShown="0" headerRowDxfId="687" dataDxfId="686" headerRowBorderDxfId="684" tableBorderDxfId="685" totalsRowBorderDxfId="683">
  <tableColumns count="3">
    <tableColumn id="1" xr3:uid="{00000000-0010-0000-0A00-000001000000}" name="Región Geográfica" dataDxfId="682"/>
    <tableColumn id="3" xr3:uid="{00000000-0010-0000-0A00-000003000000}" name="Total" dataDxfId="681"/>
    <tableColumn id="4" xr3:uid="{00000000-0010-0000-0A00-000004000000}" name="%" dataDxfId="680"/>
  </tableColumns>
  <tableStyleInfo name="TableStyleLight9"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9" xr:uid="{00000000-000C-0000-FFFF-FFFF0B000000}" name="Tabla475460" displayName="Tabla475460" ref="A25:C36" totalsRowShown="0" headerRowDxfId="679" dataDxfId="678" headerRowBorderDxfId="676" tableBorderDxfId="677" totalsRowBorderDxfId="675">
  <tableColumns count="3">
    <tableColumn id="2" xr3:uid="{00000000-0010-0000-0B00-000002000000}" name="Región de Salud " dataDxfId="674"/>
    <tableColumn id="3" xr3:uid="{00000000-0010-0000-0B00-000003000000}" name="Total" dataDxfId="673"/>
    <tableColumn id="4" xr3:uid="{00000000-0010-0000-0B00-000004000000}" name="%" dataDxfId="672"/>
  </tableColumns>
  <tableStyleInfo name="TableStyleLight9"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6" xr:uid="{00000000-000C-0000-FFFF-FFFF0C000000}" name="Tabla48" displayName="Tabla48" ref="C12:E46" totalsRowShown="0" headerRowDxfId="671" dataDxfId="670" headerRowBorderDxfId="668" tableBorderDxfId="669" totalsRowBorderDxfId="667">
  <sortState xmlns:xlrd2="http://schemas.microsoft.com/office/spreadsheetml/2017/richdata2" ref="C13:E38">
    <sortCondition descending="1" ref="D5:D38"/>
  </sortState>
  <tableColumns count="3">
    <tableColumn id="1" xr3:uid="{00000000-0010-0000-0C00-000001000000}" name="Provincias" dataDxfId="666"/>
    <tableColumn id="10" xr3:uid="{00000000-0010-0000-0C00-00000A000000}" name="Ago.25" dataDxfId="665">
      <calculatedColumnFormula>+#REF!</calculatedColumnFormula>
    </tableColumn>
    <tableColumn id="12" xr3:uid="{00000000-0010-0000-0C00-00000C000000}" name="% Provincia" dataDxfId="664">
      <calculatedColumnFormula>+#REF!/#REF!</calculatedColumnFormula>
    </tableColumn>
  </tableColumns>
  <tableStyleInfo name="TableStyleLight9"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00000000-000C-0000-FFFF-FFFF0D000000}" name="Tabla12" displayName="Tabla12" ref="B9:H27" totalsRowShown="0" headerRowDxfId="661" dataDxfId="660" headerRowBorderDxfId="658" tableBorderDxfId="659" totalsRowBorderDxfId="657">
  <tableColumns count="7">
    <tableColumn id="1" xr3:uid="{00000000-0010-0000-0D00-000001000000}" name="Año" dataDxfId="656" dataCellStyle="Normal 2 2"/>
    <tableColumn id="2" xr3:uid="{00000000-0010-0000-0D00-000002000000}" name="Afiliados Titulares " dataDxfId="655" dataCellStyle="Normal 2 2"/>
    <tableColumn id="3" xr3:uid="{00000000-0010-0000-0D00-000003000000}" name="Afiliados Dependientes " dataDxfId="654" dataCellStyle="Normal 2 2"/>
    <tableColumn id="4" xr3:uid="{00000000-0010-0000-0D00-000004000000}" name="Afiliados Totales" dataDxfId="653" dataCellStyle="Normal 2 2">
      <calculatedColumnFormula>C10+D10</calculatedColumnFormula>
    </tableColumn>
    <tableColumn id="5" xr3:uid="{00000000-0010-0000-0D00-000005000000}" name="% Afiliados   titulares " dataDxfId="652" dataCellStyle="Normal 2 2">
      <calculatedColumnFormula>C10/E10</calculatedColumnFormula>
    </tableColumn>
    <tableColumn id="6" xr3:uid="{00000000-0010-0000-0D00-000006000000}" name=" % Afiliados Dependientes" dataDxfId="651" dataCellStyle="Normal 2 2">
      <calculatedColumnFormula>D10/E10</calculatedColumnFormula>
    </tableColumn>
    <tableColumn id="7" xr3:uid="{00000000-0010-0000-0D00-000007000000}" name="Índice de dependencia RS" dataDxfId="650" dataCellStyle="Normal 2 2">
      <calculatedColumnFormula>D10/C10</calculatedColumnFormula>
    </tableColumn>
  </tableColumns>
  <tableStyleInfo name="TableStyleLight9"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5" xr:uid="{00000000-000C-0000-FFFF-FFFF0E000000}" name="Tabla15" displayName="Tabla15" ref="B10:I28" totalsRowShown="0" headerRowDxfId="648" dataDxfId="647" headerRowBorderDxfId="645" tableBorderDxfId="646" totalsRowBorderDxfId="644">
  <tableColumns count="8">
    <tableColumn id="1" xr3:uid="{00000000-0010-0000-0E00-000001000000}" name="Período" dataDxfId="643"/>
    <tableColumn id="2" xr3:uid="{00000000-0010-0000-0E00-000002000000}" name="Titulares_Masc" dataDxfId="642" dataCellStyle="Millares 2 4"/>
    <tableColumn id="3" xr3:uid="{00000000-0010-0000-0E00-000003000000}" name="Dependientes Directos_Masc" dataDxfId="641" dataCellStyle="Millares 2 4"/>
    <tableColumn id="4" xr3:uid="{00000000-0010-0000-0E00-000004000000}" name="Total Masculino" dataDxfId="640" dataCellStyle="Millares 2 4">
      <calculatedColumnFormula>C11+D11</calculatedColumnFormula>
    </tableColumn>
    <tableColumn id="5" xr3:uid="{00000000-0010-0000-0E00-000005000000}" name="Titulares_Fem" dataDxfId="639" dataCellStyle="Millares 2 4"/>
    <tableColumn id="6" xr3:uid="{00000000-0010-0000-0E00-000006000000}" name="Dependientes Directos_Fem" dataDxfId="638" dataCellStyle="Millares 2 4"/>
    <tableColumn id="7" xr3:uid="{00000000-0010-0000-0E00-000007000000}" name="Total Femenino" dataDxfId="637" dataCellStyle="Millares 2 4">
      <calculatedColumnFormula>F11+G11</calculatedColumnFormula>
    </tableColumn>
    <tableColumn id="8" xr3:uid="{00000000-0010-0000-0E00-000008000000}" name="Total Afiliados SFS RS" dataDxfId="636" dataCellStyle="Millares 2 4">
      <calculatedColumnFormula>E11+H11</calculatedColumnFormula>
    </tableColumn>
  </tableColumns>
  <tableStyleInfo name="TableStyleLight9" showFirstColumn="0" showLastColumn="0" showRowStripes="1" showColumnStripes="0"/>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1" xr:uid="{00000000-000C-0000-FFFF-FFFF0F000000}" name="Tabla224972" displayName="Tabla224972" ref="A8:G27" totalsRowShown="0" headerRowDxfId="631" dataDxfId="630" headerRowBorderDxfId="628" tableBorderDxfId="629" totalsRowBorderDxfId="627">
  <tableColumns count="7">
    <tableColumn id="1" xr3:uid="{00000000-0010-0000-0F00-000001000000}" name="Grupo" dataDxfId="626" dataCellStyle="Millares 2 4"/>
    <tableColumn id="2" xr3:uid="{00000000-0010-0000-0F00-000002000000}" name="Afiliados por Grupo de Edad" dataDxfId="625">
      <calculatedColumnFormula>+D9+F9</calculatedColumnFormula>
    </tableColumn>
    <tableColumn id="3" xr3:uid="{00000000-0010-0000-0F00-000003000000}" name="%" dataDxfId="624">
      <calculatedColumnFormula>+B9/$B$27</calculatedColumnFormula>
    </tableColumn>
    <tableColumn id="4" xr3:uid="{00000000-0010-0000-0F00-000004000000}" name="Hombres" dataDxfId="623"/>
    <tableColumn id="5" xr3:uid="{00000000-0010-0000-0F00-000005000000}" name=" % Hombres" dataDxfId="622">
      <calculatedColumnFormula>D9/B9</calculatedColumnFormula>
    </tableColumn>
    <tableColumn id="6" xr3:uid="{00000000-0010-0000-0F00-000006000000}" name="Mujeres" dataDxfId="621"/>
    <tableColumn id="7" xr3:uid="{00000000-0010-0000-0F00-000007000000}" name=" %  Mujeres" dataDxfId="620">
      <calculatedColumnFormula>+F9/B9</calculatedColumnFormula>
    </tableColumn>
  </tableColumns>
  <tableStyleInfo name="TableStyleLight9" showFirstColumn="0" showLastColumn="0" showRowStripes="1" showColumnStripes="0"/>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0" xr:uid="{00000000-000C-0000-FFFF-FFFF10000000}" name="Tabla475461" displayName="Tabla475461" ref="A7:C13" totalsRowShown="0" headerRowDxfId="619" dataDxfId="618" headerRowBorderDxfId="616" tableBorderDxfId="617" totalsRowBorderDxfId="615">
  <tableColumns count="3">
    <tableColumn id="1" xr3:uid="{00000000-0010-0000-1000-000001000000}" name="Región Geográfica" dataDxfId="614"/>
    <tableColumn id="3" xr3:uid="{00000000-0010-0000-1000-000003000000}" name="Total" dataDxfId="613"/>
    <tableColumn id="4" xr3:uid="{00000000-0010-0000-1000-000004000000}" name="%" dataDxfId="612"/>
  </tableColumns>
  <tableStyleInfo name="TableStyleLight9" showFirstColumn="0" showLastColumn="0" showRowStripes="1" showColumnStripes="0"/>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1" xr:uid="{00000000-000C-0000-FFFF-FFFF11000000}" name="Tabla47546062" displayName="Tabla47546062" ref="A23:C34" totalsRowShown="0" headerRowDxfId="611" dataDxfId="610" headerRowBorderDxfId="608" tableBorderDxfId="609" totalsRowBorderDxfId="607">
  <tableColumns count="3">
    <tableColumn id="2" xr3:uid="{00000000-0010-0000-1100-000002000000}" name="Región de Salud " dataDxfId="606"/>
    <tableColumn id="3" xr3:uid="{00000000-0010-0000-1100-000003000000}" name="Total" dataDxfId="605"/>
    <tableColumn id="4" xr3:uid="{00000000-0010-0000-1100-000004000000}" name="%" dataDxfId="604"/>
  </tableColumns>
  <tableStyleInfo name="TableStyleLight9" showFirstColumn="0" showLastColumn="0" showRowStripes="1" showColumnStripes="0"/>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2" xr:uid="{00000000-000C-0000-FFFF-FFFF12000000}" name="Tabla4863" displayName="Tabla4863" ref="C12:E46" totalsRowShown="0" headerRowDxfId="603" dataDxfId="602" headerRowBorderDxfId="600" tableBorderDxfId="601" totalsRowBorderDxfId="599">
  <sortState xmlns:xlrd2="http://schemas.microsoft.com/office/spreadsheetml/2017/richdata2" ref="C13:E38">
    <sortCondition descending="1" ref="D5:D38"/>
  </sortState>
  <tableColumns count="3">
    <tableColumn id="1" xr3:uid="{00000000-0010-0000-1200-000001000000}" name="Provincias" dataDxfId="598"/>
    <tableColumn id="10" xr3:uid="{00000000-0010-0000-1200-00000A000000}" name="Ago.25" dataDxfId="597">
      <calculatedColumnFormula>+#REF!</calculatedColumnFormula>
    </tableColumn>
    <tableColumn id="12" xr3:uid="{00000000-0010-0000-1200-00000C000000}" name="% Provincia" dataDxfId="596">
      <calculatedColumnFormula>+#REF!/#REF!</calculatedColumnFormula>
    </tableColumn>
  </tableColumns>
  <tableStyleInfo name="TableStyleLight9" showFirstColumn="0" showLastColumn="0" showRowStripes="1" showColumnStripes="0"/>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9" xr:uid="{00000000-000C-0000-FFFF-FFFF13000000}" name="Tabla4754616580" displayName="Tabla4754616580" ref="A7:C10" totalsRowShown="0" headerRowDxfId="594" dataDxfId="593" headerRowBorderDxfId="591" tableBorderDxfId="592" totalsRowBorderDxfId="590">
  <tableColumns count="3">
    <tableColumn id="1" xr3:uid="{00000000-0010-0000-1300-000001000000}" name="Pensionados" dataDxfId="589"/>
    <tableColumn id="3" xr3:uid="{00000000-0010-0000-1300-000003000000}" name="Total" dataDxfId="588"/>
    <tableColumn id="4" xr3:uid="{00000000-0010-0000-1300-000004000000}" name="%" dataDxfId="587"/>
  </tableColumns>
  <tableStyleInfo name="TableStyleLight9" showFirstColumn="0" showLastColumn="0" showRowStripes="1" showColumnStripes="0"/>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5" xr:uid="{00000000-000C-0000-FFFF-FFFF14000000}" name="Tabla22497276" displayName="Tabla22497276" ref="A8:G27" totalsRowShown="0" headerRowDxfId="582" dataDxfId="581" headerRowBorderDxfId="579" tableBorderDxfId="580" totalsRowBorderDxfId="578">
  <tableColumns count="7">
    <tableColumn id="1" xr3:uid="{00000000-0010-0000-1400-000001000000}" name="Grupo" dataDxfId="577" dataCellStyle="Millares 2 4"/>
    <tableColumn id="2" xr3:uid="{00000000-0010-0000-1400-000002000000}" name="Afiliados por Grupo de Edad" dataDxfId="576">
      <calculatedColumnFormula>+D9+F9</calculatedColumnFormula>
    </tableColumn>
    <tableColumn id="3" xr3:uid="{00000000-0010-0000-1400-000003000000}" name="%" dataDxfId="575">
      <calculatedColumnFormula>+B9/$B$27</calculatedColumnFormula>
    </tableColumn>
    <tableColumn id="4" xr3:uid="{00000000-0010-0000-1400-000004000000}" name="Hombres" dataDxfId="574"/>
    <tableColumn id="5" xr3:uid="{00000000-0010-0000-1400-000005000000}" name=" % Hombres" dataDxfId="573">
      <calculatedColumnFormula>D9/B9</calculatedColumnFormula>
    </tableColumn>
    <tableColumn id="6" xr3:uid="{00000000-0010-0000-1400-000006000000}" name="Mujeres" dataDxfId="572"/>
    <tableColumn id="7" xr3:uid="{00000000-0010-0000-1400-000007000000}" name=" %  Mujeres" dataDxfId="571">
      <calculatedColumnFormula>+F9/B9</calculatedColumnFormula>
    </tableColumn>
  </tableColumns>
  <tableStyleInfo name="TableStyleLight9" showFirstColumn="0" showLastColumn="0" showRowStripes="1" showColumnStripes="0"/>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4" xr:uid="{00000000-000C-0000-FFFF-FFFF15000000}" name="Tabla47546165" displayName="Tabla47546165" ref="A6:C10" totalsRowShown="0" headerRowDxfId="570" dataDxfId="569" headerRowBorderDxfId="567" tableBorderDxfId="568" totalsRowBorderDxfId="566">
  <tableColumns count="3">
    <tableColumn id="1" xr3:uid="{00000000-0010-0000-1500-000001000000}" name="Categoria de ARS" dataDxfId="565"/>
    <tableColumn id="3" xr3:uid="{00000000-0010-0000-1500-000003000000}" name="Total" dataDxfId="564"/>
    <tableColumn id="4" xr3:uid="{00000000-0010-0000-1500-000004000000}" name="%" dataDxfId="563"/>
  </tableColumns>
  <tableStyleInfo name="TableStyleLight9" showFirstColumn="0" showLastColumn="0" showRowStripes="1" showColumnStripes="0"/>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00000000-000C-0000-FFFF-FFFF16000000}" name="Tabla7" displayName="Tabla7" ref="A6:D24" totalsRowShown="0" headerRowDxfId="562" dataDxfId="561" headerRowBorderDxfId="559" tableBorderDxfId="560" totalsRowBorderDxfId="558">
  <tableColumns count="4">
    <tableColumn id="1" xr3:uid="{00000000-0010-0000-1600-000001000000}" name="Año" dataDxfId="557" dataCellStyle="Normal 2"/>
    <tableColumn id="2" xr3:uid="{00000000-0010-0000-1600-000002000000}" name="Cotizantes" dataDxfId="556" dataCellStyle="Millares 2"/>
    <tableColumn id="3" xr3:uid="{00000000-0010-0000-1600-000003000000}" name="Afiliados " dataDxfId="555" dataCellStyle="Millares 2"/>
    <tableColumn id="4" xr3:uid="{00000000-0010-0000-1600-000004000000}" name="Densidad de Cotizantes" dataDxfId="554" dataCellStyle="Normal 2">
      <calculatedColumnFormula>B7/C7</calculatedColumnFormula>
    </tableColumn>
  </tableColumns>
  <tableStyleInfo name="TableStyleLight9" showFirstColumn="0" showLastColumn="0" showRowStripes="1" showColumnStripes="0"/>
</table>
</file>

<file path=xl/tables/table2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00000000-000C-0000-FFFF-FFFF17000000}" name="Tabla9" displayName="Tabla9" ref="A5:D23" totalsRowShown="0" headerRowDxfId="553" dataDxfId="552" headerRowBorderDxfId="550" tableBorderDxfId="551" totalsRowBorderDxfId="549">
  <tableColumns count="4">
    <tableColumn id="1" xr3:uid="{00000000-0010-0000-1700-000001000000}" name="Años" dataDxfId="548" dataCellStyle="Normal 2"/>
    <tableColumn id="2" xr3:uid="{00000000-0010-0000-1700-000002000000}" name="Trabajadores Cotizantes " dataDxfId="547" dataCellStyle="Millares 2">
      <calculatedColumnFormula>+'2. SVDS'!B7</calculatedColumnFormula>
    </tableColumn>
    <tableColumn id="3" xr3:uid="{00000000-0010-0000-1700-000003000000}" name="Población Ocupada Formal" dataDxfId="546" dataCellStyle="Millares 2"/>
    <tableColumn id="4" xr3:uid="{00000000-0010-0000-1700-000004000000}" name="% Cotizantes/ Pobl. Asalariada" dataDxfId="545">
      <calculatedColumnFormula>B6/C6</calculatedColumnFormula>
    </tableColumn>
  </tableColumns>
  <tableStyleInfo name="TableStyleLight9" showFirstColumn="0" showLastColumn="0" showRowStripes="1" showColumnStripes="0"/>
</table>
</file>

<file path=xl/tables/table2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8" xr:uid="{00000000-000C-0000-FFFF-FFFF18000000}" name="Tabla5759" displayName="Tabla5759" ref="A6:C18" totalsRowCount="1" headerRowDxfId="543" dataDxfId="542" totalsRowDxfId="541" headerRowBorderDxfId="539" tableBorderDxfId="540" headerRowCellStyle="Millares 5 2">
  <tableColumns count="3">
    <tableColumn id="1" xr3:uid="{00000000-0010-0000-1800-000001000000}" name="Edad" totalsRowLabel="Fuente: SIPEN" dataDxfId="537" totalsRowDxfId="538" dataCellStyle="Normal 13 2"/>
    <tableColumn id="2" xr3:uid="{00000000-0010-0000-1800-000002000000}" name="Cotizantes" dataDxfId="535" totalsRowDxfId="536"/>
    <tableColumn id="3" xr3:uid="{00000000-0010-0000-1800-000003000000}" name="%" dataDxfId="533" totalsRowDxfId="534"/>
  </tableColumns>
  <tableStyleInfo name="TableStyleLight9" showFirstColumn="0" showLastColumn="0" showRowStripes="1" showColumnStripes="0"/>
</table>
</file>

<file path=xl/tables/table2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0" xr:uid="{00000000-000C-0000-FFFF-FFFF19000000}" name="Tabla20" displayName="Tabla20" ref="A5:C15" totalsRowShown="0" headerRowDxfId="531" dataDxfId="530" headerRowBorderDxfId="528" tableBorderDxfId="529" totalsRowBorderDxfId="527">
  <tableColumns count="3">
    <tableColumn id="1" xr3:uid="{00000000-0010-0000-1900-000001000000}" name="Cantidad de Salarios Mínimos Cotizables" dataDxfId="526" dataCellStyle="Normal 13 2"/>
    <tableColumn id="2" xr3:uid="{00000000-0010-0000-1900-000002000000}" name="Cotizantes" dataDxfId="525"/>
    <tableColumn id="3" xr3:uid="{00000000-0010-0000-1900-000003000000}" name="%" dataDxfId="524"/>
  </tableColumns>
  <tableStyleInfo name="TableStyleLight9" showFirstColumn="0" showLastColumn="0" showRowStripes="1" showColumnStripes="0"/>
</table>
</file>

<file path=xl/tables/table2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3" xr:uid="{00000000-000C-0000-FFFF-FFFF1A000000}" name="Tabla63" displayName="Tabla63" ref="B5:H23" totalsRowShown="0" headerRowDxfId="523" dataDxfId="522" headerRowBorderDxfId="520" tableBorderDxfId="521" totalsRowBorderDxfId="519">
  <tableColumns count="7">
    <tableColumn id="1" xr3:uid="{00000000-0010-0000-1A00-000001000000}" name="Mes" dataDxfId="518"/>
    <tableColumn id="2" xr3:uid="{00000000-0010-0000-1A00-000002000000}" name="Afiliados Masculino" dataDxfId="517"/>
    <tableColumn id="3" xr3:uid="{00000000-0010-0000-1A00-000003000000}" name="Afiliados Femeninos" dataDxfId="516"/>
    <tableColumn id="4" xr3:uid="{00000000-0010-0000-1A00-000004000000}" name="Total _x000a_Afiliados" dataDxfId="515">
      <calculatedColumnFormula>+Tabla63[[#This Row],[Afiliados Femeninos]]+Tabla63[[#This Row],[Afiliados Masculino]]</calculatedColumnFormula>
    </tableColumn>
    <tableColumn id="5" xr3:uid="{00000000-0010-0000-1A00-000005000000}" name="Cotizantes Masculinos" dataDxfId="514"/>
    <tableColumn id="6" xr3:uid="{00000000-0010-0000-1A00-000006000000}" name="Cotizantes Femenino " dataDxfId="513"/>
    <tableColumn id="7" xr3:uid="{00000000-0010-0000-1A00-000007000000}" name="Total _x000a_Cotizantes" dataDxfId="512">
      <calculatedColumnFormula>+Tabla63[[#This Row],[Cotizantes Femenino ]]+Tabla63[[#This Row],[Cotizantes Masculinos]]</calculatedColumnFormula>
    </tableColumn>
  </tableColumns>
  <tableStyleInfo name="TableStyleLight9" showFirstColumn="0" showLastColumn="0" showRowStripes="1" showColumnStripes="0"/>
</table>
</file>

<file path=xl/tables/table2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7" xr:uid="{00000000-000C-0000-FFFF-FFFF1B000000}" name="Tabla67" displayName="Tabla67" ref="A7:B23" totalsRowShown="0" headerRowDxfId="511" dataDxfId="510" headerRowBorderDxfId="509">
  <tableColumns count="2">
    <tableColumn id="1" xr3:uid="{00000000-0010-0000-1B00-000001000000}" name="Períodos" dataDxfId="508"/>
    <tableColumn id="2" xr3:uid="{00000000-0010-0000-1B00-000002000000}" name="Casos" dataDxfId="507"/>
  </tableColumns>
  <tableStyleInfo name="TableStyleLight9" showFirstColumn="0" showLastColumn="0" showRowStripes="1" showColumnStripes="0"/>
</table>
</file>

<file path=xl/tables/table2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00000000-000C-0000-FFFF-FFFF1C000000}" name="Tabla18" displayName="Tabla18" ref="A5:O22" totalsRowShown="0" headerRowDxfId="506" dataDxfId="505" headerRowBorderDxfId="503" tableBorderDxfId="504" totalsRowBorderDxfId="502">
  <tableColumns count="15">
    <tableColumn id="1" xr3:uid="{00000000-0010-0000-1C00-000001000000}" name="Período" dataDxfId="501"/>
    <tableColumn id="2" xr3:uid="{00000000-0010-0000-1C00-000002000000}" name="Atlántico" dataDxfId="500"/>
    <tableColumn id="3" xr3:uid="{00000000-0010-0000-1C00-000003000000}" name="Crecer" dataDxfId="499"/>
    <tableColumn id="4" xr3:uid="{00000000-0010-0000-1C00-000004000000}" name="JMMB-BDI" dataDxfId="498"/>
    <tableColumn id="5" xr3:uid="{00000000-0010-0000-1C00-000005000000}" name="Popular" dataDxfId="497"/>
    <tableColumn id="6" xr3:uid="{00000000-0010-0000-1C00-000006000000}" name="Reservas" dataDxfId="496"/>
    <tableColumn id="7" xr3:uid="{00000000-0010-0000-1C00-000007000000}" name="Romana" dataDxfId="495"/>
    <tableColumn id="8" xr3:uid="{00000000-0010-0000-1C00-000008000000}" name="Siembra" dataDxfId="494"/>
    <tableColumn id="9" xr3:uid="{00000000-0010-0000-1C00-000009000000}" name="Total" dataDxfId="493"/>
    <tableColumn id="10" xr3:uid="{00000000-0010-0000-1C00-00000A000000}" name="Ministerio de Hacienda" dataDxfId="492"/>
    <tableColumn id="11" xr3:uid="{00000000-0010-0000-1C00-00000B000000}" name="Plan  Sustitutivo del Banco Central" dataDxfId="491"/>
    <tableColumn id="12" xr3:uid="{00000000-0010-0000-1C00-00000C000000}" name="Plan  Sustitutivo del Banco de Reservas" dataDxfId="490"/>
    <tableColumn id="13" xr3:uid="{00000000-0010-0000-1C00-00000D000000}" name="Plan Sustitutivo INABIMA" dataDxfId="489"/>
    <tableColumn id="14" xr3:uid="{00000000-0010-0000-1C00-00000E000000}" name="Total Reparto" dataDxfId="488"/>
    <tableColumn id="15" xr3:uid="{00000000-0010-0000-1C00-00000F000000}" name="Total General" dataDxfId="487"/>
  </tableColumns>
  <tableStyleInfo name="TableStyleLight9" showFirstColumn="0" showLastColumn="0" showRowStripes="1" showColumnStripes="0"/>
</table>
</file>

<file path=xl/tables/table3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00000000-000C-0000-FFFF-FFFF1D000000}" name="Tabla19" displayName="Tabla19" ref="A4:O22" totalsRowShown="0" headerRowDxfId="486" dataDxfId="485" headerRowBorderDxfId="483" tableBorderDxfId="484" totalsRowBorderDxfId="482">
  <tableColumns count="15">
    <tableColumn id="1" xr3:uid="{00000000-0010-0000-1D00-000001000000}" name="Año" dataDxfId="480" totalsRowDxfId="481"/>
    <tableColumn id="2" xr3:uid="{00000000-0010-0000-1D00-000002000000}" name="Atlántico" dataDxfId="478" totalsRowDxfId="479"/>
    <tableColumn id="3" xr3:uid="{00000000-0010-0000-1D00-000003000000}" name="Crecer" dataDxfId="476" totalsRowDxfId="477"/>
    <tableColumn id="4" xr3:uid="{00000000-0010-0000-1D00-000004000000}" name="JMMB-BDI" dataDxfId="474" totalsRowDxfId="475"/>
    <tableColumn id="5" xr3:uid="{00000000-0010-0000-1D00-000005000000}" name="Popular" dataDxfId="472" totalsRowDxfId="473"/>
    <tableColumn id="6" xr3:uid="{00000000-0010-0000-1D00-000006000000}" name="Reservas" dataDxfId="470" totalsRowDxfId="471"/>
    <tableColumn id="7" xr3:uid="{00000000-0010-0000-1D00-000007000000}" name="Romana" dataDxfId="468" totalsRowDxfId="469"/>
    <tableColumn id="8" xr3:uid="{00000000-0010-0000-1D00-000008000000}" name="Siembra" dataDxfId="466" totalsRowDxfId="467"/>
    <tableColumn id="9" xr3:uid="{00000000-0010-0000-1D00-000009000000}" name="Total AFP" dataDxfId="464" totalsRowDxfId="465"/>
    <tableColumn id="10" xr3:uid="{00000000-0010-0000-1D00-00000A000000}" name="FPBC" dataDxfId="462" totalsRowDxfId="463"/>
    <tableColumn id="11" xr3:uid="{00000000-0010-0000-1D00-00000B000000}" name="Bco Reservas" dataDxfId="460" totalsRowDxfId="461"/>
    <tableColumn id="12" xr3:uid="{00000000-0010-0000-1D00-00000C000000}" name="INABIMA" dataDxfId="458" totalsRowDxfId="459"/>
    <tableColumn id="13" xr3:uid="{00000000-0010-0000-1D00-00000D000000}" name="Ministerio de Hacienda" dataDxfId="456" totalsRowDxfId="457"/>
    <tableColumn id="14" xr3:uid="{00000000-0010-0000-1D00-00000E000000}" name="Total Reparto" dataDxfId="454" totalsRowDxfId="455"/>
    <tableColumn id="15" xr3:uid="{00000000-0010-0000-1D00-00000F000000}" name="Total General" dataDxfId="452" totalsRowDxfId="453"/>
  </tableColumns>
  <tableStyleInfo name="TableStyleLight9" showFirstColumn="0" showLastColumn="0" showRowStripes="1" showColumnStripes="0"/>
</table>
</file>

<file path=xl/tables/table3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00000000-000C-0000-FFFF-FFFF1E000000}" name="Tabla16" displayName="Tabla16" ref="A5:N23" totalsRowShown="0" headerRowDxfId="451" dataDxfId="450" headerRowBorderDxfId="449">
  <tableColumns count="14">
    <tableColumn id="1" xr3:uid="{00000000-0010-0000-1E00-000001000000}" name="Años" dataDxfId="448"/>
    <tableColumn id="2" xr3:uid="{00000000-0010-0000-1E00-000002000000}" name="Atlántico" dataDxfId="447"/>
    <tableColumn id="3" xr3:uid="{00000000-0010-0000-1E00-000003000000}" name="Crecer" dataDxfId="446"/>
    <tableColumn id="4" xr3:uid="{00000000-0010-0000-1E00-000004000000}" name="JMMB-BDI" dataDxfId="445"/>
    <tableColumn id="5" xr3:uid="{00000000-0010-0000-1E00-000005000000}" name="Popular" dataDxfId="444"/>
    <tableColumn id="6" xr3:uid="{00000000-0010-0000-1E00-000006000000}" name="Reservas" dataDxfId="443"/>
    <tableColumn id="7" xr3:uid="{00000000-0010-0000-1E00-000007000000}" name="Romana" dataDxfId="442"/>
    <tableColumn id="8" xr3:uid="{00000000-0010-0000-1E00-000008000000}" name="Siembra" dataDxfId="441"/>
    <tableColumn id="9" xr3:uid="{00000000-0010-0000-1E00-000009000000}" name="Total" dataDxfId="440"/>
    <tableColumn id="10" xr3:uid="{00000000-0010-0000-1E00-00000A000000}" name="Ministerio de Hacienda" dataDxfId="439"/>
    <tableColumn id="11" xr3:uid="{00000000-0010-0000-1E00-00000B000000}" name="Plan  Sustitutivo del Banco Central" dataDxfId="438"/>
    <tableColumn id="12" xr3:uid="{00000000-0010-0000-1E00-00000C000000}" name="Plan  Sustitutivo del Banco de Reservas" dataDxfId="437"/>
    <tableColumn id="13" xr3:uid="{00000000-0010-0000-1E00-00000D000000}" name="Plan Sustitutivo INABIMA" dataDxfId="436"/>
    <tableColumn id="14" xr3:uid="{00000000-0010-0000-1E00-00000E000000}" name="Total General" dataDxfId="435"/>
  </tableColumns>
  <tableStyleInfo name="TableStyleLight9" showFirstColumn="0" showLastColumn="0" showRowStripes="1" showColumnStripes="0"/>
</table>
</file>

<file path=xl/tables/table3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1F000000}" name="Tabla2" displayName="Tabla2" ref="A6:L24" totalsRowShown="0" headerRowDxfId="433" dataDxfId="432" headerRowBorderDxfId="430" tableBorderDxfId="431" totalsRowBorderDxfId="429">
  <tableColumns count="12">
    <tableColumn id="1" xr3:uid="{00000000-0010-0000-1F00-000001000000}" name="Años" dataDxfId="428"/>
    <tableColumn id="3" xr3:uid="{00000000-0010-0000-1F00-000003000000}" name="Empresas Privadas" dataDxfId="427"/>
    <tableColumn id="4" xr3:uid="{00000000-0010-0000-1F00-000004000000}" name=" Empresas Públicas " dataDxfId="426"/>
    <tableColumn id="5" xr3:uid="{00000000-0010-0000-1F00-000005000000}" name="Empresas Públicas Centralizadas" dataDxfId="425"/>
    <tableColumn id="14" xr3:uid="{00000000-0010-0000-1F00-00000E000000}" name="Empresas Pendiente en Clasificar" dataDxfId="424"/>
    <tableColumn id="7" xr3:uid="{00000000-0010-0000-1F00-000007000000}" name="Total Empresas" dataDxfId="423">
      <calculatedColumnFormula>SUM(B7:E7)</calculatedColumnFormula>
    </tableColumn>
    <tableColumn id="8" xr3:uid="{00000000-0010-0000-1F00-000008000000}" name=" Empleados Privados" dataDxfId="422"/>
    <tableColumn id="9" xr3:uid="{00000000-0010-0000-1F00-000009000000}" name="Empleados  Públicos " dataDxfId="421"/>
    <tableColumn id="10" xr3:uid="{00000000-0010-0000-1F00-00000A000000}" name="Empleados Públicos Centralizados" dataDxfId="420"/>
    <tableColumn id="12" xr3:uid="{00000000-0010-0000-1F00-00000C000000}" name="Total  Empleados" dataDxfId="419">
      <calculatedColumnFormula>SUM(G7:I7)+Tabla2[[#This Row],[Empresas y Empleados sin claficar]]</calculatedColumnFormula>
    </tableColumn>
    <tableColumn id="11" xr3:uid="{00000000-0010-0000-1F00-00000B000000}" name="Empresas y Empleados sin claficar" dataDxfId="418">
      <calculatedColumnFormula>+Tabla2[[#This Row],[Empresas Pendiente en Clasificar]]</calculatedColumnFormula>
    </tableColumn>
    <tableColumn id="13" xr3:uid="{00000000-0010-0000-1F00-00000D000000}" name="Relación Promedio Empleados / Empresas" dataDxfId="417"/>
  </tableColumns>
  <tableStyleInfo name="TableStyleLight9" showFirstColumn="0" showLastColumn="0" showRowStripes="1" showColumnStripes="0"/>
</table>
</file>

<file path=xl/tables/table3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20000000}" name="Tabla3" displayName="Tabla3" ref="A6:E16" totalsRowShown="0" headerRowDxfId="414" dataDxfId="413" headerRowBorderDxfId="411" tableBorderDxfId="412" totalsRowBorderDxfId="410">
  <tableColumns count="5">
    <tableColumn id="1" xr3:uid="{00000000-0010-0000-2000-000001000000}" name="Rango de Empleados" dataDxfId="409"/>
    <tableColumn id="2" xr3:uid="{00000000-0010-0000-2000-000002000000}" name="Empresas por rango" dataDxfId="408"/>
    <tableColumn id="3" xr3:uid="{00000000-0010-0000-2000-000003000000}" name="% Empresas por rango" dataDxfId="407"/>
    <tableColumn id="4" xr3:uid="{00000000-0010-0000-2000-000004000000}" name="Empleados por rango" dataDxfId="406"/>
    <tableColumn id="5" xr3:uid="{00000000-0010-0000-2000-000005000000}" name="% Empleados por rango" dataDxfId="405"/>
  </tableColumns>
  <tableStyleInfo name="TableStyleLight9" showFirstColumn="0" showLastColumn="0" showRowStripes="1" showColumnStripes="0"/>
</table>
</file>

<file path=xl/tables/table3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1" xr:uid="{00000000-000C-0000-FFFF-FFFF21000000}" name="Tabla21" displayName="Tabla21" ref="A6:D24" totalsRowShown="0" headerRowDxfId="404" dataDxfId="403" headerRowBorderDxfId="401" tableBorderDxfId="402" totalsRowBorderDxfId="400">
  <tableColumns count="4">
    <tableColumn id="1" xr3:uid="{00000000-0010-0000-2100-000001000000}" name="Años" dataDxfId="399"/>
    <tableColumn id="2" xr3:uid="{00000000-0010-0000-2100-000002000000}" name="Ocupada Sector Formal" dataDxfId="398"/>
    <tableColumn id="3" xr3:uid="{00000000-0010-0000-2100-000003000000}" name="Afiliados  SRL" dataDxfId="397"/>
    <tableColumn id="4" xr3:uid="{00000000-0010-0000-2100-000004000000}" name="% Crecimiento" dataDxfId="396">
      <calculatedColumnFormula>C7/C6-1</calculatedColumnFormula>
    </tableColumn>
  </tableColumns>
  <tableStyleInfo name="TableStyleLight9" showFirstColumn="0" showLastColumn="0" showRowStripes="1" showColumnStripes="0"/>
</table>
</file>

<file path=xl/tables/table3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2" xr:uid="{00000000-000C-0000-FFFF-FFFF22000000}" name="Tabla22" displayName="Tabla22" ref="A8:G25" totalsRowShown="0" headerRowDxfId="394" dataDxfId="393" headerRowBorderDxfId="391" tableBorderDxfId="392" totalsRowBorderDxfId="390">
  <tableColumns count="7">
    <tableColumn id="1" xr3:uid="{00000000-0010-0000-2200-000001000000}" name="Grupo" dataDxfId="389"/>
    <tableColumn id="2" xr3:uid="{00000000-0010-0000-2200-000002000000}" name="Afiliados por Grupo de Edad" dataDxfId="388"/>
    <tableColumn id="3" xr3:uid="{00000000-0010-0000-2200-000003000000}" name="%" dataDxfId="387"/>
    <tableColumn id="4" xr3:uid="{00000000-0010-0000-2200-000004000000}" name="Hombres" dataDxfId="386"/>
    <tableColumn id="5" xr3:uid="{00000000-0010-0000-2200-000005000000}" name=" % Hombres" dataDxfId="385">
      <calculatedColumnFormula>D9/B9</calculatedColumnFormula>
    </tableColumn>
    <tableColumn id="6" xr3:uid="{00000000-0010-0000-2200-000006000000}" name="Mujeres" dataDxfId="384"/>
    <tableColumn id="7" xr3:uid="{00000000-0010-0000-2200-000007000000}" name=" %  Mujeres" dataDxfId="383">
      <calculatedColumnFormula>+F9/B9</calculatedColumnFormula>
    </tableColumn>
  </tableColumns>
  <tableStyleInfo name="TableStyleLight9" showFirstColumn="0" showLastColumn="0" showRowStripes="1" showColumnStripes="0"/>
</table>
</file>

<file path=xl/tables/table3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00000000-000C-0000-FFFF-FFFF23000000}" name="Tabla23" displayName="Tabla23" ref="A4:E24" totalsRowShown="0" headerRowDxfId="380" dataDxfId="379" headerRowBorderDxfId="377" tableBorderDxfId="378" totalsRowBorderDxfId="376">
  <tableColumns count="5">
    <tableColumn id="1" xr3:uid="{00000000-0010-0000-2300-000001000000}" name="Años" dataDxfId="375"/>
    <tableColumn id="2" xr3:uid="{00000000-0010-0000-2300-000002000000}" name="Afiliación al SRL" dataDxfId="374"/>
    <tableColumn id="3" xr3:uid="{00000000-0010-0000-2300-000003000000}" name="Total Casos de Accid. Laborales y Enf. Prof." dataDxfId="373"/>
    <tableColumn id="4" xr3:uid="{00000000-0010-0000-2300-000004000000}" name="Accidentabilidad Afiliados_x000a_(No. de accidentes por cada 100,000 afiliados)" dataDxfId="372"/>
    <tableColumn id="5" xr3:uid="{00000000-0010-0000-2300-000005000000}" name="Tasa de accidentabilidad   " dataDxfId="371"/>
  </tableColumns>
  <tableStyleInfo name="TableStyleLight9" showFirstColumn="0" showLastColumn="0" showRowStripes="1" showColumnStripes="0"/>
</table>
</file>

<file path=xl/tables/table3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4" xr:uid="{00000000-000C-0000-FFFF-FFFF24000000}" name="Tabla24" displayName="Tabla24" ref="A6:J18" headerRowDxfId="370" dataDxfId="369" headerRowBorderDxfId="367" tableBorderDxfId="368" totalsRowBorderDxfId="366" headerRowCellStyle="Normal 2">
  <autoFilter ref="A6:J18" xr:uid="{00000000-0009-0000-0100-000018000000}"/>
  <tableColumns count="10">
    <tableColumn id="1" xr3:uid="{00000000-0010-0000-2400-000001000000}" name="Años" totalsRowLabel="Total" dataDxfId="364" totalsRowDxfId="365"/>
    <tableColumn id="2" xr3:uid="{00000000-0010-0000-2400-000002000000}" name="Recaudo RC_x000a_ (Incluye recargos e Intereses)" dataDxfId="362" totalsRowDxfId="363"/>
    <tableColumn id="3" xr3:uid="{00000000-0010-0000-2400-000003000000}" name="Aportes del Gob._x000a_Según Presupuesto                    (SFS RS)" dataDxfId="360" totalsRowDxfId="361"/>
    <tableColumn id="4" xr3:uid="{00000000-0010-0000-2400-000004000000}" name="Rendimientos Inversiones *" dataDxfId="358" totalsRowDxfId="359"/>
    <tableColumn id="6" xr3:uid="{00000000-0010-0000-2400-000006000000}" name="Aportes del Gob. Central Para pensionados" dataDxfId="356" totalsRowDxfId="357"/>
    <tableColumn id="7" xr3:uid="{00000000-0010-0000-2400-000007000000}" name="Ingresos SDSS" dataDxfId="355"/>
    <tableColumn id="8" xr3:uid="{00000000-0010-0000-2400-000008000000}" name="Pagos RC" dataDxfId="353" totalsRowDxfId="354"/>
    <tableColumn id="9" xr3:uid="{00000000-0010-0000-2400-000009000000}" name="Pagos a SENASA RS " dataDxfId="351" totalsRowDxfId="352"/>
    <tableColumn id="10" xr3:uid="{00000000-0010-0000-2400-00000A000000}" name="Pago Salud Pensionados" dataDxfId="349" totalsRowDxfId="350"/>
    <tableColumn id="11" xr3:uid="{00000000-0010-0000-2400-00000B000000}" name="Egresos SDSS" totalsRowFunction="sum" dataDxfId="348"/>
  </tableColumns>
  <tableStyleInfo name="TableStyleLight9" showFirstColumn="0" showLastColumn="0" showRowStripes="1" showColumnStripes="0"/>
</table>
</file>

<file path=xl/tables/table3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5" xr:uid="{00000000-000C-0000-FFFF-FFFF25000000}" name="Tabla26" displayName="Tabla26" ref="A6:E19" totalsRowShown="0" headerRowDxfId="345" dataDxfId="344" headerRowBorderDxfId="342" tableBorderDxfId="343" totalsRowBorderDxfId="341">
  <tableColumns count="5">
    <tableColumn id="1" xr3:uid="{00000000-0010-0000-2500-000001000000}" name="Períodos" dataDxfId="340" dataCellStyle="Normal 104"/>
    <tableColumn id="2" xr3:uid="{00000000-0010-0000-2500-000002000000}" name="Sector  Público" dataDxfId="339"/>
    <tableColumn id="3" xr3:uid="{00000000-0010-0000-2500-000003000000}" name="Sector Privado" dataDxfId="338"/>
    <tableColumn id="4" xr3:uid="{00000000-0010-0000-2500-000004000000}" name="PE_Aportes Extraordinario Persona" dataDxfId="337"/>
    <tableColumn id="5" xr3:uid="{00000000-0010-0000-2500-000005000000}" name="Recaudo Total" dataDxfId="336"/>
  </tableColumns>
  <tableStyleInfo name="TableStyleLight9" showFirstColumn="0" showLastColumn="0" showRowStripes="1" showColumnStripes="0"/>
</table>
</file>

<file path=xl/tables/table3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8" xr:uid="{00000000-000C-0000-FFFF-FFFF26000000}" name="Tabla29" displayName="Tabla29" ref="A6:D10" totalsRowShown="0" headerRowDxfId="334" dataDxfId="333" headerRowBorderDxfId="331" tableBorderDxfId="332" dataCellStyle="Millares 4">
  <tableColumns count="4">
    <tableColumn id="1" xr3:uid="{00000000-0010-0000-2600-000001000000}" name="Cuentas" dataDxfId="330" dataCellStyle="Millares 4"/>
    <tableColumn id="8" xr3:uid="{00000000-0010-0000-2600-000008000000}" name="2024" dataDxfId="329" dataCellStyle="Millares 4"/>
    <tableColumn id="5" xr3:uid="{00000000-0010-0000-2600-000005000000}" name="Ene- Ago. 2025" dataDxfId="328" dataCellStyle="Millares 4"/>
    <tableColumn id="11" xr3:uid="{00000000-0010-0000-2600-00000B000000}" name="Total" dataDxfId="327" dataCellStyle="Millares 4">
      <calculatedColumnFormula>SUM(B7:C7)</calculatedColumnFormula>
    </tableColumn>
  </tableColumns>
  <tableStyleInfo name="TableStyleLight9" showFirstColumn="0" showLastColumn="0" showRowStripes="1" showColumnStripes="0"/>
</table>
</file>

<file path=xl/tables/table4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9" xr:uid="{00000000-000C-0000-FFFF-FFFF27000000}" name="Tabla30" displayName="Tabla30" ref="A4:F31" totalsRowCount="1" headerRowDxfId="324" dataDxfId="323" headerRowBorderDxfId="321" tableBorderDxfId="322" totalsRowBorderDxfId="320">
  <autoFilter ref="A4:F30" xr:uid="{00000000-0009-0000-0100-00001D000000}"/>
  <tableColumns count="6">
    <tableColumn id="1" xr3:uid="{00000000-0010-0000-2700-000001000000}" name="No." dataDxfId="318" totalsRowDxfId="319"/>
    <tableColumn id="2" xr3:uid="{00000000-0010-0000-2700-000002000000}" name="ARS" dataDxfId="316" totalsRowDxfId="317"/>
    <tableColumn id="3" xr3:uid="{00000000-0010-0000-2700-000003000000}" name="Total General_x000a_2022- Ago.25" dataDxfId="314" totalsRowDxfId="315"/>
    <tableColumn id="5" xr3:uid="{00000000-0010-0000-2700-000005000000}" name="Ene-Ago. 2025" dataDxfId="312" totalsRowDxfId="313">
      <calculatedColumnFormula>+'Resumen '!M75</calculatedColumnFormula>
    </tableColumn>
    <tableColumn id="4" xr3:uid="{00000000-0010-0000-2700-000004000000}" name="2024" dataDxfId="310" totalsRowDxfId="311"/>
    <tableColumn id="7" xr3:uid="{00000000-0010-0000-2700-000007000000}" name="2022-2023" dataDxfId="308" totalsRowDxfId="309">
      <calculatedColumnFormula>+#REF!+#REF!</calculatedColumnFormula>
    </tableColumn>
  </tableColumns>
  <tableStyleInfo name="TableStyleLight9" showFirstColumn="0" showLastColumn="0" showRowStripes="1" showColumnStripes="0"/>
</table>
</file>

<file path=xl/tables/table4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0" xr:uid="{00000000-000C-0000-FFFF-FFFF28000000}" name="Tabla31" displayName="Tabla31" ref="A6:C12" totalsRowShown="0" headerRowDxfId="307" dataDxfId="306" headerRowBorderDxfId="304" tableBorderDxfId="305" headerRowCellStyle="Normal 2 12">
  <tableColumns count="3">
    <tableColumn id="1" xr3:uid="{00000000-0010-0000-2800-000001000000}" name="Instrumentos" dataDxfId="303" dataCellStyle="Normal 2 12"/>
    <tableColumn id="2" xr3:uid="{00000000-0010-0000-2800-000002000000}" name=" Total Invertido" dataDxfId="302"/>
    <tableColumn id="3" xr3:uid="{00000000-0010-0000-2800-000003000000}" name="%" dataDxfId="301" dataCellStyle="Normal 2 12"/>
  </tableColumns>
  <tableStyleInfo name="TableStyleLight9" showFirstColumn="0" showLastColumn="0" showRowStripes="1" showColumnStripes="0"/>
</table>
</file>

<file path=xl/tables/table4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1" xr:uid="{00000000-000C-0000-FFFF-FFFF29000000}" name="Tabla32" displayName="Tabla32" ref="A5:C13" totalsRowShown="0" headerRowDxfId="300" dataDxfId="299" headerRowBorderDxfId="297" tableBorderDxfId="298" headerRowCellStyle="Millares 4">
  <tableColumns count="3">
    <tableColumn id="1" xr3:uid="{00000000-0010-0000-2900-000001000000}" name="Cuentas" dataDxfId="296" dataCellStyle="Millares 4"/>
    <tableColumn id="2" xr3:uid="{00000000-0010-0000-2900-000002000000}" name=" Total Invertido" dataDxfId="295"/>
    <tableColumn id="3" xr3:uid="{00000000-0010-0000-2900-000003000000}" name="%" dataDxfId="294" dataCellStyle="Normal 2 12"/>
  </tableColumns>
  <tableStyleInfo name="TableStyleLight9" showFirstColumn="0" showLastColumn="0" showRowStripes="1" showColumnStripes="0"/>
</table>
</file>

<file path=xl/tables/table4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2" xr:uid="{00000000-000C-0000-FFFF-FFFF2A000000}" name="Tabla33" displayName="Tabla33" ref="A6:E18" totalsRowShown="0" headerRowDxfId="293" dataDxfId="292" headerRowBorderDxfId="290" tableBorderDxfId="291" totalsRowBorderDxfId="289">
  <tableColumns count="5">
    <tableColumn id="1" xr3:uid="{00000000-0010-0000-2A00-000001000000}" name="Años" dataDxfId="288"/>
    <tableColumn id="2" xr3:uid="{00000000-0010-0000-2A00-000002000000}" name="Aporte Gobierno (Presupuestado)" dataDxfId="287" dataCellStyle="Millares 3"/>
    <tableColumn id="3" xr3:uid="{00000000-0010-0000-2A00-000003000000}" name=" Pago a SENASA " dataDxfId="286"/>
    <tableColumn id="5" xr3:uid="{00000000-0010-0000-2A00-000005000000}" name="Columna1" dataDxfId="285">
      <calculatedColumnFormula>+#REF!*1000000</calculatedColumnFormula>
    </tableColumn>
    <tableColumn id="6" xr3:uid="{00000000-0010-0000-2A00-000006000000}" name="Columna2" dataDxfId="284">
      <calculatedColumnFormula>+Tabla33[[#This Row],[Aporte Gobierno (Presupuestado)]]/Tabla33[[#This Row],[Columna1]]</calculatedColumnFormula>
    </tableColumn>
  </tableColumns>
  <tableStyleInfo name="TableStyleLight9" showFirstColumn="0" showLastColumn="0" showRowStripes="1" showColumnStripes="0"/>
</table>
</file>

<file path=xl/tables/table4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3" xr:uid="{00000000-000C-0000-FFFF-FFFF2B000000}" name="Tabla34" displayName="Tabla34" ref="A5:B17" totalsRowShown="0" headerRowDxfId="283" dataDxfId="282" headerRowBorderDxfId="280" tableBorderDxfId="281" totalsRowBorderDxfId="279">
  <tableColumns count="2">
    <tableColumn id="1" xr3:uid="{00000000-0010-0000-2B00-000001000000}" name="Año" dataDxfId="278" dataCellStyle="Normal 2"/>
    <tableColumn id="2" xr3:uid="{00000000-0010-0000-2B00-000002000000}" name="Pagos a Pensionados" dataDxfId="277"/>
  </tableColumns>
  <tableStyleInfo name="TableStyleLight9" showFirstColumn="0" showLastColumn="0" showRowStripes="1" showColumnStripes="0"/>
</table>
</file>

<file path=xl/tables/table4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00000000-000C-0000-FFFF-FFFF2C000000}" name="Tabla37" displayName="Tabla37" ref="B6:C18" totalsRowShown="0" headerRowDxfId="276" dataDxfId="275" headerRowBorderDxfId="273" tableBorderDxfId="274" totalsRowBorderDxfId="272">
  <tableColumns count="2">
    <tableColumn id="1" xr3:uid="{00000000-0010-0000-2C00-000001000000}" name="Año" dataDxfId="271" dataCellStyle="Normal 2"/>
    <tableColumn id="2" xr3:uid="{00000000-0010-0000-2C00-000002000000}" name="Dispersión SVDS" dataDxfId="270"/>
  </tableColumns>
  <tableStyleInfo name="TableStyleLight9" showFirstColumn="0" showLastColumn="0" showRowStripes="1" showColumnStripes="0"/>
</table>
</file>

<file path=xl/tables/table4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4" xr:uid="{00000000-000C-0000-FFFF-FFFF2D000000}" name="Tabla35" displayName="Tabla35" ref="A6:F16" totalsRowShown="0" headerRowDxfId="268" dataDxfId="267" headerRowBorderDxfId="265" tableBorderDxfId="266" totalsRowBorderDxfId="264" headerRowCellStyle="Normal 2 2" dataCellStyle="Normal 2 2">
  <tableColumns count="6">
    <tableColumn id="1" xr3:uid="{00000000-0010-0000-2D00-000001000000}" name="Cuentas" dataDxfId="263" dataCellStyle="Normal 2 2"/>
    <tableColumn id="9" xr3:uid="{00000000-0010-0000-2D00-000009000000}" name="2022" dataDxfId="262" dataCellStyle="Normal 2 2"/>
    <tableColumn id="8" xr3:uid="{00000000-0010-0000-2D00-000008000000}" name="2023" dataDxfId="261" dataCellStyle="Normal 2 2"/>
    <tableColumn id="10" xr3:uid="{00000000-0010-0000-2D00-00000A000000}" name="2024" dataDxfId="260" dataCellStyle="Normal 2 2"/>
    <tableColumn id="6" xr3:uid="{00000000-0010-0000-2D00-000006000000}" name="Enero - Agosto 2025" dataDxfId="259" dataCellStyle="Normal 2 2"/>
    <tableColumn id="7" xr3:uid="{00000000-0010-0000-2D00-000007000000}" name="Total" dataDxfId="258" dataCellStyle="Normal 2 2">
      <calculatedColumnFormula>SUM(B7:E7)</calculatedColumnFormula>
    </tableColumn>
  </tableColumns>
  <tableStyleInfo name="TableStyleLight9" showFirstColumn="0" showLastColumn="0" showRowStripes="1" showColumnStripes="0"/>
</table>
</file>

<file path=xl/tables/table4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5" xr:uid="{00000000-000C-0000-FFFF-FFFF2E000000}" name="Tabla36" displayName="Tabla36" ref="A6:F22" totalsRowShown="0" headerRowDxfId="254" dataDxfId="253" headerRowBorderDxfId="251" tableBorderDxfId="252" totalsRowBorderDxfId="250" headerRowCellStyle="Normal 43" dataCellStyle="Normal 114 2">
  <tableColumns count="6">
    <tableColumn id="1" xr3:uid="{00000000-0010-0000-2E00-000001000000}" name="Totales Generales" dataDxfId="249" dataCellStyle="Normal 114 2"/>
    <tableColumn id="7" xr3:uid="{00000000-0010-0000-2E00-000007000000}" name="2022" dataDxfId="248" dataCellStyle="Normal 114 2"/>
    <tableColumn id="8" xr3:uid="{00000000-0010-0000-2E00-000008000000}" name="2023" dataDxfId="247" dataCellStyle="Normal 114 2"/>
    <tableColumn id="9" xr3:uid="{00000000-0010-0000-2E00-000009000000}" name="2024" dataDxfId="246" dataCellStyle="Normal 114 2"/>
    <tableColumn id="5" xr3:uid="{00000000-0010-0000-2E00-000005000000}" name="Ene-Ago.25" dataDxfId="245"/>
    <tableColumn id="6" xr3:uid="{00000000-0010-0000-2E00-000006000000}" name="Total" dataDxfId="244"/>
  </tableColumns>
  <tableStyleInfo name="TableStyleLight9" showFirstColumn="0" showLastColumn="0" showRowStripes="1" showColumnStripes="0"/>
</table>
</file>

<file path=xl/tables/table4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9" xr:uid="{00000000-000C-0000-FFFF-FFFF2F000000}" name="Tabla40" displayName="Tabla40" ref="A6:E14" totalsRowShown="0" headerRowDxfId="242" dataDxfId="241" headerRowBorderDxfId="239" tableBorderDxfId="240" totalsRowBorderDxfId="238" headerRowCellStyle="Normal 24">
  <tableColumns count="5">
    <tableColumn id="1" xr3:uid="{00000000-0010-0000-2F00-000001000000}" name="Período" dataDxfId="237"/>
    <tableColumn id="2" xr3:uid="{00000000-0010-0000-2F00-000002000000}" name="Patrimonio Fondos de Pensiones _x000a_(RD$ Millones)" dataDxfId="236"/>
    <tableColumn id="3" xr3:uid="{00000000-0010-0000-2F00-000003000000}" name="Tasa de crecimiento Anual" dataDxfId="235"/>
    <tableColumn id="4" xr3:uid="{00000000-0010-0000-2F00-000004000000}" name="Producto Interno Bruto (PIB) _x000a_(RD$ Millones)" dataDxfId="234"/>
    <tableColumn id="5" xr3:uid="{00000000-0010-0000-2F00-000005000000}" name="Valor estimado  _x000a_% Patrimonio/ PIB" dataDxfId="233" dataCellStyle="Normal 24">
      <calculatedColumnFormula>B7/D7</calculatedColumnFormula>
    </tableColumn>
  </tableColumns>
  <tableStyleInfo name="TableStyleLight9" showFirstColumn="0" showLastColumn="0" showRowStripes="1" showColumnStripes="0"/>
</table>
</file>

<file path=xl/tables/table4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00000000-000C-0000-FFFF-FFFF30000000}" name="Tabla4112" displayName="Tabla4112" ref="A6:C16" totalsRowShown="0" headerRowDxfId="232" dataDxfId="231" headerRowBorderDxfId="229" tableBorderDxfId="230" totalsRowBorderDxfId="228">
  <sortState xmlns:xlrd2="http://schemas.microsoft.com/office/spreadsheetml/2017/richdata2" ref="A5:C15">
    <sortCondition descending="1" ref="C5:C15"/>
  </sortState>
  <tableColumns count="3">
    <tableColumn id="1" xr3:uid="{00000000-0010-0000-3000-000001000000}" name="Entidades" dataDxfId="227" dataCellStyle="Normal 25"/>
    <tableColumn id="2" xr3:uid="{00000000-0010-0000-3000-000002000000}" name="Inversión " dataDxfId="226"/>
    <tableColumn id="3" xr3:uid="{00000000-0010-0000-3000-000003000000}" name="% Participación" dataDxfId="225" dataCellStyle="Normal 25">
      <calculatedColumnFormula>+Tabla4112[[#This Row],[Inversión ]]/#REF!</calculatedColumnFormula>
    </tableColumn>
  </tableColumns>
  <tableStyleInfo name="TableStyleLight9" showFirstColumn="0" showLastColumn="0" showRowStripes="1" showColumnStripes="0"/>
</table>
</file>

<file path=xl/tables/table5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00000000-000C-0000-FFFF-FFFF31000000}" name="Tabla318" displayName="Tabla318" ref="A6:C13" totalsRowShown="0" headerRowDxfId="219" dataDxfId="218" headerRowBorderDxfId="216" tableBorderDxfId="217" totalsRowBorderDxfId="215">
  <sortState xmlns:xlrd2="http://schemas.microsoft.com/office/spreadsheetml/2017/richdata2" ref="A5:B10">
    <sortCondition descending="1" ref="B5:B10"/>
  </sortState>
  <tableColumns count="3">
    <tableColumn id="1" xr3:uid="{00000000-0010-0000-3100-000001000000}" name="Composicion de Patrimonio de Fondo de Pensiones" dataDxfId="214"/>
    <tableColumn id="2" xr3:uid="{00000000-0010-0000-3100-000002000000}" name="Total" dataDxfId="213"/>
    <tableColumn id="3" xr3:uid="{00000000-0010-0000-3100-000003000000}" name="%" dataDxfId="212">
      <calculatedColumnFormula>+Tabla318[[#This Row],[Total]]/$B$12</calculatedColumnFormula>
    </tableColumn>
  </tableColumns>
  <tableStyleInfo name="TableStyleLight9" showFirstColumn="0" showLastColumn="0" showRowStripes="1" showColumnStripes="0"/>
</table>
</file>

<file path=xl/tables/table5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8" xr:uid="{00000000-000C-0000-FFFF-FFFF32000000}" name="Tabla39" displayName="Tabla39" ref="A7:C43" totalsRowShown="0" headerRowDxfId="210" dataDxfId="209" headerRowBorderDxfId="207" tableBorderDxfId="208" totalsRowBorderDxfId="206">
  <tableColumns count="3">
    <tableColumn id="1" xr3:uid="{00000000-0010-0000-3200-000001000000}" name="Período" dataDxfId="205" dataCellStyle="Normal 26"/>
    <tableColumn id="2" xr3:uid="{00000000-0010-0000-3200-000002000000}" name="Promedio CCI " dataDxfId="204" dataCellStyle="Normal 26"/>
    <tableColumn id="3" xr3:uid="{00000000-0010-0000-3200-000003000000}" name="Promedio Sistema" dataDxfId="203" dataCellStyle="Normal 26"/>
  </tableColumns>
  <tableStyleInfo name="TableStyleLight9" showFirstColumn="0" showLastColumn="0" showRowStripes="1" showColumnStripes="0"/>
</table>
</file>

<file path=xl/tables/table5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7" xr:uid="{00000000-000C-0000-FFFF-FFFF33000000}" name="Tabla38" displayName="Tabla38" ref="A7:D25" totalsRowShown="0" headerRowDxfId="202" dataDxfId="201" totalsRowDxfId="200" headerRowBorderDxfId="198" tableBorderDxfId="199">
  <tableColumns count="4">
    <tableColumn id="1" xr3:uid="{00000000-0010-0000-3300-000001000000}" name="Período" dataDxfId="196" totalsRowDxfId="197" dataCellStyle="Normal 26 3"/>
    <tableColumn id="2" xr3:uid="{00000000-0010-0000-3300-000002000000}" name="Rentabilidad Nominal del Sistema" dataDxfId="194" totalsRowDxfId="195" dataCellStyle="Normal 26 3"/>
    <tableColumn id="3" xr3:uid="{00000000-0010-0000-3300-000003000000}" name="Inflación Acumulada" dataDxfId="192" totalsRowDxfId="193" dataCellStyle="Normal 26 3"/>
    <tableColumn id="4" xr3:uid="{00000000-0010-0000-3300-000004000000}" name="Rentabilidad Real" dataDxfId="190" totalsRowDxfId="191" dataCellStyle="Normal 26 3">
      <calculatedColumnFormula>B8-C8</calculatedColumnFormula>
    </tableColumn>
  </tableColumns>
  <tableStyleInfo name="TableStyleLight9" showFirstColumn="0" showLastColumn="0" showRowStripes="1" showColumnStripes="0"/>
</table>
</file>

<file path=xl/tables/table5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2" xr:uid="{00000000-000C-0000-FFFF-FFFF34000000}" name="Tabla42" displayName="Tabla42" ref="A5:H25" totalsRowShown="0" headerRowDxfId="188" dataDxfId="187" headerRowBorderDxfId="185" tableBorderDxfId="186" totalsRowBorderDxfId="184">
  <tableColumns count="8">
    <tableColumn id="1" xr3:uid="{00000000-0010-0000-3400-000001000000}" name="Fecha" dataDxfId="183"/>
    <tableColumn id="2" xr3:uid="{00000000-0010-0000-3400-000002000000}" name=" Prestaciones de Beneficios_x000a_ (ARL Salud Segura)" dataDxfId="182"/>
    <tableColumn id="3" xr3:uid="{00000000-0010-0000-3400-000003000000}" name="% / Total" dataDxfId="181">
      <calculatedColumnFormula>B6/H6</calculatedColumnFormula>
    </tableColumn>
    <tableColumn id="4" xr3:uid="{00000000-0010-0000-3400-000004000000}" name="Comisión SISALRIL" dataDxfId="180"/>
    <tableColumn id="5" xr3:uid="{00000000-0010-0000-3400-000005000000}" name="% / Total2" dataDxfId="179">
      <calculatedColumnFormula>D6/H6</calculatedColumnFormula>
    </tableColumn>
    <tableColumn id="6" xr3:uid="{00000000-0010-0000-3400-000006000000}" name="Fondos de Solidaridad FSS (SRL)" dataDxfId="178"/>
    <tableColumn id="7" xr3:uid="{00000000-0010-0000-3400-000007000000}" name="% / Total3" dataDxfId="177">
      <calculatedColumnFormula>F6/H6</calculatedColumnFormula>
    </tableColumn>
    <tableColumn id="8" xr3:uid="{00000000-0010-0000-3400-000008000000}" name="Total por Año" dataDxfId="176"/>
  </tableColumns>
  <tableStyleInfo name="TableStyleLight9" showFirstColumn="0" showLastColumn="0" showRowStripes="1" showColumnStripes="0"/>
</table>
</file>

<file path=xl/tables/table5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3" xr:uid="{00000000-000C-0000-FFFF-FFFF35000000}" name="Tabla43" displayName="Tabla43" ref="A3:I7" totalsRowShown="0" headerRowDxfId="175" dataDxfId="174" headerRowBorderDxfId="172" tableBorderDxfId="173" totalsRowBorderDxfId="171">
  <tableColumns count="9">
    <tableColumn id="1" xr3:uid="{00000000-0010-0000-3500-000001000000}" name="Tipo de Subsidio" dataDxfId="170"/>
    <tableColumn id="2" xr3:uid="{00000000-0010-0000-3500-000002000000}" name="2015" dataDxfId="169"/>
    <tableColumn id="3" xr3:uid="{00000000-0010-0000-3500-000003000000}" name="2016" dataDxfId="168"/>
    <tableColumn id="22" xr3:uid="{00000000-0010-0000-3500-000016000000}" name="2017" dataDxfId="167"/>
    <tableColumn id="21" xr3:uid="{00000000-0010-0000-3500-000015000000}" name="2018" dataDxfId="166"/>
    <tableColumn id="4" xr3:uid="{00000000-0010-0000-3500-000004000000}" name="2019" dataDxfId="165"/>
    <tableColumn id="15" xr3:uid="{00000000-0010-0000-3500-00000F000000}" name="2020" dataDxfId="164"/>
    <tableColumn id="16" xr3:uid="{00000000-0010-0000-3500-000010000000}" name="2021" dataDxfId="163"/>
    <tableColumn id="5" xr3:uid="{00000000-0010-0000-3500-000005000000}" name="2022" dataDxfId="162"/>
  </tableColumns>
  <tableStyleInfo name="Estilo de tabla 1" showFirstColumn="0" showLastColumn="0" showRowStripes="1" showColumnStripes="0"/>
</table>
</file>

<file path=xl/tables/table5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4" xr:uid="{00000000-000C-0000-FFFF-FFFF36000000}" name="Tabla44" displayName="Tabla44" ref="A3:J7" totalsRowShown="0" headerRowDxfId="161" dataDxfId="160" headerRowBorderDxfId="158" tableBorderDxfId="159" totalsRowBorderDxfId="157" headerRowCellStyle="20% - Accent3 2" dataCellStyle="20% - Accent3 2">
  <tableColumns count="10">
    <tableColumn id="1" xr3:uid="{00000000-0010-0000-3600-000001000000}" name="Tipo de Subsidio" dataDxfId="156"/>
    <tableColumn id="11" xr3:uid="{00000000-0010-0000-3600-00000B000000}" name="2015" dataDxfId="155"/>
    <tableColumn id="12" xr3:uid="{00000000-0010-0000-3600-00000C000000}" name="2016" dataDxfId="154"/>
    <tableColumn id="13" xr3:uid="{00000000-0010-0000-3600-00000D000000}" name="2017" dataDxfId="153"/>
    <tableColumn id="14" xr3:uid="{00000000-0010-0000-3600-00000E000000}" name="2018" dataDxfId="152"/>
    <tableColumn id="15" xr3:uid="{00000000-0010-0000-3600-00000F000000}" name="2019" dataDxfId="151"/>
    <tableColumn id="2" xr3:uid="{00000000-0010-0000-3600-000002000000}" name="2020" dataDxfId="150"/>
    <tableColumn id="3" xr3:uid="{00000000-0010-0000-3600-000003000000}" name="2021" dataDxfId="149"/>
    <tableColumn id="5" xr3:uid="{00000000-0010-0000-3600-000005000000}" name="2022" dataDxfId="148"/>
    <tableColumn id="10" xr3:uid="{00000000-0010-0000-3600-00000A000000}" name="Total" dataDxfId="147"/>
  </tableColumns>
  <tableStyleInfo name="TableStyleLight9" showFirstColumn="0" showLastColumn="0" showRowStripes="1" showColumnStripes="0"/>
</table>
</file>

<file path=xl/tables/table5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5" xr:uid="{00000000-000C-0000-FFFF-FFFF37000000}" name="Tabla45" displayName="Tabla45" ref="A7:G27" totalsRowShown="0" headerRowDxfId="146" dataDxfId="145" headerRowBorderDxfId="143" tableBorderDxfId="144">
  <tableColumns count="7">
    <tableColumn id="1" xr3:uid="{00000000-0010-0000-3700-000001000000}" name="Períodos" dataDxfId="142"/>
    <tableColumn id="2" xr3:uid="{00000000-0010-0000-3700-000002000000}" name="Discapacidad" dataDxfId="141"/>
    <tableColumn id="3" xr3:uid="{00000000-0010-0000-3700-000003000000}" name="Sobrevivencia" dataDxfId="140"/>
    <tableColumn id="4" xr3:uid="{00000000-0010-0000-3700-000004000000}" name="Retiro Programado" dataDxfId="139"/>
    <tableColumn id="5" xr3:uid="{00000000-0010-0000-3700-000005000000}" name="Total Pensiones" dataDxfId="138">
      <calculatedColumnFormula>+Tabla45[[#This Row],[Retiro Programado]]+Tabla45[[#This Row],[Sobrevivencia]]+Tabla45[[#This Row],[Discapacidad]]</calculatedColumnFormula>
    </tableColumn>
    <tableColumn id="6" xr3:uid="{00000000-0010-0000-3700-000006000000}" name="% Discapacidad" dataDxfId="137"/>
    <tableColumn id="7" xr3:uid="{00000000-0010-0000-3700-000007000000}" name="% Sobrevivencia" dataDxfId="136"/>
  </tableColumns>
  <tableStyleInfo name="TableStyleLight9" showFirstColumn="0" showLastColumn="0" showRowStripes="1" showColumnStripes="0"/>
</table>
</file>

<file path=xl/tables/table5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38000000}" name="Tabla4" displayName="Tabla4" ref="A6:B10" totalsRowShown="0" headerRowDxfId="135" dataDxfId="134" headerRowBorderDxfId="132" tableBorderDxfId="133">
  <tableColumns count="2">
    <tableColumn id="1" xr3:uid="{00000000-0010-0000-3800-000001000000}" name="Concepto" dataDxfId="131"/>
    <tableColumn id="2" xr3:uid="{00000000-0010-0000-3800-000002000000}" name="RD$" dataDxfId="130" dataCellStyle="Millares 10 2"/>
  </tableColumns>
  <tableStyleInfo name="TableStyleLight9" showFirstColumn="0" showLastColumn="0" showRowStripes="1" showColumnStripes="0"/>
</table>
</file>

<file path=xl/tables/table5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00000000-000C-0000-FFFF-FFFF39000000}" name="Tabla428" displayName="Tabla428" ref="A5:D13" totalsRowShown="0" headerRowDxfId="129" dataDxfId="128" headerRowBorderDxfId="126" tableBorderDxfId="127" totalsRowBorderDxfId="125">
  <tableColumns count="4">
    <tableColumn id="5" xr3:uid="{00000000-0010-0000-3900-000005000000}" name="Año" dataDxfId="124"/>
    <tableColumn id="1" xr3:uid="{00000000-0010-0000-3900-000001000000}" name="Cantidad Pensiones Otorgadas" dataDxfId="123"/>
    <tableColumn id="2" xr3:uid="{00000000-0010-0000-3900-000002000000}" name="Pensión RD$" dataDxfId="122"/>
    <tableColumn id="3" xr3:uid="{00000000-0010-0000-3900-000003000000}" name="RD$ Estimado Anual" dataDxfId="121">
      <calculatedColumnFormula>+Tabla428[[#This Row],[Pensión RD$]]*Tabla428[[#This Row],[Cantidad Pensiones Otorgadas]]</calculatedColumnFormula>
    </tableColumn>
  </tableColumns>
  <tableStyleInfo name="TableStyleLight9" showFirstColumn="0" showLastColumn="0" showRowStripes="1" showColumnStripes="0"/>
</table>
</file>

<file path=xl/tables/table5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2" xr:uid="{00000000-000C-0000-FFFF-FFFF3A000000}" name="Tabla42853" displayName="Tabla42853" ref="B4:C36" totalsRowCount="1" headerRowDxfId="120" dataDxfId="119" totalsRowDxfId="118" headerRowBorderDxfId="116" tableBorderDxfId="117" totalsRowBorderDxfId="115">
  <tableColumns count="2">
    <tableColumn id="5" xr3:uid="{00000000-0010-0000-3A00-000005000000}" name="Decreto" totalsRowLabel="Total" dataDxfId="113" totalsRowDxfId="114"/>
    <tableColumn id="1" xr3:uid="{00000000-0010-0000-3A00-000001000000}" name="Cantidad Pensión" totalsRowFunction="custom" dataDxfId="111" totalsRowDxfId="112">
      <totalsRowFormula>SUM(C5:C35)</totalsRowFormula>
    </tableColumn>
  </tableColumns>
  <tableStyleInfo name="TableStyleLight9" showFirstColumn="0" showLastColumn="0" showRowStripes="1" showColumnStripes="0"/>
</table>
</file>

<file path=xl/tables/table6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6" xr:uid="{00000000-000C-0000-FFFF-FFFF3B000000}" name="Tabla46" displayName="Tabla46" ref="A6:F27" totalsRowShown="0" headerRowDxfId="110" dataDxfId="109" headerRowBorderDxfId="107" tableBorderDxfId="108" totalsRowBorderDxfId="106">
  <tableColumns count="6">
    <tableColumn id="1" xr3:uid="{00000000-0010-0000-3B00-000001000000}" name="Años" dataDxfId="105"/>
    <tableColumn id="2" xr3:uid="{00000000-0010-0000-3B00-000002000000}" name="Accidentes de Trabajo" dataDxfId="104"/>
    <tableColumn id="3" xr3:uid="{00000000-0010-0000-3B00-000003000000}" name="Enfermedades Profesionales" dataDxfId="103"/>
    <tableColumn id="4" xr3:uid="{00000000-0010-0000-3B00-000004000000}" name="Total Casos" dataDxfId="102"/>
    <tableColumn id="5" xr3:uid="{00000000-0010-0000-3B00-000005000000}" name="% Accidentes Laborales" dataDxfId="101"/>
    <tableColumn id="6" xr3:uid="{00000000-0010-0000-3B00-000006000000}" name="% Enfermedades Profesionales" dataDxfId="100"/>
  </tableColumns>
  <tableStyleInfo name="TableStyleLight9" showFirstColumn="0" showLastColumn="0" showRowStripes="1" showColumnStripes="0"/>
</table>
</file>

<file path=xl/tables/table6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7" xr:uid="{00000000-000C-0000-FFFF-FFFF3C000000}" name="Tabla47" displayName="Tabla47" ref="A6:R25" totalsRowShown="0" headerRowDxfId="99" dataDxfId="98" headerRowBorderDxfId="96" tableBorderDxfId="97" totalsRowBorderDxfId="95">
  <tableColumns count="18">
    <tableColumn id="1" xr3:uid="{00000000-0010-0000-3C00-000001000000}" name="Año " dataDxfId="94"/>
    <tableColumn id="2" xr3:uid="{00000000-0010-0000-3C00-000002000000}" name="Región 0" dataDxfId="93"/>
    <tableColumn id="3" xr3:uid="{00000000-0010-0000-3C00-000003000000}" name="Región I" dataDxfId="92"/>
    <tableColumn id="4" xr3:uid="{00000000-0010-0000-3C00-000004000000}" name="Región II" dataDxfId="91"/>
    <tableColumn id="5" xr3:uid="{00000000-0010-0000-3C00-000005000000}" name="Región III" dataDxfId="90"/>
    <tableColumn id="6" xr3:uid="{00000000-0010-0000-3C00-000006000000}" name="Región IV" dataDxfId="89"/>
    <tableColumn id="7" xr3:uid="{00000000-0010-0000-3C00-000007000000}" name="Región V" dataDxfId="88"/>
    <tableColumn id="8" xr3:uid="{00000000-0010-0000-3C00-000008000000}" name="Región VI" dataDxfId="87"/>
    <tableColumn id="9" xr3:uid="{00000000-0010-0000-3C00-000009000000}" name="Región VII" dataDxfId="86"/>
    <tableColumn id="11" xr3:uid="{00000000-0010-0000-3C00-00000B000000}" name="Total Anual" dataDxfId="85"/>
    <tableColumn id="12" xr3:uid="{00000000-0010-0000-3C00-00000C000000}" name="% Región 0" dataDxfId="84">
      <calculatedColumnFormula>B7/J7</calculatedColumnFormula>
    </tableColumn>
    <tableColumn id="13" xr3:uid="{00000000-0010-0000-3C00-00000D000000}" name="% Región I" dataDxfId="83">
      <calculatedColumnFormula>C7/J7</calculatedColumnFormula>
    </tableColumn>
    <tableColumn id="14" xr3:uid="{00000000-0010-0000-3C00-00000E000000}" name="% Región II" dataDxfId="82">
      <calculatedColumnFormula>D7/J7</calculatedColumnFormula>
    </tableColumn>
    <tableColumn id="15" xr3:uid="{00000000-0010-0000-3C00-00000F000000}" name="% Región III" dataDxfId="81">
      <calculatedColumnFormula>E7/J7</calculatedColumnFormula>
    </tableColumn>
    <tableColumn id="16" xr3:uid="{00000000-0010-0000-3C00-000010000000}" name="% Región IV" dataDxfId="80">
      <calculatedColumnFormula>F7/J7</calculatedColumnFormula>
    </tableColumn>
    <tableColumn id="17" xr3:uid="{00000000-0010-0000-3C00-000011000000}" name="% Región V" dataDxfId="79">
      <calculatedColumnFormula>G7/J7</calculatedColumnFormula>
    </tableColumn>
    <tableColumn id="18" xr3:uid="{00000000-0010-0000-3C00-000012000000}" name="% Región VI" dataDxfId="78">
      <calculatedColumnFormula>H7/J7</calculatedColumnFormula>
    </tableColumn>
    <tableColumn id="19" xr3:uid="{00000000-0010-0000-3C00-000013000000}" name="% Región VII" dataDxfId="77">
      <calculatedColumnFormula>I7/J7</calculatedColumnFormula>
    </tableColumn>
  </tableColumns>
  <tableStyleInfo name="TableStyleLight9" showFirstColumn="0" showLastColumn="0" showRowStripes="1" showColumnStripes="0"/>
</table>
</file>

<file path=xl/tables/table6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1" xr:uid="{00000000-000C-0000-FFFF-FFFF3D000000}" name="Tabla51" displayName="Tabla51" ref="A6:H27" totalsRowCount="1" headerRowDxfId="76" dataDxfId="75" totalsRowDxfId="74" headerRowBorderDxfId="72" tableBorderDxfId="73" totalsRowBorderDxfId="71">
  <tableColumns count="8">
    <tableColumn id="1" xr3:uid="{00000000-0010-0000-3D00-000001000000}" name="Años" dataDxfId="69" totalsRowDxfId="70"/>
    <tableColumn id="2" xr3:uid="{00000000-0010-0000-3D00-000002000000}" name="Menor de 20 años" totalsRowFunction="custom" dataDxfId="67" totalsRowDxfId="68">
      <totalsRowFormula>+B26/$H$26</totalsRowFormula>
    </tableColumn>
    <tableColumn id="3" xr3:uid="{00000000-0010-0000-3D00-000003000000}" name="20 - 29" totalsRowFunction="custom" dataDxfId="65" totalsRowDxfId="66">
      <totalsRowFormula>+C26/$H$26</totalsRowFormula>
    </tableColumn>
    <tableColumn id="4" xr3:uid="{00000000-0010-0000-3D00-000004000000}" name="30 - 39" totalsRowFunction="custom" dataDxfId="63" totalsRowDxfId="64">
      <totalsRowFormula>+D26/$H$26</totalsRowFormula>
    </tableColumn>
    <tableColumn id="5" xr3:uid="{00000000-0010-0000-3D00-000005000000}" name="40 - 49" totalsRowFunction="custom" dataDxfId="61" totalsRowDxfId="62">
      <totalsRowFormula>+E26/$H$26</totalsRowFormula>
    </tableColumn>
    <tableColumn id="6" xr3:uid="{00000000-0010-0000-3D00-000006000000}" name="50 - 59" totalsRowFunction="custom" dataDxfId="59" totalsRowDxfId="60">
      <totalsRowFormula>+F26/$H$26</totalsRowFormula>
    </tableColumn>
    <tableColumn id="7" xr3:uid="{00000000-0010-0000-3D00-000007000000}" name="Mayor o igual a 60 años" totalsRowFunction="custom" dataDxfId="57" totalsRowDxfId="58">
      <totalsRowFormula>+G26/$H$26</totalsRowFormula>
    </tableColumn>
    <tableColumn id="8" xr3:uid="{00000000-0010-0000-3D00-000008000000}" name="Total " totalsRowFunction="custom" dataDxfId="55" totalsRowDxfId="56">
      <totalsRowFormula>+H26/$H$26</totalsRowFormula>
    </tableColumn>
  </tableColumns>
  <tableStyleInfo name="TableStyleLight9" showFirstColumn="0" showLastColumn="0" showRowStripes="1" showColumnStripes="0"/>
</table>
</file>

<file path=xl/tables/table6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9" xr:uid="{00000000-000C-0000-FFFF-FFFF3E000000}" name="Tabla49" displayName="Tabla49" ref="A6:F26" totalsRowShown="0" headerRowDxfId="54" dataDxfId="53" headerRowBorderDxfId="51" tableBorderDxfId="52" totalsRowBorderDxfId="50">
  <tableColumns count="6">
    <tableColumn id="1" xr3:uid="{00000000-0010-0000-3E00-000001000000}" name="Años" dataDxfId="49"/>
    <tableColumn id="2" xr3:uid="{00000000-0010-0000-3E00-000002000000}" name="Sector Público" dataDxfId="48"/>
    <tableColumn id="3" xr3:uid="{00000000-0010-0000-3E00-000003000000}" name="Sector Privado" dataDxfId="47"/>
    <tableColumn id="4" xr3:uid="{00000000-0010-0000-3E00-000004000000}" name="Total " dataDxfId="46"/>
    <tableColumn id="5" xr3:uid="{00000000-0010-0000-3E00-000005000000}" name="% Público" dataDxfId="45">
      <calculatedColumnFormula>B7/D7</calculatedColumnFormula>
    </tableColumn>
    <tableColumn id="6" xr3:uid="{00000000-0010-0000-3E00-000006000000}" name="% Privado" dataDxfId="44">
      <calculatedColumnFormula>C7/D7</calculatedColumnFormula>
    </tableColumn>
  </tableColumns>
  <tableStyleInfo name="TableStyleLight9" showFirstColumn="0" showLastColumn="0" showRowStripes="1" showColumnStripes="0"/>
</table>
</file>

<file path=xl/tables/table6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0" xr:uid="{00000000-000C-0000-FFFF-FFFF3F000000}" name="Tabla50" displayName="Tabla50" ref="A6:F26" totalsRowShown="0" headerRowDxfId="43" dataDxfId="42" headerRowBorderDxfId="40" tableBorderDxfId="41" totalsRowBorderDxfId="39">
  <tableColumns count="6">
    <tableColumn id="1" xr3:uid="{00000000-0010-0000-3F00-000001000000}" name="Año" dataDxfId="38"/>
    <tableColumn id="2" xr3:uid="{00000000-0010-0000-3F00-000002000000}" name="Femenino" dataDxfId="37"/>
    <tableColumn id="3" xr3:uid="{00000000-0010-0000-3F00-000003000000}" name="Masculino" dataDxfId="36"/>
    <tableColumn id="4" xr3:uid="{00000000-0010-0000-3F00-000004000000}" name="Total Casos" dataDxfId="35"/>
    <tableColumn id="5" xr3:uid="{00000000-0010-0000-3F00-000005000000}" name="% Femenino" dataDxfId="34"/>
    <tableColumn id="6" xr3:uid="{00000000-0010-0000-3F00-000006000000}" name="% Masculino" dataDxfId="33"/>
  </tableColumns>
  <tableStyleInfo name="TableStyleLight9" showFirstColumn="0" showLastColumn="0" showRowStripes="1" showColumnStripes="0"/>
</table>
</file>

<file path=xl/tables/table6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7" xr:uid="{00000000-000C-0000-FFFF-FFFF40000000}" name="Tabla4858" displayName="Tabla4858" ref="A4:I37" totalsRowShown="0" headerRowDxfId="32" dataDxfId="31" headerRowBorderDxfId="29" tableBorderDxfId="30" totalsRowBorderDxfId="28">
  <sortState xmlns:xlrd2="http://schemas.microsoft.com/office/spreadsheetml/2017/richdata2" ref="A5:I37">
    <sortCondition descending="1" ref="G5:G37"/>
  </sortState>
  <tableColumns count="9">
    <tableColumn id="1" xr3:uid="{00000000-0010-0000-4000-000001000000}" name="Provincias" dataDxfId="27"/>
    <tableColumn id="13" xr3:uid="{00000000-0010-0000-4000-00000D000000}" name="2007-2012" dataDxfId="26">
      <calculatedColumnFormula>+#REF!+#REF!+#REF!</calculatedColumnFormula>
    </tableColumn>
    <tableColumn id="14" xr3:uid="{00000000-0010-0000-4000-00000E000000}" name="2013-2018" dataDxfId="25">
      <calculatedColumnFormula>+#REF!+#REF!+#REF!</calculatedColumnFormula>
    </tableColumn>
    <tableColumn id="15" xr3:uid="{00000000-0010-0000-4000-00000F000000}" name="2019-2021" dataDxfId="24">
      <calculatedColumnFormula>+#REF!+#REF!</calculatedColumnFormula>
    </tableColumn>
    <tableColumn id="3" xr3:uid="{00000000-0010-0000-4000-000003000000}" name="2022-2023" dataDxfId="23">
      <calculatedColumnFormula>+#REF!+Tabla4858[[#This Row],[Ene-Ago-25]]</calculatedColumnFormula>
    </tableColumn>
    <tableColumn id="2" xr3:uid="{00000000-0010-0000-4000-000002000000}" name="2024" dataDxfId="22"/>
    <tableColumn id="10" xr3:uid="{00000000-0010-0000-4000-00000A000000}" name="Ene-Ago-25" dataDxfId="21">
      <calculatedColumnFormula>+#REF!</calculatedColumnFormula>
    </tableColumn>
    <tableColumn id="11" xr3:uid="{00000000-0010-0000-4000-00000B000000}" name="Total " dataDxfId="20">
      <calculatedColumnFormula>SUM(B5:G5)</calculatedColumnFormula>
    </tableColumn>
    <tableColumn id="12" xr3:uid="{00000000-0010-0000-4000-00000C000000}" name="% Provincia" dataDxfId="19">
      <calculatedColumnFormula>+Tabla4858[[#This Row],[Total ]]/$H$37</calculatedColumnFormula>
    </tableColumn>
  </tableColumns>
  <tableStyleInfo name="TableStyleLight9" showFirstColumn="0" showLastColumn="0" showRowStripes="1" showColumnStripes="0"/>
</table>
</file>

<file path=xl/tables/table6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5" xr:uid="{00000000-000C-0000-FFFF-FFFF41000000}" name="Tabla55" displayName="Tabla55" ref="A6:D11" totalsRowShown="0" headerRowDxfId="18" dataDxfId="17" headerRowBorderDxfId="15" tableBorderDxfId="16">
  <tableColumns count="4">
    <tableColumn id="1" xr3:uid="{00000000-0010-0000-4100-000001000000}" name="Solicitudes" dataDxfId="14"/>
    <tableColumn id="2" xr3:uid="{00000000-0010-0000-4100-000002000000}" name="2024" dataDxfId="13" dataCellStyle="Normal 87 2"/>
    <tableColumn id="6" xr3:uid="{00000000-0010-0000-4100-000006000000}" name="Ene-Ago. 2025" dataDxfId="12" dataCellStyle="Normal 87 2"/>
    <tableColumn id="3" xr3:uid="{00000000-0010-0000-4100-000003000000}" name="Total" dataDxfId="11">
      <calculatedColumnFormula>+Tabla55[[#This Row],[Ene-Ago. 2025]]+Tabla55[[#This Row],[2024]]</calculatedColumnFormula>
    </tableColumn>
  </tableColumns>
  <tableStyleInfo name="TableStyleLight9" showFirstColumn="0" showLastColumn="0" showRowStripes="1" showColumnStripes="0"/>
</table>
</file>

<file path=xl/tables/table6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4" xr:uid="{00000000-000C-0000-FFFF-FFFF42000000}" name="Tabla54" displayName="Tabla54" ref="A6:D15" totalsRowShown="0" headerRowDxfId="10" dataDxfId="9" headerRowBorderDxfId="7" tableBorderDxfId="8">
  <tableColumns count="4">
    <tableColumn id="1" xr3:uid="{00000000-0010-0000-4200-000001000000}" name="EJECUCIÓN CMISS DESDE ESPAÑA" dataDxfId="5" totalsRowDxfId="6" dataCellStyle="Normal 87 2"/>
    <tableColumn id="2" xr3:uid="{00000000-0010-0000-4200-000002000000}" name="2024" dataDxfId="3" totalsRowDxfId="4" dataCellStyle="Normal 87 2"/>
    <tableColumn id="6" xr3:uid="{00000000-0010-0000-4200-000006000000}" name="Ene-Ago.25" dataDxfId="1" totalsRowDxfId="2" dataCellStyle="Normal 87 2"/>
    <tableColumn id="3" xr3:uid="{00000000-0010-0000-4200-000003000000}" name="Total" dataDxfId="0"/>
  </tableColumns>
  <tableStyleInfo name="TableStyleLight9" showFirstColumn="0" showLastColumn="0" showRowStripes="1" showColumnStripes="0"/>
</table>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31.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drawing" Target="../drawings/drawing33.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3" Type="http://schemas.openxmlformats.org/officeDocument/2006/relationships/table" Target="../tables/table3.xml"/><Relationship Id="rId2" Type="http://schemas.openxmlformats.org/officeDocument/2006/relationships/drawing" Target="../drawings/drawing34.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3" Type="http://schemas.openxmlformats.org/officeDocument/2006/relationships/table" Target="../tables/table4.xml"/><Relationship Id="rId2" Type="http://schemas.openxmlformats.org/officeDocument/2006/relationships/drawing" Target="../drawings/drawing36.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3" Type="http://schemas.openxmlformats.org/officeDocument/2006/relationships/table" Target="../tables/table5.xml"/><Relationship Id="rId2" Type="http://schemas.openxmlformats.org/officeDocument/2006/relationships/drawing" Target="../drawings/drawing38.xml"/><Relationship Id="rId1" Type="http://schemas.openxmlformats.org/officeDocument/2006/relationships/printerSettings" Target="../printerSettings/printerSettings21.bin"/><Relationship Id="rId4" Type="http://schemas.openxmlformats.org/officeDocument/2006/relationships/table" Target="../tables/table6.xml"/></Relationships>
</file>

<file path=xl/worksheets/_rels/sheet22.xml.rels><?xml version="1.0" encoding="UTF-8" standalone="yes"?>
<Relationships xmlns="http://schemas.openxmlformats.org/package/2006/relationships"><Relationship Id="rId3" Type="http://schemas.openxmlformats.org/officeDocument/2006/relationships/table" Target="../tables/table7.xml"/><Relationship Id="rId2" Type="http://schemas.openxmlformats.org/officeDocument/2006/relationships/drawing" Target="../drawings/drawing4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43.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44.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3" Type="http://schemas.openxmlformats.org/officeDocument/2006/relationships/table" Target="../tables/table8.xml"/><Relationship Id="rId2" Type="http://schemas.openxmlformats.org/officeDocument/2006/relationships/drawing" Target="../drawings/drawing45.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table" Target="../tables/table9.xml"/><Relationship Id="rId2" Type="http://schemas.openxmlformats.org/officeDocument/2006/relationships/drawing" Target="../drawings/drawing47.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table" Target="../tables/table10.xml"/><Relationship Id="rId2" Type="http://schemas.openxmlformats.org/officeDocument/2006/relationships/drawing" Target="../drawings/drawing49.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table" Target="../tables/table11.xml"/><Relationship Id="rId2" Type="http://schemas.openxmlformats.org/officeDocument/2006/relationships/drawing" Target="../drawings/drawing51.xml"/><Relationship Id="rId1" Type="http://schemas.openxmlformats.org/officeDocument/2006/relationships/printerSettings" Target="../printerSettings/printerSettings28.bin"/><Relationship Id="rId4" Type="http://schemas.openxmlformats.org/officeDocument/2006/relationships/table" Target="../tables/table12.xml"/></Relationships>
</file>

<file path=xl/worksheets/_rels/sheet29.xml.rels><?xml version="1.0" encoding="UTF-8" standalone="yes"?>
<Relationships xmlns="http://schemas.openxmlformats.org/package/2006/relationships"><Relationship Id="rId3" Type="http://schemas.openxmlformats.org/officeDocument/2006/relationships/table" Target="../tables/table13.xml"/><Relationship Id="rId2" Type="http://schemas.openxmlformats.org/officeDocument/2006/relationships/drawing" Target="../drawings/drawing54.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3" Type="http://schemas.openxmlformats.org/officeDocument/2006/relationships/table" Target="../tables/table14.xml"/><Relationship Id="rId2" Type="http://schemas.openxmlformats.org/officeDocument/2006/relationships/drawing" Target="../drawings/drawing58.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3" Type="http://schemas.openxmlformats.org/officeDocument/2006/relationships/table" Target="../tables/table15.xml"/><Relationship Id="rId2" Type="http://schemas.openxmlformats.org/officeDocument/2006/relationships/drawing" Target="../drawings/drawing60.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3" Type="http://schemas.openxmlformats.org/officeDocument/2006/relationships/table" Target="../tables/table16.xml"/><Relationship Id="rId2" Type="http://schemas.openxmlformats.org/officeDocument/2006/relationships/drawing" Target="../drawings/drawing62.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3" Type="http://schemas.openxmlformats.org/officeDocument/2006/relationships/table" Target="../tables/table17.xml"/><Relationship Id="rId2" Type="http://schemas.openxmlformats.org/officeDocument/2006/relationships/drawing" Target="../drawings/drawing64.xml"/><Relationship Id="rId1" Type="http://schemas.openxmlformats.org/officeDocument/2006/relationships/printerSettings" Target="../printerSettings/printerSettings35.bin"/><Relationship Id="rId4" Type="http://schemas.openxmlformats.org/officeDocument/2006/relationships/table" Target="../tables/table18.xml"/></Relationships>
</file>

<file path=xl/worksheets/_rels/sheet36.xml.rels><?xml version="1.0" encoding="UTF-8" standalone="yes"?>
<Relationships xmlns="http://schemas.openxmlformats.org/package/2006/relationships"><Relationship Id="rId3" Type="http://schemas.openxmlformats.org/officeDocument/2006/relationships/table" Target="../tables/table19.xml"/><Relationship Id="rId2" Type="http://schemas.openxmlformats.org/officeDocument/2006/relationships/drawing" Target="../drawings/drawing67.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2" Type="http://schemas.openxmlformats.org/officeDocument/2006/relationships/drawing" Target="../drawings/drawing69.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70.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71.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3" Type="http://schemas.openxmlformats.org/officeDocument/2006/relationships/table" Target="../tables/table20.xml"/><Relationship Id="rId2" Type="http://schemas.openxmlformats.org/officeDocument/2006/relationships/drawing" Target="../drawings/drawing72.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3" Type="http://schemas.openxmlformats.org/officeDocument/2006/relationships/table" Target="../tables/table21.xml"/><Relationship Id="rId2" Type="http://schemas.openxmlformats.org/officeDocument/2006/relationships/drawing" Target="../drawings/drawing74.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3" Type="http://schemas.openxmlformats.org/officeDocument/2006/relationships/table" Target="../tables/table22.xml"/><Relationship Id="rId2" Type="http://schemas.openxmlformats.org/officeDocument/2006/relationships/drawing" Target="../drawings/drawing76.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2" Type="http://schemas.openxmlformats.org/officeDocument/2006/relationships/drawing" Target="../drawings/drawing78.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2" Type="http://schemas.openxmlformats.org/officeDocument/2006/relationships/drawing" Target="../drawings/drawing79.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80.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3" Type="http://schemas.openxmlformats.org/officeDocument/2006/relationships/table" Target="../tables/table23.xml"/><Relationship Id="rId2" Type="http://schemas.openxmlformats.org/officeDocument/2006/relationships/drawing" Target="../drawings/drawing81.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3" Type="http://schemas.openxmlformats.org/officeDocument/2006/relationships/table" Target="../tables/table24.xml"/><Relationship Id="rId2" Type="http://schemas.openxmlformats.org/officeDocument/2006/relationships/drawing" Target="../drawings/drawing83.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3" Type="http://schemas.openxmlformats.org/officeDocument/2006/relationships/table" Target="../tables/table25.xml"/><Relationship Id="rId2" Type="http://schemas.openxmlformats.org/officeDocument/2006/relationships/drawing" Target="../drawings/drawing85.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3" Type="http://schemas.openxmlformats.org/officeDocument/2006/relationships/table" Target="../tables/table26.xml"/><Relationship Id="rId2" Type="http://schemas.openxmlformats.org/officeDocument/2006/relationships/drawing" Target="../drawings/drawing87.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3" Type="http://schemas.openxmlformats.org/officeDocument/2006/relationships/table" Target="../tables/table27.xml"/><Relationship Id="rId2" Type="http://schemas.openxmlformats.org/officeDocument/2006/relationships/drawing" Target="../drawings/drawing89.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3" Type="http://schemas.openxmlformats.org/officeDocument/2006/relationships/table" Target="../tables/table28.xml"/><Relationship Id="rId2" Type="http://schemas.openxmlformats.org/officeDocument/2006/relationships/drawing" Target="../drawings/drawing92.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3" Type="http://schemas.openxmlformats.org/officeDocument/2006/relationships/table" Target="../tables/table29.xml"/><Relationship Id="rId2" Type="http://schemas.openxmlformats.org/officeDocument/2006/relationships/drawing" Target="../drawings/drawing94.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3" Type="http://schemas.openxmlformats.org/officeDocument/2006/relationships/table" Target="../tables/table30.xml"/><Relationship Id="rId2" Type="http://schemas.openxmlformats.org/officeDocument/2006/relationships/drawing" Target="../drawings/drawing95.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3" Type="http://schemas.openxmlformats.org/officeDocument/2006/relationships/table" Target="../tables/table31.xml"/><Relationship Id="rId2" Type="http://schemas.openxmlformats.org/officeDocument/2006/relationships/drawing" Target="../drawings/drawing98.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100.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101.xml"/><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102.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3" Type="http://schemas.openxmlformats.org/officeDocument/2006/relationships/table" Target="../tables/table32.xml"/><Relationship Id="rId2" Type="http://schemas.openxmlformats.org/officeDocument/2006/relationships/drawing" Target="../drawings/drawing103.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3" Type="http://schemas.openxmlformats.org/officeDocument/2006/relationships/table" Target="../tables/table33.xml"/><Relationship Id="rId2" Type="http://schemas.openxmlformats.org/officeDocument/2006/relationships/drawing" Target="../drawings/drawing105.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3" Type="http://schemas.openxmlformats.org/officeDocument/2006/relationships/table" Target="../tables/table34.xml"/><Relationship Id="rId2" Type="http://schemas.openxmlformats.org/officeDocument/2006/relationships/drawing" Target="../drawings/drawing107.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3" Type="http://schemas.openxmlformats.org/officeDocument/2006/relationships/table" Target="../tables/table35.xml"/><Relationship Id="rId2" Type="http://schemas.openxmlformats.org/officeDocument/2006/relationships/drawing" Target="../drawings/drawing109.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3" Type="http://schemas.openxmlformats.org/officeDocument/2006/relationships/table" Target="../tables/table36.xml"/><Relationship Id="rId2" Type="http://schemas.openxmlformats.org/officeDocument/2006/relationships/drawing" Target="../drawings/drawing111.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112.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113.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114.xml"/><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115.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3" Type="http://schemas.openxmlformats.org/officeDocument/2006/relationships/table" Target="../tables/table37.xml"/><Relationship Id="rId2" Type="http://schemas.openxmlformats.org/officeDocument/2006/relationships/drawing" Target="../drawings/drawing116.xml"/><Relationship Id="rId1" Type="http://schemas.openxmlformats.org/officeDocument/2006/relationships/printerSettings" Target="../printerSettings/printerSettings67.bin"/></Relationships>
</file>

<file path=xl/worksheets/_rels/sheet68.xml.rels><?xml version="1.0" encoding="UTF-8" standalone="yes"?>
<Relationships xmlns="http://schemas.openxmlformats.org/package/2006/relationships"><Relationship Id="rId3" Type="http://schemas.openxmlformats.org/officeDocument/2006/relationships/table" Target="../tables/table38.xml"/><Relationship Id="rId2" Type="http://schemas.openxmlformats.org/officeDocument/2006/relationships/drawing" Target="../drawings/drawing118.xml"/><Relationship Id="rId1" Type="http://schemas.openxmlformats.org/officeDocument/2006/relationships/printerSettings" Target="../printerSettings/printerSettings68.bin"/></Relationships>
</file>

<file path=xl/worksheets/_rels/sheet69.xml.rels><?xml version="1.0" encoding="UTF-8" standalone="yes"?>
<Relationships xmlns="http://schemas.openxmlformats.org/package/2006/relationships"><Relationship Id="rId2" Type="http://schemas.openxmlformats.org/officeDocument/2006/relationships/drawing" Target="../drawings/drawing120.xml"/><Relationship Id="rId1" Type="http://schemas.openxmlformats.org/officeDocument/2006/relationships/printerSettings" Target="../printerSettings/printerSettings69.bin"/></Relationships>
</file>

<file path=xl/worksheets/_rels/sheet70.xml.rels><?xml version="1.0" encoding="UTF-8" standalone="yes"?>
<Relationships xmlns="http://schemas.openxmlformats.org/package/2006/relationships"><Relationship Id="rId3" Type="http://schemas.openxmlformats.org/officeDocument/2006/relationships/table" Target="../tables/table39.xml"/><Relationship Id="rId2" Type="http://schemas.openxmlformats.org/officeDocument/2006/relationships/drawing" Target="../drawings/drawing121.xml"/><Relationship Id="rId1" Type="http://schemas.openxmlformats.org/officeDocument/2006/relationships/printerSettings" Target="../printerSettings/printerSettings70.bin"/></Relationships>
</file>

<file path=xl/worksheets/_rels/sheet71.xml.rels><?xml version="1.0" encoding="UTF-8" standalone="yes"?>
<Relationships xmlns="http://schemas.openxmlformats.org/package/2006/relationships"><Relationship Id="rId3" Type="http://schemas.openxmlformats.org/officeDocument/2006/relationships/table" Target="../tables/table40.xml"/><Relationship Id="rId2" Type="http://schemas.openxmlformats.org/officeDocument/2006/relationships/drawing" Target="../drawings/drawing123.xml"/><Relationship Id="rId1" Type="http://schemas.openxmlformats.org/officeDocument/2006/relationships/printerSettings" Target="../printerSettings/printerSettings71.bin"/></Relationships>
</file>

<file path=xl/worksheets/_rels/sheet72.xml.rels><?xml version="1.0" encoding="UTF-8" standalone="yes"?>
<Relationships xmlns="http://schemas.openxmlformats.org/package/2006/relationships"><Relationship Id="rId3" Type="http://schemas.openxmlformats.org/officeDocument/2006/relationships/table" Target="../tables/table41.xml"/><Relationship Id="rId2" Type="http://schemas.openxmlformats.org/officeDocument/2006/relationships/drawing" Target="../drawings/drawing125.xml"/><Relationship Id="rId1" Type="http://schemas.openxmlformats.org/officeDocument/2006/relationships/printerSettings" Target="../printerSettings/printerSettings72.bin"/></Relationships>
</file>

<file path=xl/worksheets/_rels/sheet73.xml.rels><?xml version="1.0" encoding="UTF-8" standalone="yes"?>
<Relationships xmlns="http://schemas.openxmlformats.org/package/2006/relationships"><Relationship Id="rId3" Type="http://schemas.openxmlformats.org/officeDocument/2006/relationships/table" Target="../tables/table42.xml"/><Relationship Id="rId2" Type="http://schemas.openxmlformats.org/officeDocument/2006/relationships/drawing" Target="../drawings/drawing126.xml"/><Relationship Id="rId1" Type="http://schemas.openxmlformats.org/officeDocument/2006/relationships/printerSettings" Target="../printerSettings/printerSettings73.bin"/></Relationships>
</file>

<file path=xl/worksheets/_rels/sheet74.xml.rels><?xml version="1.0" encoding="UTF-8" standalone="yes"?>
<Relationships xmlns="http://schemas.openxmlformats.org/package/2006/relationships"><Relationship Id="rId3" Type="http://schemas.openxmlformats.org/officeDocument/2006/relationships/table" Target="../tables/table43.xml"/><Relationship Id="rId2" Type="http://schemas.openxmlformats.org/officeDocument/2006/relationships/drawing" Target="../drawings/drawing127.xml"/><Relationship Id="rId1" Type="http://schemas.openxmlformats.org/officeDocument/2006/relationships/printerSettings" Target="../printerSettings/printerSettings74.bin"/></Relationships>
</file>

<file path=xl/worksheets/_rels/sheet75.xml.rels><?xml version="1.0" encoding="UTF-8" standalone="yes"?>
<Relationships xmlns="http://schemas.openxmlformats.org/package/2006/relationships"><Relationship Id="rId3" Type="http://schemas.openxmlformats.org/officeDocument/2006/relationships/table" Target="../tables/table44.xml"/><Relationship Id="rId2" Type="http://schemas.openxmlformats.org/officeDocument/2006/relationships/drawing" Target="../drawings/drawing129.xml"/><Relationship Id="rId1" Type="http://schemas.openxmlformats.org/officeDocument/2006/relationships/printerSettings" Target="../printerSettings/printerSettings75.bin"/></Relationships>
</file>

<file path=xl/worksheets/_rels/sheet76.xml.rels><?xml version="1.0" encoding="UTF-8" standalone="yes"?>
<Relationships xmlns="http://schemas.openxmlformats.org/package/2006/relationships"><Relationship Id="rId2" Type="http://schemas.openxmlformats.org/officeDocument/2006/relationships/drawing" Target="../drawings/drawing131.xml"/><Relationship Id="rId1" Type="http://schemas.openxmlformats.org/officeDocument/2006/relationships/printerSettings" Target="../printerSettings/printerSettings76.bin"/></Relationships>
</file>

<file path=xl/worksheets/_rels/sheet77.xml.rels><?xml version="1.0" encoding="UTF-8" standalone="yes"?>
<Relationships xmlns="http://schemas.openxmlformats.org/package/2006/relationships"><Relationship Id="rId3" Type="http://schemas.openxmlformats.org/officeDocument/2006/relationships/table" Target="../tables/table45.xml"/><Relationship Id="rId2" Type="http://schemas.openxmlformats.org/officeDocument/2006/relationships/drawing" Target="../drawings/drawing132.xml"/><Relationship Id="rId1" Type="http://schemas.openxmlformats.org/officeDocument/2006/relationships/printerSettings" Target="../printerSettings/printerSettings77.bin"/></Relationships>
</file>

<file path=xl/worksheets/_rels/sheet78.xml.rels><?xml version="1.0" encoding="UTF-8" standalone="yes"?>
<Relationships xmlns="http://schemas.openxmlformats.org/package/2006/relationships"><Relationship Id="rId3" Type="http://schemas.openxmlformats.org/officeDocument/2006/relationships/table" Target="../tables/table46.xml"/><Relationship Id="rId2" Type="http://schemas.openxmlformats.org/officeDocument/2006/relationships/drawing" Target="../drawings/drawing134.xml"/><Relationship Id="rId1" Type="http://schemas.openxmlformats.org/officeDocument/2006/relationships/printerSettings" Target="../printerSettings/printerSettings78.bin"/></Relationships>
</file>

<file path=xl/worksheets/_rels/sheet79.xml.rels><?xml version="1.0" encoding="UTF-8" standalone="yes"?>
<Relationships xmlns="http://schemas.openxmlformats.org/package/2006/relationships"><Relationship Id="rId3" Type="http://schemas.openxmlformats.org/officeDocument/2006/relationships/table" Target="../tables/table47.xml"/><Relationship Id="rId2" Type="http://schemas.openxmlformats.org/officeDocument/2006/relationships/drawing" Target="../drawings/drawing136.xml"/><Relationship Id="rId1" Type="http://schemas.openxmlformats.org/officeDocument/2006/relationships/printerSettings" Target="../printerSettings/printerSettings79.bin"/></Relationships>
</file>

<file path=xl/worksheets/_rels/sheet80.xml.rels><?xml version="1.0" encoding="UTF-8" standalone="yes"?>
<Relationships xmlns="http://schemas.openxmlformats.org/package/2006/relationships"><Relationship Id="rId3" Type="http://schemas.openxmlformats.org/officeDocument/2006/relationships/table" Target="../tables/table48.xml"/><Relationship Id="rId2" Type="http://schemas.openxmlformats.org/officeDocument/2006/relationships/drawing" Target="../drawings/drawing137.xml"/><Relationship Id="rId1" Type="http://schemas.openxmlformats.org/officeDocument/2006/relationships/printerSettings" Target="../printerSettings/printerSettings80.bin"/></Relationships>
</file>

<file path=xl/worksheets/_rels/sheet81.xml.rels><?xml version="1.0" encoding="UTF-8" standalone="yes"?>
<Relationships xmlns="http://schemas.openxmlformats.org/package/2006/relationships"><Relationship Id="rId3" Type="http://schemas.openxmlformats.org/officeDocument/2006/relationships/table" Target="../tables/table49.xml"/><Relationship Id="rId2" Type="http://schemas.openxmlformats.org/officeDocument/2006/relationships/drawing" Target="../drawings/drawing139.xml"/><Relationship Id="rId1" Type="http://schemas.openxmlformats.org/officeDocument/2006/relationships/printerSettings" Target="../printerSettings/printerSettings81.bin"/></Relationships>
</file>

<file path=xl/worksheets/_rels/sheet82.xml.rels><?xml version="1.0" encoding="UTF-8" standalone="yes"?>
<Relationships xmlns="http://schemas.openxmlformats.org/package/2006/relationships"><Relationship Id="rId3" Type="http://schemas.openxmlformats.org/officeDocument/2006/relationships/table" Target="../tables/table50.xml"/><Relationship Id="rId2" Type="http://schemas.openxmlformats.org/officeDocument/2006/relationships/drawing" Target="../drawings/drawing141.xml"/><Relationship Id="rId1" Type="http://schemas.openxmlformats.org/officeDocument/2006/relationships/printerSettings" Target="../printerSettings/printerSettings82.bin"/></Relationships>
</file>

<file path=xl/worksheets/_rels/sheet83.xml.rels><?xml version="1.0" encoding="UTF-8" standalone="yes"?>
<Relationships xmlns="http://schemas.openxmlformats.org/package/2006/relationships"><Relationship Id="rId3" Type="http://schemas.openxmlformats.org/officeDocument/2006/relationships/table" Target="../tables/table51.xml"/><Relationship Id="rId2" Type="http://schemas.openxmlformats.org/officeDocument/2006/relationships/drawing" Target="../drawings/drawing142.xml"/><Relationship Id="rId1" Type="http://schemas.openxmlformats.org/officeDocument/2006/relationships/printerSettings" Target="../printerSettings/printerSettings83.bin"/></Relationships>
</file>

<file path=xl/worksheets/_rels/sheet84.xml.rels><?xml version="1.0" encoding="UTF-8" standalone="yes"?>
<Relationships xmlns="http://schemas.openxmlformats.org/package/2006/relationships"><Relationship Id="rId3" Type="http://schemas.openxmlformats.org/officeDocument/2006/relationships/table" Target="../tables/table52.xml"/><Relationship Id="rId2" Type="http://schemas.openxmlformats.org/officeDocument/2006/relationships/drawing" Target="../drawings/drawing144.xml"/><Relationship Id="rId1" Type="http://schemas.openxmlformats.org/officeDocument/2006/relationships/printerSettings" Target="../printerSettings/printerSettings84.bin"/></Relationships>
</file>

<file path=xl/worksheets/_rels/sheet85.xml.rels><?xml version="1.0" encoding="UTF-8" standalone="yes"?>
<Relationships xmlns="http://schemas.openxmlformats.org/package/2006/relationships"><Relationship Id="rId2" Type="http://schemas.openxmlformats.org/officeDocument/2006/relationships/drawing" Target="../drawings/drawing146.xml"/><Relationship Id="rId1" Type="http://schemas.openxmlformats.org/officeDocument/2006/relationships/printerSettings" Target="../printerSettings/printerSettings85.bin"/></Relationships>
</file>

<file path=xl/worksheets/_rels/sheet86.xml.rels><?xml version="1.0" encoding="UTF-8" standalone="yes"?>
<Relationships xmlns="http://schemas.openxmlformats.org/package/2006/relationships"><Relationship Id="rId3" Type="http://schemas.openxmlformats.org/officeDocument/2006/relationships/table" Target="../tables/table53.xml"/><Relationship Id="rId2" Type="http://schemas.openxmlformats.org/officeDocument/2006/relationships/drawing" Target="../drawings/drawing147.xml"/><Relationship Id="rId1" Type="http://schemas.openxmlformats.org/officeDocument/2006/relationships/printerSettings" Target="../printerSettings/printerSettings86.bin"/></Relationships>
</file>

<file path=xl/worksheets/_rels/sheet87.xml.rels><?xml version="1.0" encoding="UTF-8" standalone="yes"?>
<Relationships xmlns="http://schemas.openxmlformats.org/package/2006/relationships"><Relationship Id="rId2" Type="http://schemas.openxmlformats.org/officeDocument/2006/relationships/drawing" Target="../drawings/drawing149.xml"/><Relationship Id="rId1" Type="http://schemas.openxmlformats.org/officeDocument/2006/relationships/printerSettings" Target="../printerSettings/printerSettings87.bin"/></Relationships>
</file>

<file path=xl/worksheets/_rels/sheet88.xml.rels><?xml version="1.0" encoding="UTF-8" standalone="yes"?>
<Relationships xmlns="http://schemas.openxmlformats.org/package/2006/relationships"><Relationship Id="rId2" Type="http://schemas.openxmlformats.org/officeDocument/2006/relationships/drawing" Target="../drawings/drawing150.xml"/><Relationship Id="rId1" Type="http://schemas.openxmlformats.org/officeDocument/2006/relationships/printerSettings" Target="../printerSettings/printerSettings88.bin"/></Relationships>
</file>

<file path=xl/worksheets/_rels/sheet89.xml.rels><?xml version="1.0" encoding="UTF-8" standalone="yes"?>
<Relationships xmlns="http://schemas.openxmlformats.org/package/2006/relationships"><Relationship Id="rId2" Type="http://schemas.openxmlformats.org/officeDocument/2006/relationships/drawing" Target="../drawings/drawing151.xml"/><Relationship Id="rId1" Type="http://schemas.openxmlformats.org/officeDocument/2006/relationships/printerSettings" Target="../printerSettings/printerSettings89.bin"/></Relationships>
</file>

<file path=xl/worksheets/_rels/sheet90.xml.rels><?xml version="1.0" encoding="UTF-8" standalone="yes"?>
<Relationships xmlns="http://schemas.openxmlformats.org/package/2006/relationships"><Relationship Id="rId2" Type="http://schemas.openxmlformats.org/officeDocument/2006/relationships/drawing" Target="../drawings/drawing152.xml"/><Relationship Id="rId1" Type="http://schemas.openxmlformats.org/officeDocument/2006/relationships/printerSettings" Target="../printerSettings/printerSettings90.bin"/></Relationships>
</file>

<file path=xl/worksheets/_rels/sheet91.xml.rels><?xml version="1.0" encoding="UTF-8" standalone="yes"?>
<Relationships xmlns="http://schemas.openxmlformats.org/package/2006/relationships"><Relationship Id="rId3" Type="http://schemas.openxmlformats.org/officeDocument/2006/relationships/table" Target="../tables/table54.xml"/><Relationship Id="rId2" Type="http://schemas.openxmlformats.org/officeDocument/2006/relationships/drawing" Target="../drawings/drawing153.xml"/><Relationship Id="rId1" Type="http://schemas.openxmlformats.org/officeDocument/2006/relationships/printerSettings" Target="../printerSettings/printerSettings91.bin"/></Relationships>
</file>

<file path=xl/worksheets/_rels/sheet92.xml.rels><?xml version="1.0" encoding="UTF-8" standalone="yes"?>
<Relationships xmlns="http://schemas.openxmlformats.org/package/2006/relationships"><Relationship Id="rId3" Type="http://schemas.openxmlformats.org/officeDocument/2006/relationships/table" Target="../tables/table55.xml"/><Relationship Id="rId2" Type="http://schemas.openxmlformats.org/officeDocument/2006/relationships/drawing" Target="../drawings/drawing154.xml"/><Relationship Id="rId1" Type="http://schemas.openxmlformats.org/officeDocument/2006/relationships/printerSettings" Target="../printerSettings/printerSettings92.bin"/></Relationships>
</file>

<file path=xl/worksheets/_rels/sheet93.xml.rels><?xml version="1.0" encoding="UTF-8" standalone="yes"?>
<Relationships xmlns="http://schemas.openxmlformats.org/package/2006/relationships"><Relationship Id="rId2" Type="http://schemas.openxmlformats.org/officeDocument/2006/relationships/drawing" Target="../drawings/drawing156.xml"/><Relationship Id="rId1" Type="http://schemas.openxmlformats.org/officeDocument/2006/relationships/printerSettings" Target="../printerSettings/printerSettings93.bin"/></Relationships>
</file>

<file path=xl/worksheets/_rels/sheet94.xml.rels><?xml version="1.0" encoding="UTF-8" standalone="yes"?>
<Relationships xmlns="http://schemas.openxmlformats.org/package/2006/relationships"><Relationship Id="rId2" Type="http://schemas.openxmlformats.org/officeDocument/2006/relationships/drawing" Target="../drawings/drawing157.xml"/><Relationship Id="rId1" Type="http://schemas.openxmlformats.org/officeDocument/2006/relationships/printerSettings" Target="../printerSettings/printerSettings94.bin"/></Relationships>
</file>

<file path=xl/worksheets/_rels/sheet95.xml.rels><?xml version="1.0" encoding="UTF-8" standalone="yes"?>
<Relationships xmlns="http://schemas.openxmlformats.org/package/2006/relationships"><Relationship Id="rId3" Type="http://schemas.openxmlformats.org/officeDocument/2006/relationships/table" Target="../tables/table56.xml"/><Relationship Id="rId2" Type="http://schemas.openxmlformats.org/officeDocument/2006/relationships/drawing" Target="../drawings/drawing158.xml"/><Relationship Id="rId1" Type="http://schemas.openxmlformats.org/officeDocument/2006/relationships/printerSettings" Target="../printerSettings/printerSettings95.bin"/></Relationships>
</file>

<file path=xl/worksheets/_rels/sheet96.xml.rels><?xml version="1.0" encoding="UTF-8" standalone="yes"?>
<Relationships xmlns="http://schemas.openxmlformats.org/package/2006/relationships"><Relationship Id="rId3" Type="http://schemas.openxmlformats.org/officeDocument/2006/relationships/table" Target="../tables/table57.xml"/><Relationship Id="rId2" Type="http://schemas.openxmlformats.org/officeDocument/2006/relationships/drawing" Target="../drawings/drawing159.xml"/><Relationship Id="rId1" Type="http://schemas.openxmlformats.org/officeDocument/2006/relationships/printerSettings" Target="../printerSettings/printerSettings96.bin"/></Relationships>
</file>

<file path=xl/worksheets/_rels/sheet97.xml.rels><?xml version="1.0" encoding="UTF-8" standalone="yes"?>
<Relationships xmlns="http://schemas.openxmlformats.org/package/2006/relationships"><Relationship Id="rId3" Type="http://schemas.openxmlformats.org/officeDocument/2006/relationships/table" Target="../tables/table58.xml"/><Relationship Id="rId2" Type="http://schemas.openxmlformats.org/officeDocument/2006/relationships/drawing" Target="../drawings/drawing161.xml"/><Relationship Id="rId1" Type="http://schemas.openxmlformats.org/officeDocument/2006/relationships/printerSettings" Target="../printerSettings/printerSettings97.bin"/></Relationships>
</file>

<file path=xl/worksheets/_rels/sheet98.xml.rels><?xml version="1.0" encoding="UTF-8" standalone="yes"?>
<Relationships xmlns="http://schemas.openxmlformats.org/package/2006/relationships"><Relationship Id="rId3" Type="http://schemas.openxmlformats.org/officeDocument/2006/relationships/table" Target="../tables/table59.xml"/><Relationship Id="rId2" Type="http://schemas.openxmlformats.org/officeDocument/2006/relationships/drawing" Target="../drawings/drawing163.xml"/><Relationship Id="rId1" Type="http://schemas.openxmlformats.org/officeDocument/2006/relationships/printerSettings" Target="../printerSettings/printerSettings98.bin"/></Relationships>
</file>

<file path=xl/worksheets/_rels/sheet99.xml.rels><?xml version="1.0" encoding="UTF-8" standalone="yes"?>
<Relationships xmlns="http://schemas.openxmlformats.org/package/2006/relationships"><Relationship Id="rId2" Type="http://schemas.openxmlformats.org/officeDocument/2006/relationships/drawing" Target="../drawings/drawing165.xml"/><Relationship Id="rId1" Type="http://schemas.openxmlformats.org/officeDocument/2006/relationships/printerSettings" Target="../printerSettings/printerSettings99.bin"/></Relationships>
</file>

<file path=xl/worksheets/_rels/sheet100.xml.rels><?xml version="1.0" encoding="UTF-8" standalone="yes"?>
<Relationships xmlns="http://schemas.openxmlformats.org/package/2006/relationships"><Relationship Id="rId2" Type="http://schemas.openxmlformats.org/officeDocument/2006/relationships/drawing" Target="../drawings/drawing166.xml"/><Relationship Id="rId1" Type="http://schemas.openxmlformats.org/officeDocument/2006/relationships/printerSettings" Target="../printerSettings/printerSettings100.bin"/></Relationships>
</file>

<file path=xl/worksheets/_rels/sheet101.xml.rels><?xml version="1.0" encoding="UTF-8" standalone="yes"?>
<Relationships xmlns="http://schemas.openxmlformats.org/package/2006/relationships"><Relationship Id="rId3" Type="http://schemas.openxmlformats.org/officeDocument/2006/relationships/table" Target="../tables/table60.xml"/><Relationship Id="rId2" Type="http://schemas.openxmlformats.org/officeDocument/2006/relationships/drawing" Target="../drawings/drawing167.xml"/><Relationship Id="rId1" Type="http://schemas.openxmlformats.org/officeDocument/2006/relationships/printerSettings" Target="../printerSettings/printerSettings101.bin"/></Relationships>
</file>

<file path=xl/worksheets/_rels/sheet102.xml.rels><?xml version="1.0" encoding="UTF-8" standalone="yes"?>
<Relationships xmlns="http://schemas.openxmlformats.org/package/2006/relationships"><Relationship Id="rId3" Type="http://schemas.openxmlformats.org/officeDocument/2006/relationships/table" Target="../tables/table61.xml"/><Relationship Id="rId2" Type="http://schemas.openxmlformats.org/officeDocument/2006/relationships/drawing" Target="../drawings/drawing168.xml"/><Relationship Id="rId1" Type="http://schemas.openxmlformats.org/officeDocument/2006/relationships/printerSettings" Target="../printerSettings/printerSettings102.bin"/></Relationships>
</file>

<file path=xl/worksheets/_rels/sheet103.xml.rels><?xml version="1.0" encoding="UTF-8" standalone="yes"?>
<Relationships xmlns="http://schemas.openxmlformats.org/package/2006/relationships"><Relationship Id="rId3" Type="http://schemas.openxmlformats.org/officeDocument/2006/relationships/table" Target="../tables/table62.xml"/><Relationship Id="rId2" Type="http://schemas.openxmlformats.org/officeDocument/2006/relationships/drawing" Target="../drawings/drawing170.xml"/><Relationship Id="rId1" Type="http://schemas.openxmlformats.org/officeDocument/2006/relationships/printerSettings" Target="../printerSettings/printerSettings103.bin"/></Relationships>
</file>

<file path=xl/worksheets/_rels/sheet104.xml.rels><?xml version="1.0" encoding="UTF-8" standalone="yes"?>
<Relationships xmlns="http://schemas.openxmlformats.org/package/2006/relationships"><Relationship Id="rId3" Type="http://schemas.openxmlformats.org/officeDocument/2006/relationships/table" Target="../tables/table63.xml"/><Relationship Id="rId2" Type="http://schemas.openxmlformats.org/officeDocument/2006/relationships/drawing" Target="../drawings/drawing172.xml"/><Relationship Id="rId1" Type="http://schemas.openxmlformats.org/officeDocument/2006/relationships/printerSettings" Target="../printerSettings/printerSettings104.bin"/></Relationships>
</file>

<file path=xl/worksheets/_rels/sheet105.xml.rels><?xml version="1.0" encoding="UTF-8" standalone="yes"?>
<Relationships xmlns="http://schemas.openxmlformats.org/package/2006/relationships"><Relationship Id="rId3" Type="http://schemas.openxmlformats.org/officeDocument/2006/relationships/table" Target="../tables/table64.xml"/><Relationship Id="rId2" Type="http://schemas.openxmlformats.org/officeDocument/2006/relationships/drawing" Target="../drawings/drawing174.xml"/><Relationship Id="rId1" Type="http://schemas.openxmlformats.org/officeDocument/2006/relationships/printerSettings" Target="../printerSettings/printerSettings105.bin"/></Relationships>
</file>

<file path=xl/worksheets/_rels/sheet106.xml.rels><?xml version="1.0" encoding="UTF-8" standalone="yes"?>
<Relationships xmlns="http://schemas.openxmlformats.org/package/2006/relationships"><Relationship Id="rId3" Type="http://schemas.openxmlformats.org/officeDocument/2006/relationships/table" Target="../tables/table65.xml"/><Relationship Id="rId2" Type="http://schemas.openxmlformats.org/officeDocument/2006/relationships/drawing" Target="../drawings/drawing176.xml"/><Relationship Id="rId1" Type="http://schemas.openxmlformats.org/officeDocument/2006/relationships/printerSettings" Target="../printerSettings/printerSettings106.bin"/></Relationships>
</file>

<file path=xl/worksheets/_rels/sheet107.xml.rels><?xml version="1.0" encoding="UTF-8" standalone="yes"?>
<Relationships xmlns="http://schemas.openxmlformats.org/package/2006/relationships"><Relationship Id="rId2" Type="http://schemas.openxmlformats.org/officeDocument/2006/relationships/drawing" Target="../drawings/drawing178.xml"/><Relationship Id="rId1" Type="http://schemas.openxmlformats.org/officeDocument/2006/relationships/printerSettings" Target="../printerSettings/printerSettings107.bin"/></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179.xml"/><Relationship Id="rId1" Type="http://schemas.openxmlformats.org/officeDocument/2006/relationships/printerSettings" Target="../printerSettings/printerSettings108.bin"/></Relationships>
</file>

<file path=xl/worksheets/_rels/sheet109.xml.rels><?xml version="1.0" encoding="UTF-8" standalone="yes"?>
<Relationships xmlns="http://schemas.openxmlformats.org/package/2006/relationships"><Relationship Id="rId3" Type="http://schemas.openxmlformats.org/officeDocument/2006/relationships/table" Target="../tables/table66.xml"/><Relationship Id="rId2" Type="http://schemas.openxmlformats.org/officeDocument/2006/relationships/drawing" Target="../drawings/drawing180.xml"/><Relationship Id="rId1" Type="http://schemas.openxmlformats.org/officeDocument/2006/relationships/printerSettings" Target="../printerSettings/printerSettings109.bin"/></Relationships>
</file>

<file path=xl/worksheets/_rels/sheet110.xml.rels><?xml version="1.0" encoding="UTF-8" standalone="yes"?>
<Relationships xmlns="http://schemas.openxmlformats.org/package/2006/relationships"><Relationship Id="rId1" Type="http://schemas.openxmlformats.org/officeDocument/2006/relationships/printerSettings" Target="../printerSettings/printerSettings110.bin"/></Relationships>
</file>

<file path=xl/worksheets/_rels/sheet111.xml.rels><?xml version="1.0" encoding="UTF-8" standalone="yes"?>
<Relationships xmlns="http://schemas.openxmlformats.org/package/2006/relationships"><Relationship Id="rId3" Type="http://schemas.openxmlformats.org/officeDocument/2006/relationships/table" Target="../tables/table67.xml"/><Relationship Id="rId2" Type="http://schemas.openxmlformats.org/officeDocument/2006/relationships/drawing" Target="../drawings/drawing182.xml"/><Relationship Id="rId1" Type="http://schemas.openxmlformats.org/officeDocument/2006/relationships/printerSettings" Target="../printerSettings/printerSettings1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5">
    <tabColor rgb="FFFF0000"/>
    <pageSetUpPr fitToPage="1"/>
  </sheetPr>
  <dimension ref="B1:U58"/>
  <sheetViews>
    <sheetView view="pageBreakPreview" zoomScale="40" zoomScaleNormal="100" zoomScaleSheetLayoutView="40" workbookViewId="0">
      <selection activeCell="Q10" sqref="Q10"/>
    </sheetView>
  </sheetViews>
  <sheetFormatPr defaultColWidth="15.140625" defaultRowHeight="39"/>
  <cols>
    <col min="1" max="5" width="15.140625" style="195"/>
    <col min="6" max="6" width="15.140625" style="195" customWidth="1"/>
    <col min="7" max="7" width="29.85546875" style="195" customWidth="1"/>
    <col min="8" max="8" width="15.140625" style="195"/>
    <col min="9" max="9" width="22.28515625" style="195" customWidth="1"/>
    <col min="10" max="10" width="18.7109375" style="195" customWidth="1"/>
    <col min="11" max="11" width="35" style="195" customWidth="1"/>
    <col min="12" max="12" width="35.42578125" style="195" customWidth="1"/>
    <col min="13" max="16" width="15.140625" style="195"/>
    <col min="17" max="17" width="47.140625" style="195" customWidth="1"/>
    <col min="18" max="20" width="15.140625" style="195"/>
    <col min="21" max="21" width="32.7109375" style="198" bestFit="1" customWidth="1"/>
    <col min="22" max="16384" width="15.140625" style="195"/>
  </cols>
  <sheetData>
    <row r="1" spans="2:9" ht="42" customHeight="1"/>
    <row r="8" spans="2:9">
      <c r="B8" s="1387" t="s">
        <v>0</v>
      </c>
      <c r="C8" s="1388"/>
      <c r="D8" s="1388"/>
      <c r="E8" s="1388"/>
      <c r="F8" s="1388"/>
      <c r="G8" s="1388"/>
      <c r="H8" s="1388"/>
      <c r="I8" s="1388"/>
    </row>
    <row r="9" spans="2:9">
      <c r="B9" s="1388"/>
      <c r="C9" s="1388"/>
      <c r="D9" s="1388"/>
      <c r="E9" s="1388"/>
      <c r="F9" s="1388"/>
      <c r="G9" s="1388"/>
      <c r="H9" s="1388"/>
      <c r="I9" s="1388"/>
    </row>
    <row r="10" spans="2:9">
      <c r="B10" s="1388"/>
      <c r="C10" s="1388"/>
      <c r="D10" s="1388"/>
      <c r="E10" s="1388"/>
      <c r="F10" s="1388"/>
      <c r="G10" s="1388"/>
      <c r="H10" s="1388"/>
      <c r="I10" s="1388"/>
    </row>
    <row r="11" spans="2:9">
      <c r="B11" s="1388"/>
      <c r="C11" s="1388"/>
      <c r="D11" s="1388"/>
      <c r="E11" s="1388"/>
      <c r="F11" s="1388"/>
      <c r="G11" s="1388"/>
      <c r="H11" s="1388"/>
      <c r="I11" s="1388"/>
    </row>
    <row r="12" spans="2:9">
      <c r="B12" s="1388"/>
      <c r="C12" s="1388"/>
      <c r="D12" s="1388"/>
      <c r="E12" s="1388"/>
      <c r="F12" s="1388"/>
      <c r="G12" s="1388"/>
      <c r="H12" s="1388"/>
      <c r="I12" s="1388"/>
    </row>
    <row r="13" spans="2:9">
      <c r="B13" s="1388"/>
      <c r="C13" s="1388"/>
      <c r="D13" s="1388"/>
      <c r="E13" s="1388"/>
      <c r="F13" s="1388"/>
      <c r="G13" s="1388"/>
      <c r="H13" s="1388"/>
      <c r="I13" s="1388"/>
    </row>
    <row r="14" spans="2:9">
      <c r="B14" s="1388"/>
      <c r="C14" s="1388"/>
      <c r="D14" s="1388"/>
      <c r="E14" s="1388"/>
      <c r="F14" s="1388"/>
      <c r="G14" s="1388"/>
      <c r="H14" s="1388"/>
      <c r="I14" s="1388"/>
    </row>
    <row r="15" spans="2:9" ht="69.75" customHeight="1">
      <c r="B15" s="1388"/>
      <c r="C15" s="1388"/>
      <c r="D15" s="1388"/>
      <c r="E15" s="1388"/>
      <c r="F15" s="1388"/>
      <c r="G15" s="1388"/>
      <c r="H15" s="1388"/>
      <c r="I15" s="1388"/>
    </row>
    <row r="16" spans="2:9">
      <c r="B16" s="1388"/>
      <c r="C16" s="1388"/>
      <c r="D16" s="1388"/>
      <c r="E16" s="1388"/>
      <c r="F16" s="1388"/>
      <c r="G16" s="1388"/>
      <c r="H16" s="1388"/>
      <c r="I16" s="1388"/>
    </row>
    <row r="17" spans="2:19">
      <c r="B17" s="1388"/>
      <c r="C17" s="1388"/>
      <c r="D17" s="1388"/>
      <c r="E17" s="1388"/>
      <c r="F17" s="1388"/>
      <c r="G17" s="1388"/>
      <c r="H17" s="1388"/>
      <c r="I17" s="1388"/>
    </row>
    <row r="18" spans="2:19">
      <c r="B18" s="1388"/>
      <c r="C18" s="1388"/>
      <c r="D18" s="1388"/>
      <c r="E18" s="1388"/>
      <c r="F18" s="1388"/>
      <c r="G18" s="1388"/>
      <c r="H18" s="1388"/>
      <c r="I18" s="1388"/>
      <c r="N18" s="196" t="s">
        <v>1</v>
      </c>
    </row>
    <row r="19" spans="2:19">
      <c r="B19" s="1388"/>
      <c r="C19" s="1388"/>
      <c r="D19" s="1388"/>
      <c r="E19" s="1388"/>
      <c r="F19" s="1388"/>
      <c r="G19" s="1388"/>
      <c r="H19" s="1388"/>
      <c r="I19" s="1388"/>
    </row>
    <row r="20" spans="2:19">
      <c r="B20" s="1388"/>
      <c r="C20" s="1388"/>
      <c r="D20" s="1388"/>
      <c r="E20" s="1388"/>
      <c r="F20" s="1388"/>
      <c r="G20" s="1388"/>
      <c r="H20" s="1388"/>
      <c r="I20" s="1388"/>
    </row>
    <row r="21" spans="2:19">
      <c r="B21" s="1388"/>
      <c r="C21" s="1388"/>
      <c r="D21" s="1388"/>
      <c r="E21" s="1388"/>
      <c r="F21" s="1388"/>
      <c r="G21" s="1388"/>
      <c r="H21" s="1388"/>
      <c r="I21" s="1388"/>
    </row>
    <row r="22" spans="2:19">
      <c r="B22" s="1388"/>
      <c r="C22" s="1388"/>
      <c r="D22" s="1388"/>
      <c r="E22" s="1388"/>
      <c r="F22" s="1388"/>
      <c r="G22" s="1388"/>
      <c r="H22" s="1388"/>
      <c r="I22" s="1388"/>
    </row>
    <row r="23" spans="2:19">
      <c r="B23" s="1388"/>
      <c r="C23" s="1388"/>
      <c r="D23" s="1388"/>
      <c r="E23" s="1388"/>
      <c r="F23" s="1388"/>
      <c r="G23" s="1388"/>
      <c r="H23" s="1388"/>
      <c r="I23" s="1388"/>
    </row>
    <row r="24" spans="2:19">
      <c r="B24" s="1388"/>
      <c r="C24" s="1388"/>
      <c r="D24" s="1388"/>
      <c r="E24" s="1388"/>
      <c r="F24" s="1388"/>
      <c r="G24" s="1388"/>
      <c r="H24" s="1388"/>
      <c r="I24" s="1388"/>
    </row>
    <row r="25" spans="2:19">
      <c r="B25" s="1388"/>
      <c r="C25" s="1388"/>
      <c r="D25" s="1388"/>
      <c r="E25" s="1388"/>
      <c r="F25" s="1388"/>
      <c r="G25" s="1388"/>
      <c r="H25" s="1388"/>
      <c r="I25" s="1388"/>
    </row>
    <row r="26" spans="2:19">
      <c r="B26" s="1388"/>
      <c r="C26" s="1388"/>
      <c r="D26" s="1388"/>
      <c r="E26" s="1388"/>
      <c r="F26" s="1388"/>
      <c r="G26" s="1388"/>
      <c r="H26" s="1388"/>
      <c r="I26" s="1388"/>
    </row>
    <row r="28" spans="2:19">
      <c r="Q28" s="197"/>
      <c r="R28" s="196"/>
    </row>
    <row r="29" spans="2:19">
      <c r="Q29" s="197"/>
    </row>
    <row r="30" spans="2:19">
      <c r="Q30" s="197"/>
    </row>
    <row r="31" spans="2:19">
      <c r="Q31" s="197"/>
      <c r="R31" s="197"/>
      <c r="S31" s="197"/>
    </row>
    <row r="32" spans="2:19">
      <c r="Q32" s="197"/>
      <c r="R32" s="197"/>
      <c r="S32" s="197"/>
    </row>
    <row r="33" spans="15:19">
      <c r="Q33" s="197"/>
      <c r="R33" s="197"/>
      <c r="S33" s="197"/>
    </row>
    <row r="34" spans="15:19">
      <c r="Q34" s="197"/>
      <c r="R34" s="197"/>
      <c r="S34" s="197"/>
    </row>
    <row r="35" spans="15:19">
      <c r="Q35" s="197"/>
      <c r="R35" s="197"/>
      <c r="S35" s="197"/>
    </row>
    <row r="36" spans="15:19">
      <c r="Q36" s="197"/>
      <c r="R36" s="197"/>
      <c r="S36" s="197"/>
    </row>
    <row r="37" spans="15:19">
      <c r="Q37" s="197"/>
      <c r="R37" s="197"/>
      <c r="S37" s="197"/>
    </row>
    <row r="38" spans="15:19">
      <c r="Q38" s="197"/>
      <c r="R38" s="197"/>
      <c r="S38" s="197"/>
    </row>
    <row r="39" spans="15:19">
      <c r="Q39" s="197"/>
      <c r="R39" s="197"/>
      <c r="S39" s="197"/>
    </row>
    <row r="40" spans="15:19">
      <c r="Q40" s="197"/>
      <c r="R40" s="197"/>
      <c r="S40" s="197"/>
    </row>
    <row r="41" spans="15:19">
      <c r="Q41" s="197"/>
      <c r="R41" s="197"/>
      <c r="S41" s="197"/>
    </row>
    <row r="42" spans="15:19">
      <c r="O42" s="196" t="s">
        <v>1</v>
      </c>
      <c r="Q42" s="197"/>
      <c r="R42" s="197"/>
      <c r="S42" s="197"/>
    </row>
    <row r="43" spans="15:19">
      <c r="Q43" s="197" t="s">
        <v>1</v>
      </c>
      <c r="R43" s="197"/>
      <c r="S43" s="197"/>
    </row>
    <row r="44" spans="15:19">
      <c r="Q44" s="197"/>
      <c r="R44" s="197"/>
      <c r="S44" s="197"/>
    </row>
    <row r="45" spans="15:19">
      <c r="Q45" s="197"/>
      <c r="R45" s="197"/>
      <c r="S45" s="197"/>
    </row>
    <row r="46" spans="15:19">
      <c r="Q46" s="197"/>
      <c r="R46" s="197"/>
      <c r="S46" s="197"/>
    </row>
    <row r="47" spans="15:19">
      <c r="Q47" s="197"/>
      <c r="R47" s="197"/>
      <c r="S47" s="197"/>
    </row>
    <row r="48" spans="15:19">
      <c r="Q48" s="197"/>
      <c r="R48" s="197"/>
      <c r="S48" s="197"/>
    </row>
    <row r="49" spans="17:19">
      <c r="Q49" s="197"/>
      <c r="R49" s="197"/>
      <c r="S49" s="197"/>
    </row>
    <row r="50" spans="17:19">
      <c r="R50" s="197"/>
      <c r="S50" s="197"/>
    </row>
    <row r="51" spans="17:19">
      <c r="Q51" s="197"/>
      <c r="R51" s="197"/>
      <c r="S51" s="197"/>
    </row>
    <row r="52" spans="17:19">
      <c r="Q52" s="197"/>
      <c r="R52" s="197"/>
      <c r="S52" s="197"/>
    </row>
    <row r="53" spans="17:19">
      <c r="Q53" s="197"/>
      <c r="R53" s="197"/>
      <c r="S53" s="197"/>
    </row>
    <row r="54" spans="17:19">
      <c r="Q54" s="197" t="s">
        <v>1</v>
      </c>
      <c r="R54" s="197"/>
      <c r="S54" s="197"/>
    </row>
    <row r="55" spans="17:19" ht="77.25" customHeight="1">
      <c r="Q55" s="197"/>
      <c r="R55" s="197"/>
      <c r="S55" s="197"/>
    </row>
    <row r="56" spans="17:19" ht="77.25" customHeight="1">
      <c r="Q56" s="197"/>
      <c r="R56" s="197"/>
      <c r="S56" s="197"/>
    </row>
    <row r="57" spans="17:19" ht="77.25" customHeight="1">
      <c r="Q57" s="197"/>
      <c r="R57" s="197"/>
      <c r="S57" s="197"/>
    </row>
    <row r="58" spans="17:19" ht="77.25" customHeight="1">
      <c r="Q58" s="197"/>
      <c r="R58" s="197"/>
      <c r="S58" s="197"/>
    </row>
  </sheetData>
  <mergeCells count="1">
    <mergeCell ref="B8:I26"/>
  </mergeCells>
  <pageMargins left="0.70866141732283472" right="0.70866141732283472" top="0.74803149606299213" bottom="0.74803149606299213" header="0.31496062992125984" footer="0.31496062992125984"/>
  <pageSetup paperSize="119" scale="36"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Hoja1">
    <tabColor rgb="FFFF99FF"/>
    <pageSetUpPr fitToPage="1"/>
  </sheetPr>
  <dimension ref="A1:D43"/>
  <sheetViews>
    <sheetView showGridLines="0" view="pageBreakPreview" zoomScale="85" zoomScaleNormal="100" zoomScaleSheetLayoutView="85" workbookViewId="0">
      <selection activeCell="D14" sqref="D14:D16"/>
    </sheetView>
  </sheetViews>
  <sheetFormatPr defaultColWidth="11.42578125" defaultRowHeight="15"/>
  <cols>
    <col min="1" max="1" width="9.85546875" style="144" customWidth="1"/>
    <col min="2" max="2" width="54.28515625" style="141" customWidth="1"/>
    <col min="3" max="3" width="23.7109375" style="141" customWidth="1"/>
    <col min="4" max="4" width="24.7109375" style="145" customWidth="1"/>
    <col min="5" max="16384" width="11.42578125" style="141"/>
  </cols>
  <sheetData>
    <row r="1" spans="1:4" ht="31.5">
      <c r="A1" s="1431" t="s">
        <v>2</v>
      </c>
      <c r="B1" s="1431"/>
      <c r="C1" s="1431"/>
      <c r="D1" s="1431"/>
    </row>
    <row r="2" spans="1:4" ht="24" thickBot="1">
      <c r="A2" s="1432" t="s">
        <v>3</v>
      </c>
      <c r="B2" s="1432"/>
      <c r="C2" s="1432"/>
      <c r="D2" s="1432"/>
    </row>
    <row r="3" spans="1:4" s="146" customFormat="1" ht="60" customHeight="1" thickBot="1">
      <c r="A3" s="179" t="s">
        <v>4</v>
      </c>
      <c r="B3" s="180" t="s">
        <v>5</v>
      </c>
      <c r="C3" s="179" t="s">
        <v>6</v>
      </c>
      <c r="D3" s="181" t="s">
        <v>7</v>
      </c>
    </row>
    <row r="4" spans="1:4" ht="15.75">
      <c r="A4" s="1422">
        <v>1</v>
      </c>
      <c r="B4" s="488" t="s">
        <v>8</v>
      </c>
      <c r="C4" s="1425" t="s">
        <v>9</v>
      </c>
      <c r="D4" s="1428">
        <f>1/12</f>
        <v>8.3333333333333329E-2</v>
      </c>
    </row>
    <row r="5" spans="1:4" ht="15.75">
      <c r="A5" s="1423"/>
      <c r="B5" s="488" t="s">
        <v>10</v>
      </c>
      <c r="C5" s="1426"/>
      <c r="D5" s="1429"/>
    </row>
    <row r="6" spans="1:4" ht="16.5" thickBot="1">
      <c r="A6" s="1424"/>
      <c r="B6" s="489" t="s">
        <v>11</v>
      </c>
      <c r="C6" s="1427"/>
      <c r="D6" s="1430"/>
    </row>
    <row r="7" spans="1:4" ht="15.75">
      <c r="A7" s="1422">
        <v>2</v>
      </c>
      <c r="B7" s="488" t="s">
        <v>12</v>
      </c>
      <c r="C7" s="1425" t="s">
        <v>13</v>
      </c>
      <c r="D7" s="1428">
        <v>0.16666666666666699</v>
      </c>
    </row>
    <row r="8" spans="1:4" ht="15.75">
      <c r="A8" s="1423"/>
      <c r="B8" s="488" t="s">
        <v>14</v>
      </c>
      <c r="C8" s="1426"/>
      <c r="D8" s="1429"/>
    </row>
    <row r="9" spans="1:4" ht="15.75">
      <c r="A9" s="1423"/>
      <c r="B9" s="488" t="s">
        <v>11</v>
      </c>
      <c r="C9" s="1426"/>
      <c r="D9" s="1429"/>
    </row>
    <row r="10" spans="1:4" ht="16.5" thickBot="1">
      <c r="A10" s="1424"/>
      <c r="B10" s="490" t="s">
        <v>15</v>
      </c>
      <c r="C10" s="1427"/>
      <c r="D10" s="1430"/>
    </row>
    <row r="11" spans="1:4" ht="15.75">
      <c r="A11" s="1422">
        <v>3</v>
      </c>
      <c r="B11" s="488" t="s">
        <v>16</v>
      </c>
      <c r="C11" s="1425" t="s">
        <v>17</v>
      </c>
      <c r="D11" s="1428">
        <v>0.25</v>
      </c>
    </row>
    <row r="12" spans="1:4" ht="15.75">
      <c r="A12" s="1423"/>
      <c r="B12" s="488" t="s">
        <v>18</v>
      </c>
      <c r="C12" s="1426"/>
      <c r="D12" s="1429"/>
    </row>
    <row r="13" spans="1:4" ht="16.5" thickBot="1">
      <c r="A13" s="1424"/>
      <c r="B13" s="489" t="s">
        <v>11</v>
      </c>
      <c r="C13" s="1427"/>
      <c r="D13" s="1430"/>
    </row>
    <row r="14" spans="1:4" ht="15.75">
      <c r="A14" s="1422">
        <v>4</v>
      </c>
      <c r="B14" s="488" t="s">
        <v>19</v>
      </c>
      <c r="C14" s="1425" t="s">
        <v>20</v>
      </c>
      <c r="D14" s="1428">
        <v>0.33333333333333331</v>
      </c>
    </row>
    <row r="15" spans="1:4" ht="15.75">
      <c r="A15" s="1423"/>
      <c r="B15" s="488" t="s">
        <v>21</v>
      </c>
      <c r="C15" s="1426"/>
      <c r="D15" s="1429"/>
    </row>
    <row r="16" spans="1:4" ht="16.5" thickBot="1">
      <c r="A16" s="1424"/>
      <c r="B16" s="489" t="s">
        <v>11</v>
      </c>
      <c r="C16" s="1427"/>
      <c r="D16" s="1430"/>
    </row>
    <row r="17" spans="1:4" ht="15.75">
      <c r="A17" s="1422">
        <v>5</v>
      </c>
      <c r="B17" s="488" t="s">
        <v>22</v>
      </c>
      <c r="C17" s="1425" t="s">
        <v>23</v>
      </c>
      <c r="D17" s="1428">
        <v>0.41666666666666669</v>
      </c>
    </row>
    <row r="18" spans="1:4" ht="15.75">
      <c r="A18" s="1423"/>
      <c r="B18" s="488" t="s">
        <v>24</v>
      </c>
      <c r="C18" s="1426"/>
      <c r="D18" s="1429"/>
    </row>
    <row r="19" spans="1:4" ht="15.75">
      <c r="A19" s="1423"/>
      <c r="B19" s="488" t="s">
        <v>11</v>
      </c>
      <c r="C19" s="1426"/>
      <c r="D19" s="1429"/>
    </row>
    <row r="20" spans="1:4" ht="16.5" thickBot="1">
      <c r="A20" s="1424"/>
      <c r="B20" s="490" t="s">
        <v>25</v>
      </c>
      <c r="C20" s="1427"/>
      <c r="D20" s="1430"/>
    </row>
    <row r="21" spans="1:4" ht="15.75">
      <c r="A21" s="1422">
        <v>6</v>
      </c>
      <c r="B21" s="488" t="s">
        <v>26</v>
      </c>
      <c r="C21" s="1425" t="s">
        <v>27</v>
      </c>
      <c r="D21" s="1428">
        <v>0.5</v>
      </c>
    </row>
    <row r="22" spans="1:4" ht="15.75">
      <c r="A22" s="1423"/>
      <c r="B22" s="488" t="s">
        <v>11</v>
      </c>
      <c r="C22" s="1426"/>
      <c r="D22" s="1429"/>
    </row>
    <row r="23" spans="1:4" ht="16.5" thickBot="1">
      <c r="A23" s="1424"/>
      <c r="B23" s="489" t="s">
        <v>28</v>
      </c>
      <c r="C23" s="1427"/>
      <c r="D23" s="1430"/>
    </row>
    <row r="24" spans="1:4" ht="15.75">
      <c r="A24" s="1413">
        <v>7</v>
      </c>
      <c r="B24" s="724" t="s">
        <v>29</v>
      </c>
      <c r="C24" s="1416" t="s">
        <v>30</v>
      </c>
      <c r="D24" s="1419">
        <v>0.58333333333333337</v>
      </c>
    </row>
    <row r="25" spans="1:4" ht="15.75">
      <c r="A25" s="1414"/>
      <c r="B25" s="724" t="s">
        <v>31</v>
      </c>
      <c r="C25" s="1417"/>
      <c r="D25" s="1420"/>
    </row>
    <row r="26" spans="1:4" ht="16.5" thickBot="1">
      <c r="A26" s="1415"/>
      <c r="B26" s="725" t="s">
        <v>32</v>
      </c>
      <c r="C26" s="1418"/>
      <c r="D26" s="1421"/>
    </row>
    <row r="27" spans="1:4" ht="15.75">
      <c r="A27" s="1413">
        <v>8</v>
      </c>
      <c r="B27" s="724" t="s">
        <v>33</v>
      </c>
      <c r="C27" s="1416" t="s">
        <v>34</v>
      </c>
      <c r="D27" s="1419">
        <v>0.66666666666666663</v>
      </c>
    </row>
    <row r="28" spans="1:4" ht="15.75">
      <c r="A28" s="1414"/>
      <c r="B28" s="724" t="s">
        <v>35</v>
      </c>
      <c r="C28" s="1417"/>
      <c r="D28" s="1420"/>
    </row>
    <row r="29" spans="1:4" ht="15.75">
      <c r="A29" s="1414"/>
      <c r="B29" s="724" t="s">
        <v>32</v>
      </c>
      <c r="C29" s="1417"/>
      <c r="D29" s="1420"/>
    </row>
    <row r="30" spans="1:4" ht="16.5" thickBot="1">
      <c r="A30" s="1415"/>
      <c r="B30" s="490" t="s">
        <v>36</v>
      </c>
      <c r="C30" s="1418"/>
      <c r="D30" s="1421"/>
    </row>
    <row r="31" spans="1:4" ht="15.75">
      <c r="A31" s="1404">
        <v>9</v>
      </c>
      <c r="B31" s="142" t="s">
        <v>37</v>
      </c>
      <c r="C31" s="1407" t="s">
        <v>38</v>
      </c>
      <c r="D31" s="1410">
        <v>0.75</v>
      </c>
    </row>
    <row r="32" spans="1:4" ht="15.75">
      <c r="A32" s="1405"/>
      <c r="B32" s="142" t="s">
        <v>39</v>
      </c>
      <c r="C32" s="1408"/>
      <c r="D32" s="1411"/>
    </row>
    <row r="33" spans="1:4" ht="16.5" thickBot="1">
      <c r="A33" s="1406"/>
      <c r="B33" s="143" t="s">
        <v>32</v>
      </c>
      <c r="C33" s="1409"/>
      <c r="D33" s="1412"/>
    </row>
    <row r="34" spans="1:4" ht="15.75">
      <c r="A34" s="1404">
        <v>10</v>
      </c>
      <c r="B34" s="142" t="s">
        <v>40</v>
      </c>
      <c r="C34" s="1407" t="s">
        <v>41</v>
      </c>
      <c r="D34" s="1410">
        <v>0.83333333333333337</v>
      </c>
    </row>
    <row r="35" spans="1:4" ht="15.75">
      <c r="A35" s="1405"/>
      <c r="B35" s="142" t="s">
        <v>42</v>
      </c>
      <c r="C35" s="1408"/>
      <c r="D35" s="1411"/>
    </row>
    <row r="36" spans="1:4" ht="16.5" thickBot="1">
      <c r="A36" s="1406"/>
      <c r="B36" s="143" t="s">
        <v>32</v>
      </c>
      <c r="C36" s="1409"/>
      <c r="D36" s="1412"/>
    </row>
    <row r="37" spans="1:4" ht="15.75">
      <c r="A37" s="1389">
        <v>11</v>
      </c>
      <c r="B37" s="147" t="s">
        <v>43</v>
      </c>
      <c r="C37" s="1391" t="s">
        <v>44</v>
      </c>
      <c r="D37" s="1393">
        <v>0.91666666666666663</v>
      </c>
    </row>
    <row r="38" spans="1:4" ht="15.75">
      <c r="A38" s="1390"/>
      <c r="B38" s="147" t="s">
        <v>45</v>
      </c>
      <c r="C38" s="1392"/>
      <c r="D38" s="1394"/>
    </row>
    <row r="39" spans="1:4" ht="16.5" thickBot="1">
      <c r="A39" s="1390"/>
      <c r="B39" s="147" t="s">
        <v>32</v>
      </c>
      <c r="C39" s="1392"/>
      <c r="D39" s="1394"/>
    </row>
    <row r="40" spans="1:4" ht="15.75">
      <c r="A40" s="1395">
        <v>12</v>
      </c>
      <c r="B40" s="182" t="s">
        <v>46</v>
      </c>
      <c r="C40" s="1398" t="s">
        <v>47</v>
      </c>
      <c r="D40" s="1401">
        <f>12/12</f>
        <v>1</v>
      </c>
    </row>
    <row r="41" spans="1:4" ht="15.75">
      <c r="A41" s="1396"/>
      <c r="B41" s="183" t="s">
        <v>48</v>
      </c>
      <c r="C41" s="1399"/>
      <c r="D41" s="1402"/>
    </row>
    <row r="42" spans="1:4" ht="15.75">
      <c r="A42" s="1396"/>
      <c r="B42" s="184" t="s">
        <v>49</v>
      </c>
      <c r="C42" s="1399"/>
      <c r="D42" s="1402"/>
    </row>
    <row r="43" spans="1:4" ht="16.5" thickBot="1">
      <c r="A43" s="1397"/>
      <c r="B43" s="185" t="s">
        <v>11</v>
      </c>
      <c r="C43" s="1400"/>
      <c r="D43" s="1403"/>
    </row>
  </sheetData>
  <mergeCells count="38">
    <mergeCell ref="A7:A10"/>
    <mergeCell ref="C7:C10"/>
    <mergeCell ref="D7:D10"/>
    <mergeCell ref="A1:D1"/>
    <mergeCell ref="A2:D2"/>
    <mergeCell ref="A4:A6"/>
    <mergeCell ref="C4:C6"/>
    <mergeCell ref="D4:D6"/>
    <mergeCell ref="A11:A13"/>
    <mergeCell ref="C11:C13"/>
    <mergeCell ref="D11:D13"/>
    <mergeCell ref="A14:A16"/>
    <mergeCell ref="C14:C16"/>
    <mergeCell ref="D14:D16"/>
    <mergeCell ref="A17:A20"/>
    <mergeCell ref="C17:C20"/>
    <mergeCell ref="D17:D20"/>
    <mergeCell ref="A21:A23"/>
    <mergeCell ref="C21:C23"/>
    <mergeCell ref="D21:D23"/>
    <mergeCell ref="A24:A26"/>
    <mergeCell ref="C24:C26"/>
    <mergeCell ref="D24:D26"/>
    <mergeCell ref="A27:A30"/>
    <mergeCell ref="C27:C30"/>
    <mergeCell ref="D27:D30"/>
    <mergeCell ref="A31:A33"/>
    <mergeCell ref="C31:C33"/>
    <mergeCell ref="D31:D33"/>
    <mergeCell ref="A34:A36"/>
    <mergeCell ref="C34:C36"/>
    <mergeCell ref="D34:D36"/>
    <mergeCell ref="A37:A39"/>
    <mergeCell ref="C37:C39"/>
    <mergeCell ref="D37:D39"/>
    <mergeCell ref="A40:A43"/>
    <mergeCell ref="C40:C43"/>
    <mergeCell ref="D40:D43"/>
  </mergeCells>
  <pageMargins left="0.70866141732283472" right="0.70866141732283472" top="0.74803149606299213" bottom="0.74803149606299213" header="0.31496062992125984" footer="0.31496062992125984"/>
  <pageSetup paperSize="119" scale="66"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6" tint="0.39997558519241921"/>
    <pageSetUpPr fitToPage="1"/>
  </sheetPr>
  <dimension ref="P1:P105"/>
  <sheetViews>
    <sheetView showGridLines="0" tabSelected="1" view="pageBreakPreview" zoomScale="25" zoomScaleNormal="100" zoomScaleSheetLayoutView="25" workbookViewId="0">
      <selection activeCell="S37" sqref="S37"/>
    </sheetView>
  </sheetViews>
  <sheetFormatPr defaultColWidth="15.140625" defaultRowHeight="15"/>
  <cols>
    <col min="1" max="1" width="17.28515625" customWidth="1"/>
    <col min="4" max="4" width="43.140625" customWidth="1"/>
    <col min="5" max="5" width="27.28515625" customWidth="1"/>
    <col min="6" max="6" width="38.28515625" customWidth="1"/>
    <col min="7" max="7" width="23.140625" customWidth="1"/>
    <col min="8" max="8" width="22.140625" customWidth="1"/>
    <col min="9" max="9" width="22.7109375" customWidth="1"/>
    <col min="10" max="10" width="31.140625" customWidth="1"/>
    <col min="11" max="11" width="16.28515625" customWidth="1"/>
    <col min="14" max="14" width="20.85546875" customWidth="1"/>
  </cols>
  <sheetData>
    <row r="1" ht="42" customHeight="1"/>
    <row r="55" ht="63.75" customHeight="1"/>
    <row r="85" spans="16:16">
      <c r="P85" t="s">
        <v>1</v>
      </c>
    </row>
    <row r="95" spans="16:16" ht="58.5" customHeight="1"/>
    <row r="96" spans="16:16" ht="58.5" customHeight="1"/>
    <row r="97" ht="58.5" customHeight="1"/>
    <row r="98" ht="58.5" customHeight="1"/>
    <row r="99" ht="58.5" customHeight="1"/>
    <row r="100" ht="163.5" customHeight="1"/>
    <row r="104" ht="81" customHeight="1"/>
    <row r="105" ht="81" customHeight="1"/>
  </sheetData>
  <pageMargins left="0.70866141732283472" right="0.70866141732283472" top="0.74803149606299213" bottom="0.74803149606299213" header="0.31496062992125984" footer="0.31496062992125984"/>
  <pageSetup paperSize="119" scale="32"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FF66FF"/>
    <pageSetUpPr fitToPage="1"/>
  </sheetPr>
  <dimension ref="A1:Z127"/>
  <sheetViews>
    <sheetView showGridLines="0" view="pageBreakPreview" topLeftCell="F1" zoomScale="55" zoomScaleNormal="100" zoomScaleSheetLayoutView="55" workbookViewId="0">
      <pane ySplit="1" topLeftCell="A2" activePane="bottomLeft" state="frozen"/>
      <selection pane="bottomLeft" activeCell="G24" sqref="G24"/>
      <selection activeCell="A6" sqref="A6:M46"/>
    </sheetView>
  </sheetViews>
  <sheetFormatPr defaultColWidth="26.7109375" defaultRowHeight="31.5"/>
  <cols>
    <col min="1" max="1" width="81.140625" style="149" customWidth="1"/>
    <col min="2" max="2" width="76.140625" style="149" customWidth="1"/>
    <col min="3" max="3" width="84.7109375" style="151" customWidth="1"/>
    <col min="4" max="4" width="59.7109375" style="149" customWidth="1"/>
    <col min="5" max="5" width="61.140625" style="149" customWidth="1"/>
    <col min="6" max="6" width="47.85546875" style="150" customWidth="1"/>
    <col min="7" max="7" width="67.5703125" style="150" customWidth="1"/>
    <col min="8" max="8" width="79.28515625" style="150" customWidth="1"/>
    <col min="9" max="9" width="42.7109375" style="149" bestFit="1" customWidth="1"/>
    <col min="10" max="10" width="48.140625" style="150" customWidth="1"/>
    <col min="11" max="11" width="50.42578125" style="150" customWidth="1"/>
    <col min="12" max="12" width="77" style="150" customWidth="1"/>
    <col min="13" max="13" width="82.42578125" style="150" bestFit="1" customWidth="1"/>
    <col min="14" max="14" width="33.28515625" style="150" customWidth="1"/>
    <col min="15" max="15" width="138.42578125" style="152" customWidth="1"/>
    <col min="16" max="16" width="40.85546875" style="152" customWidth="1"/>
    <col min="17" max="16384" width="26.7109375" style="148"/>
  </cols>
  <sheetData>
    <row r="1" spans="1:26" ht="92.25">
      <c r="A1" s="1438" t="s">
        <v>50</v>
      </c>
      <c r="B1" s="1439"/>
      <c r="C1" s="1439"/>
      <c r="D1" s="1439"/>
      <c r="E1" s="1439"/>
      <c r="F1" s="1439"/>
      <c r="G1" s="1439"/>
      <c r="H1" s="1439"/>
      <c r="I1" s="1439"/>
      <c r="J1" s="1439"/>
      <c r="K1" s="1439"/>
      <c r="L1" s="1439"/>
      <c r="M1" s="1439"/>
      <c r="N1" s="1439"/>
      <c r="O1" s="876" t="s">
        <v>51</v>
      </c>
      <c r="P1" s="878"/>
    </row>
    <row r="2" spans="1:26" ht="33.75">
      <c r="B2" s="150"/>
      <c r="O2" s="955" t="s">
        <v>52</v>
      </c>
      <c r="P2" s="878"/>
    </row>
    <row r="3" spans="1:26">
      <c r="B3" s="150"/>
      <c r="C3" s="839" t="s">
        <v>53</v>
      </c>
      <c r="D3" s="839" t="s">
        <v>54</v>
      </c>
      <c r="O3" s="956" t="s">
        <v>55</v>
      </c>
      <c r="P3" s="879"/>
    </row>
    <row r="4" spans="1:26" s="153" customFormat="1" ht="33.75">
      <c r="A4" s="841" t="s">
        <v>56</v>
      </c>
      <c r="B4" s="845">
        <v>10890949</v>
      </c>
      <c r="C4" s="776">
        <f>+(B30+I11+B39)/B4</f>
        <v>1.1016762634734585E-2</v>
      </c>
      <c r="D4" s="777">
        <f>+(C30+C39+I11)/B4</f>
        <v>0.97214338254636945</v>
      </c>
      <c r="E4" s="151"/>
      <c r="H4" s="154"/>
      <c r="I4" s="154"/>
      <c r="J4" s="154"/>
      <c r="K4" s="154"/>
      <c r="L4" s="154"/>
      <c r="M4" s="154"/>
      <c r="N4" s="151"/>
      <c r="O4" s="956" t="s">
        <v>57</v>
      </c>
      <c r="P4" s="878"/>
    </row>
    <row r="5" spans="1:26" s="154" customFormat="1" ht="33.75">
      <c r="A5" s="150"/>
      <c r="B5" s="150"/>
      <c r="C5" s="150"/>
      <c r="D5" s="150"/>
      <c r="E5" s="150"/>
      <c r="H5" s="1437" t="s">
        <v>58</v>
      </c>
      <c r="I5" s="1437"/>
      <c r="J5" s="1437"/>
      <c r="K5" s="1437"/>
      <c r="L5" s="1437"/>
      <c r="M5" s="1437"/>
      <c r="N5" s="150"/>
      <c r="O5" s="958" t="s">
        <v>59</v>
      </c>
      <c r="P5" s="880" t="s">
        <v>60</v>
      </c>
    </row>
    <row r="6" spans="1:26" s="154" customFormat="1" ht="33.75">
      <c r="A6" s="1440" t="s">
        <v>61</v>
      </c>
      <c r="B6" s="841" t="s">
        <v>62</v>
      </c>
      <c r="C6" s="841" t="s">
        <v>63</v>
      </c>
      <c r="D6" s="841" t="s">
        <v>64</v>
      </c>
      <c r="E6" s="150"/>
      <c r="H6" s="1445" t="s">
        <v>65</v>
      </c>
      <c r="I6" s="1445" t="s">
        <v>66</v>
      </c>
      <c r="J6" s="1445"/>
      <c r="K6" s="894" t="s">
        <v>67</v>
      </c>
      <c r="L6" s="894" t="s">
        <v>68</v>
      </c>
      <c r="M6" s="894" t="s">
        <v>69</v>
      </c>
      <c r="N6" s="150"/>
      <c r="O6" s="958" t="s">
        <v>70</v>
      </c>
      <c r="P6" s="880" t="s">
        <v>71</v>
      </c>
    </row>
    <row r="7" spans="1:26" s="154" customFormat="1" ht="33" customHeight="1">
      <c r="A7" s="1441"/>
      <c r="B7" s="126">
        <v>34214</v>
      </c>
      <c r="C7" s="126">
        <v>275</v>
      </c>
      <c r="D7" s="1014">
        <f>+C7+B7</f>
        <v>34489</v>
      </c>
      <c r="E7" s="150"/>
      <c r="H7" s="1445"/>
      <c r="I7" s="894" t="s">
        <v>72</v>
      </c>
      <c r="J7" s="894" t="s">
        <v>73</v>
      </c>
      <c r="K7" s="894" t="s">
        <v>74</v>
      </c>
      <c r="L7" s="894" t="s">
        <v>75</v>
      </c>
      <c r="M7" s="894" t="s">
        <v>76</v>
      </c>
      <c r="N7" s="150"/>
      <c r="O7" s="956" t="s">
        <v>77</v>
      </c>
      <c r="P7" s="878"/>
    </row>
    <row r="8" spans="1:26" s="154" customFormat="1" ht="33.75">
      <c r="A8" s="150"/>
      <c r="B8" s="151"/>
      <c r="C8" s="151"/>
      <c r="D8" s="150"/>
      <c r="E8" s="150"/>
      <c r="F8" s="150"/>
      <c r="H8" s="215">
        <f>+I8+J8+K8+L8+M8</f>
        <v>119983</v>
      </c>
      <c r="I8" s="212">
        <v>15832</v>
      </c>
      <c r="J8" s="212">
        <v>31888</v>
      </c>
      <c r="K8" s="213">
        <v>5649</v>
      </c>
      <c r="L8" s="212">
        <v>32317</v>
      </c>
      <c r="M8" s="212">
        <v>34297</v>
      </c>
      <c r="N8" s="155"/>
      <c r="O8" s="958" t="s">
        <v>78</v>
      </c>
      <c r="P8" s="881" t="s">
        <v>71</v>
      </c>
    </row>
    <row r="9" spans="1:26" s="154" customFormat="1" ht="33.75">
      <c r="A9" s="1442" t="s">
        <v>79</v>
      </c>
      <c r="B9" s="1443"/>
      <c r="C9" s="1444" t="s">
        <v>80</v>
      </c>
      <c r="D9" s="1444"/>
      <c r="E9" s="1444" t="s">
        <v>81</v>
      </c>
      <c r="F9" s="1444"/>
      <c r="N9" s="155"/>
      <c r="O9" s="958" t="s">
        <v>82</v>
      </c>
      <c r="P9" s="877" t="s">
        <v>60</v>
      </c>
      <c r="Q9" s="149"/>
      <c r="R9" s="149"/>
    </row>
    <row r="10" spans="1:26" s="155" customFormat="1" ht="33.75">
      <c r="A10" s="899" t="s">
        <v>83</v>
      </c>
      <c r="B10" s="900">
        <v>114611</v>
      </c>
      <c r="C10" s="901" t="s">
        <v>83</v>
      </c>
      <c r="D10" s="900">
        <v>1804705</v>
      </c>
      <c r="E10" s="899" t="s">
        <v>84</v>
      </c>
      <c r="F10" s="900">
        <v>1365651</v>
      </c>
      <c r="G10" s="154"/>
      <c r="H10" s="1433" t="s">
        <v>85</v>
      </c>
      <c r="I10" s="1433"/>
      <c r="J10" s="168" t="s">
        <v>86</v>
      </c>
      <c r="K10" s="168" t="s">
        <v>87</v>
      </c>
      <c r="N10" s="149"/>
      <c r="O10" s="957" t="s">
        <v>55</v>
      </c>
      <c r="P10" s="877" t="s">
        <v>88</v>
      </c>
      <c r="Q10" s="728"/>
      <c r="R10" s="728"/>
      <c r="S10" s="728"/>
      <c r="T10" s="728"/>
      <c r="U10" s="728"/>
      <c r="V10" s="728"/>
    </row>
    <row r="11" spans="1:26" s="155" customFormat="1" ht="33.75">
      <c r="A11" s="899" t="s">
        <v>89</v>
      </c>
      <c r="B11" s="900">
        <v>578</v>
      </c>
      <c r="C11" s="901" t="s">
        <v>89</v>
      </c>
      <c r="D11" s="900">
        <v>358712</v>
      </c>
      <c r="E11" s="899" t="s">
        <v>90</v>
      </c>
      <c r="F11" s="900">
        <v>1207528</v>
      </c>
      <c r="G11" s="154"/>
      <c r="H11" s="126" t="s">
        <v>64</v>
      </c>
      <c r="I11" s="126">
        <f>+J11+K11</f>
        <v>119983</v>
      </c>
      <c r="J11" s="212">
        <v>58004</v>
      </c>
      <c r="K11" s="212">
        <v>61979</v>
      </c>
      <c r="O11" s="957" t="s">
        <v>91</v>
      </c>
      <c r="P11" s="877"/>
    </row>
    <row r="12" spans="1:26" s="155" customFormat="1" ht="33.75">
      <c r="A12" s="899" t="s">
        <v>92</v>
      </c>
      <c r="B12" s="900">
        <v>68</v>
      </c>
      <c r="C12" s="901" t="s">
        <v>92</v>
      </c>
      <c r="D12" s="900">
        <v>409762</v>
      </c>
      <c r="E12" s="902"/>
      <c r="F12" s="902"/>
      <c r="G12" s="139"/>
      <c r="O12" s="957" t="s">
        <v>93</v>
      </c>
      <c r="P12" s="877"/>
      <c r="Q12" s="821"/>
      <c r="R12" s="821"/>
      <c r="S12" s="821"/>
      <c r="T12" s="821"/>
      <c r="U12" s="821"/>
      <c r="V12" s="821"/>
      <c r="W12" s="821"/>
      <c r="X12" s="821"/>
      <c r="Y12" s="821"/>
      <c r="Z12" s="821"/>
    </row>
    <row r="13" spans="1:26" s="155" customFormat="1" ht="33.75">
      <c r="A13" s="899" t="s">
        <v>94</v>
      </c>
      <c r="B13" s="900">
        <v>0</v>
      </c>
      <c r="C13" s="901" t="s">
        <v>94</v>
      </c>
      <c r="D13" s="902"/>
      <c r="E13" s="902"/>
      <c r="F13" s="902"/>
      <c r="G13" s="139"/>
      <c r="H13" s="1433" t="s">
        <v>95</v>
      </c>
      <c r="I13" s="1433"/>
      <c r="J13" s="168" t="s">
        <v>96</v>
      </c>
      <c r="K13" s="168" t="s">
        <v>97</v>
      </c>
      <c r="L13" s="168" t="s">
        <v>98</v>
      </c>
      <c r="O13" s="1046" t="s">
        <v>99</v>
      </c>
      <c r="P13" s="149"/>
      <c r="Q13" s="149"/>
      <c r="R13" s="149"/>
    </row>
    <row r="14" spans="1:26" s="159" customFormat="1" ht="33.75">
      <c r="A14" s="839" t="s">
        <v>100</v>
      </c>
      <c r="B14" s="207">
        <f>SUM(B10:B13)</f>
        <v>115257</v>
      </c>
      <c r="C14" s="839" t="s">
        <v>101</v>
      </c>
      <c r="D14" s="207">
        <f>SUM(D10:D12)</f>
        <v>2573179</v>
      </c>
      <c r="E14" s="839" t="s">
        <v>101</v>
      </c>
      <c r="F14" s="207">
        <f>SUM(F10:F12)</f>
        <v>2573179</v>
      </c>
      <c r="G14" s="139"/>
      <c r="H14" s="126" t="s">
        <v>64</v>
      </c>
      <c r="I14" s="813">
        <f>+J14+K14+L14</f>
        <v>119983</v>
      </c>
      <c r="J14" s="212">
        <v>115660</v>
      </c>
      <c r="K14" s="212">
        <v>466</v>
      </c>
      <c r="L14" s="212">
        <v>3857</v>
      </c>
      <c r="M14" s="151"/>
      <c r="N14" s="151"/>
      <c r="O14" s="1046" t="s">
        <v>102</v>
      </c>
      <c r="P14" s="153"/>
      <c r="S14" s="151"/>
      <c r="T14" s="151"/>
      <c r="U14" s="151"/>
      <c r="V14" s="151"/>
    </row>
    <row r="15" spans="1:26" s="154" customFormat="1" ht="33.75">
      <c r="A15" s="150"/>
      <c r="B15" s="150"/>
      <c r="C15" s="151"/>
      <c r="D15" s="157"/>
      <c r="E15" s="149"/>
      <c r="F15" s="903">
        <f>+F14-D14</f>
        <v>0</v>
      </c>
      <c r="G15" s="139"/>
      <c r="H15" s="139"/>
      <c r="I15" s="151"/>
      <c r="J15" s="151"/>
      <c r="K15" s="151"/>
      <c r="L15" s="151"/>
      <c r="M15" s="151"/>
      <c r="N15" s="150"/>
      <c r="O15" s="1046"/>
      <c r="P15" s="153"/>
      <c r="Q15" s="159"/>
      <c r="R15" s="159"/>
    </row>
    <row r="16" spans="1:26" s="159" customFormat="1" ht="36">
      <c r="A16" s="1446" t="s">
        <v>103</v>
      </c>
      <c r="B16" s="1447"/>
      <c r="C16" s="1447"/>
      <c r="D16" s="1447"/>
      <c r="E16" s="1448"/>
      <c r="G16" s="139"/>
      <c r="H16" s="1433" t="s">
        <v>104</v>
      </c>
      <c r="I16" s="1433"/>
      <c r="J16" s="168" t="s">
        <v>105</v>
      </c>
      <c r="K16" s="168" t="s">
        <v>106</v>
      </c>
      <c r="L16" s="1042"/>
      <c r="M16" s="151"/>
      <c r="N16" s="150"/>
      <c r="O16" s="1046" t="s">
        <v>107</v>
      </c>
      <c r="P16" s="153"/>
      <c r="Q16" s="125"/>
      <c r="R16" s="154"/>
    </row>
    <row r="17" spans="1:24" s="154" customFormat="1" ht="33.75">
      <c r="A17" s="1451"/>
      <c r="B17" s="1452"/>
      <c r="C17" s="160" t="s">
        <v>108</v>
      </c>
      <c r="D17" s="160" t="s">
        <v>109</v>
      </c>
      <c r="E17" s="160" t="s">
        <v>110</v>
      </c>
      <c r="G17" s="139"/>
      <c r="H17" s="126" t="s">
        <v>64</v>
      </c>
      <c r="I17" s="813">
        <f>+J17+K17+L17</f>
        <v>119983</v>
      </c>
      <c r="J17" s="212">
        <v>85843</v>
      </c>
      <c r="K17" s="212">
        <v>34140</v>
      </c>
      <c r="L17" s="1042"/>
      <c r="M17" s="151"/>
      <c r="N17" s="150"/>
      <c r="O17" s="1046" t="s">
        <v>111</v>
      </c>
      <c r="P17" s="403"/>
      <c r="Q17" s="403"/>
      <c r="R17" s="403"/>
      <c r="S17" s="403"/>
      <c r="T17" s="403"/>
      <c r="U17" s="403"/>
      <c r="V17" s="403"/>
      <c r="W17" s="403"/>
      <c r="X17" s="403"/>
    </row>
    <row r="18" spans="1:24" s="154" customFormat="1" ht="33.75">
      <c r="A18" s="1449" t="s">
        <v>112</v>
      </c>
      <c r="B18" s="1450"/>
      <c r="C18" s="201">
        <f>+D18+E18</f>
        <v>7033124</v>
      </c>
      <c r="D18" s="126">
        <f>+D26+D37</f>
        <v>3612779</v>
      </c>
      <c r="E18" s="126">
        <f>+E26+E37</f>
        <v>3420345</v>
      </c>
      <c r="G18" s="139"/>
      <c r="H18" s="126" t="s">
        <v>113</v>
      </c>
      <c r="I18" s="126"/>
      <c r="J18" s="212"/>
      <c r="K18" s="212"/>
      <c r="L18" s="1042"/>
      <c r="M18" s="150"/>
    </row>
    <row r="19" spans="1:24" s="154" customFormat="1" ht="33.75">
      <c r="A19" s="1449" t="s">
        <v>114</v>
      </c>
      <c r="B19" s="1450"/>
      <c r="C19" s="201">
        <f>+D19+E19</f>
        <v>3168418</v>
      </c>
      <c r="D19" s="126">
        <f>+D27+D38</f>
        <v>1505977</v>
      </c>
      <c r="E19" s="126">
        <f>+E27+E38</f>
        <v>1662441</v>
      </c>
      <c r="G19" s="139"/>
      <c r="H19" s="139"/>
      <c r="I19" s="158"/>
      <c r="J19" s="150"/>
      <c r="K19" s="150"/>
      <c r="L19" s="150"/>
      <c r="M19" s="150"/>
    </row>
    <row r="20" spans="1:24" s="154" customFormat="1" ht="33.75">
      <c r="A20" s="1449" t="s">
        <v>115</v>
      </c>
      <c r="B20" s="1450"/>
      <c r="C20" s="201">
        <f>+D20+E20</f>
        <v>266039</v>
      </c>
      <c r="D20" s="126">
        <f>+D28</f>
        <v>83520</v>
      </c>
      <c r="E20" s="126">
        <f>+E28</f>
        <v>182519</v>
      </c>
      <c r="F20" s="150"/>
      <c r="G20" s="139"/>
      <c r="H20" s="160" t="s">
        <v>116</v>
      </c>
      <c r="I20" s="160" t="s">
        <v>117</v>
      </c>
      <c r="J20" s="160" t="s">
        <v>118</v>
      </c>
    </row>
    <row r="21" spans="1:24" s="154" customFormat="1" ht="33.75">
      <c r="A21" s="1449" t="s">
        <v>85</v>
      </c>
      <c r="B21" s="1450"/>
      <c r="C21" s="163">
        <f>+H8</f>
        <v>119983</v>
      </c>
      <c r="D21" s="163"/>
      <c r="E21" s="163"/>
      <c r="F21" s="150"/>
      <c r="G21" s="139"/>
      <c r="H21" s="200" t="s">
        <v>119</v>
      </c>
      <c r="I21" s="212">
        <v>35261</v>
      </c>
      <c r="J21" s="1041">
        <f>+I21/$I$31</f>
        <v>1.608546678691649E-2</v>
      </c>
    </row>
    <row r="22" spans="1:24" s="154" customFormat="1" ht="33.75">
      <c r="A22" s="1451" t="s">
        <v>64</v>
      </c>
      <c r="B22" s="1452"/>
      <c r="C22" s="164">
        <f>SUM(C18:C21)</f>
        <v>10587564</v>
      </c>
      <c r="D22" s="164">
        <f>SUM(D18:D21)</f>
        <v>5202276</v>
      </c>
      <c r="E22" s="164">
        <f>SUM(E18:E21)</f>
        <v>5265305</v>
      </c>
      <c r="F22" s="150"/>
      <c r="G22" s="139"/>
      <c r="H22" s="200" t="s">
        <v>120</v>
      </c>
      <c r="I22" s="212">
        <v>248875</v>
      </c>
      <c r="J22" s="1041">
        <f t="shared" ref="J22:J30" si="0">+I22/$I$31</f>
        <v>0.1135325301776422</v>
      </c>
    </row>
    <row r="23" spans="1:24" s="154" customFormat="1" ht="33.75">
      <c r="F23" s="150"/>
      <c r="G23" s="139"/>
      <c r="H23" s="200" t="s">
        <v>121</v>
      </c>
      <c r="I23" s="212">
        <v>321057</v>
      </c>
      <c r="J23" s="1041">
        <f t="shared" si="0"/>
        <v>0.1464607274384461</v>
      </c>
    </row>
    <row r="24" spans="1:24" s="154" customFormat="1" ht="36">
      <c r="A24" s="1460" t="s">
        <v>122</v>
      </c>
      <c r="B24" s="1461"/>
      <c r="C24" s="1461"/>
      <c r="D24" s="1461"/>
      <c r="E24" s="1462"/>
      <c r="F24" s="150"/>
      <c r="G24" s="139"/>
      <c r="H24" s="200" t="s">
        <v>123</v>
      </c>
      <c r="I24" s="212">
        <v>335535</v>
      </c>
      <c r="J24" s="1041">
        <f t="shared" si="0"/>
        <v>0.15306534410107553</v>
      </c>
    </row>
    <row r="25" spans="1:24" s="154" customFormat="1" ht="33.75">
      <c r="A25" s="846"/>
      <c r="B25" s="847"/>
      <c r="C25" s="847" t="s">
        <v>108</v>
      </c>
      <c r="D25" s="847" t="s">
        <v>109</v>
      </c>
      <c r="E25" s="847" t="s">
        <v>110</v>
      </c>
      <c r="F25" s="150"/>
      <c r="G25" s="139"/>
      <c r="H25" s="200" t="s">
        <v>124</v>
      </c>
      <c r="I25" s="212">
        <v>290503</v>
      </c>
      <c r="J25" s="1041">
        <f t="shared" si="0"/>
        <v>0.13252251376874172</v>
      </c>
    </row>
    <row r="26" spans="1:24" s="155" customFormat="1" ht="33.75">
      <c r="A26" s="1466" t="s">
        <v>112</v>
      </c>
      <c r="B26" s="1467"/>
      <c r="C26" s="201">
        <f>+D26+E26</f>
        <v>2206867</v>
      </c>
      <c r="D26" s="126">
        <v>1234019</v>
      </c>
      <c r="E26" s="126">
        <v>972848</v>
      </c>
      <c r="F26" s="162"/>
      <c r="G26" s="139"/>
      <c r="H26" s="200" t="s">
        <v>125</v>
      </c>
      <c r="I26" s="212">
        <v>246908</v>
      </c>
      <c r="J26" s="1041">
        <f t="shared" si="0"/>
        <v>0.11263521832687606</v>
      </c>
      <c r="K26" s="154"/>
      <c r="L26" s="154"/>
      <c r="M26" s="154"/>
      <c r="N26" s="154"/>
      <c r="O26" s="154"/>
      <c r="P26" s="154"/>
      <c r="Q26" s="154"/>
      <c r="R26" s="154"/>
      <c r="S26" s="154"/>
      <c r="T26" s="154"/>
    </row>
    <row r="27" spans="1:24" s="155" customFormat="1" ht="33.75">
      <c r="A27" s="1466" t="s">
        <v>114</v>
      </c>
      <c r="B27" s="1467"/>
      <c r="C27" s="201">
        <f>+D27+E27</f>
        <v>2305054</v>
      </c>
      <c r="D27" s="126">
        <v>1053299</v>
      </c>
      <c r="E27" s="126">
        <v>1251755</v>
      </c>
      <c r="F27" s="162"/>
      <c r="G27" s="139"/>
      <c r="H27" s="200" t="s">
        <v>126</v>
      </c>
      <c r="I27" s="212">
        <v>213391</v>
      </c>
      <c r="J27" s="1041">
        <f t="shared" si="0"/>
        <v>9.7345334594222996E-2</v>
      </c>
      <c r="K27" s="154"/>
      <c r="L27" s="154"/>
      <c r="M27" s="154"/>
      <c r="N27" s="154"/>
      <c r="O27" s="154"/>
      <c r="P27" s="154"/>
      <c r="Q27" s="154"/>
      <c r="R27" s="154"/>
      <c r="S27" s="154"/>
      <c r="T27" s="154"/>
    </row>
    <row r="28" spans="1:24" s="155" customFormat="1" ht="33.75">
      <c r="A28" s="1466" t="s">
        <v>115</v>
      </c>
      <c r="B28" s="1467"/>
      <c r="C28" s="201">
        <f>+D28+E28</f>
        <v>266039</v>
      </c>
      <c r="D28" s="126">
        <v>83520</v>
      </c>
      <c r="E28" s="126">
        <v>182519</v>
      </c>
      <c r="F28" s="162"/>
      <c r="G28" s="139"/>
      <c r="H28" s="200" t="s">
        <v>127</v>
      </c>
      <c r="I28" s="212">
        <v>169463</v>
      </c>
      <c r="J28" s="1041">
        <f t="shared" si="0"/>
        <v>7.730613023201921E-2</v>
      </c>
      <c r="K28" s="154"/>
      <c r="L28" s="154"/>
      <c r="M28" s="154"/>
      <c r="N28" s="154"/>
      <c r="O28" s="154"/>
      <c r="P28" s="154"/>
      <c r="Q28" s="154"/>
      <c r="R28" s="154"/>
      <c r="S28" s="154"/>
      <c r="T28" s="154"/>
    </row>
    <row r="29" spans="1:24" s="154" customFormat="1" ht="33.75">
      <c r="A29" s="1466"/>
      <c r="B29" s="1467"/>
      <c r="C29" s="163"/>
      <c r="D29" s="163"/>
      <c r="E29" s="163"/>
      <c r="F29" s="162"/>
      <c r="G29" s="139"/>
      <c r="H29" s="200" t="s">
        <v>128</v>
      </c>
      <c r="I29" s="212">
        <v>135368</v>
      </c>
      <c r="J29" s="1041">
        <f t="shared" si="0"/>
        <v>6.1752572757758188E-2</v>
      </c>
    </row>
    <row r="30" spans="1:24" s="154" customFormat="1" ht="33.75">
      <c r="A30" s="161" t="s">
        <v>64</v>
      </c>
      <c r="B30" s="164">
        <f>SUM(B26:B29)</f>
        <v>0</v>
      </c>
      <c r="C30" s="164">
        <f>SUM(C26:C29)</f>
        <v>4777960</v>
      </c>
      <c r="D30" s="164">
        <f>SUM(D26:D29)</f>
        <v>2370838</v>
      </c>
      <c r="E30" s="164">
        <f>SUM(E26:E29)</f>
        <v>2407122</v>
      </c>
      <c r="F30" s="162"/>
      <c r="G30" s="139"/>
      <c r="H30" s="200" t="s">
        <v>129</v>
      </c>
      <c r="I30" s="212">
        <v>195742</v>
      </c>
      <c r="J30" s="1041">
        <f t="shared" si="0"/>
        <v>8.9294161816301509E-2</v>
      </c>
    </row>
    <row r="31" spans="1:24" s="154" customFormat="1" ht="33.75">
      <c r="A31" s="149"/>
      <c r="B31" s="149"/>
      <c r="C31" s="778"/>
      <c r="D31" s="149"/>
      <c r="E31" s="149"/>
      <c r="F31" s="162"/>
      <c r="G31" s="924"/>
      <c r="H31" s="160" t="s">
        <v>130</v>
      </c>
      <c r="I31" s="204">
        <f>SUM(I21:I30)</f>
        <v>2192103</v>
      </c>
      <c r="J31" s="922">
        <f>+I31/$I$31</f>
        <v>1</v>
      </c>
    </row>
    <row r="32" spans="1:24" s="154" customFormat="1" ht="33.75">
      <c r="E32" s="149"/>
      <c r="F32" s="150"/>
      <c r="G32" s="139"/>
      <c r="H32" s="150"/>
      <c r="I32" s="157">
        <f>+I31-D45</f>
        <v>0</v>
      </c>
      <c r="J32" s="904"/>
    </row>
    <row r="33" spans="1:21" s="154" customFormat="1" ht="33.75">
      <c r="E33" s="149"/>
      <c r="F33" s="150"/>
      <c r="G33" s="139"/>
      <c r="H33" s="165"/>
      <c r="I33" s="165"/>
      <c r="J33" s="904"/>
    </row>
    <row r="34" spans="1:21" s="154" customFormat="1" ht="33.75">
      <c r="A34" s="149"/>
      <c r="B34" s="149"/>
      <c r="C34" s="151"/>
      <c r="D34" s="149"/>
      <c r="E34" s="149"/>
      <c r="F34" s="150"/>
      <c r="G34" s="139"/>
      <c r="H34" s="160" t="s">
        <v>131</v>
      </c>
      <c r="I34" s="160" t="s">
        <v>117</v>
      </c>
      <c r="J34" s="160" t="s">
        <v>118</v>
      </c>
      <c r="O34" s="155"/>
      <c r="P34" s="155"/>
    </row>
    <row r="35" spans="1:21" s="154" customFormat="1" ht="36">
      <c r="A35" s="1434" t="s">
        <v>132</v>
      </c>
      <c r="B35" s="1435"/>
      <c r="C35" s="1435"/>
      <c r="D35" s="1435"/>
      <c r="E35" s="1436"/>
      <c r="F35" s="150"/>
      <c r="G35" s="139"/>
      <c r="H35" s="126" t="s">
        <v>133</v>
      </c>
      <c r="I35" s="212">
        <v>817049</v>
      </c>
      <c r="J35" s="1041">
        <f>+I35/$I$44</f>
        <v>0.37272381817825168</v>
      </c>
      <c r="O35" s="155"/>
      <c r="P35" s="155"/>
      <c r="Q35" s="155"/>
      <c r="R35" s="155"/>
      <c r="S35" s="155"/>
      <c r="T35" s="155"/>
      <c r="U35" s="155"/>
    </row>
    <row r="36" spans="1:21" s="154" customFormat="1" ht="33.75">
      <c r="A36" s="848"/>
      <c r="B36" s="849"/>
      <c r="C36" s="168" t="s">
        <v>134</v>
      </c>
      <c r="D36" s="168" t="s">
        <v>135</v>
      </c>
      <c r="E36" s="168" t="s">
        <v>136</v>
      </c>
      <c r="F36" s="150"/>
      <c r="G36" s="139"/>
      <c r="H36" s="126" t="s">
        <v>137</v>
      </c>
      <c r="I36" s="212">
        <v>875972</v>
      </c>
      <c r="J36" s="1041">
        <f t="shared" ref="J36:J43" si="1">+I36/$I$44</f>
        <v>0.3996034857851114</v>
      </c>
      <c r="M36" s="150"/>
      <c r="N36" s="155"/>
      <c r="O36" s="155"/>
      <c r="P36" s="155"/>
      <c r="Q36" s="155"/>
      <c r="R36" s="155"/>
      <c r="S36" s="155"/>
      <c r="T36" s="155"/>
      <c r="U36" s="155"/>
    </row>
    <row r="37" spans="1:21" s="154" customFormat="1" ht="33.75">
      <c r="A37" s="156" t="s">
        <v>112</v>
      </c>
      <c r="B37" s="704"/>
      <c r="C37" s="169">
        <f>+D37+E37</f>
        <v>4826257</v>
      </c>
      <c r="D37" s="126">
        <v>2378760</v>
      </c>
      <c r="E37" s="126">
        <v>2447497</v>
      </c>
      <c r="F37" s="150"/>
      <c r="G37" s="139"/>
      <c r="H37" s="126" t="s">
        <v>138</v>
      </c>
      <c r="I37" s="212">
        <v>238573</v>
      </c>
      <c r="J37" s="1041">
        <f t="shared" si="1"/>
        <v>0.10883293348898296</v>
      </c>
      <c r="M37" s="150"/>
      <c r="N37" s="155"/>
      <c r="O37" s="155"/>
      <c r="P37" s="155"/>
      <c r="Q37" s="155"/>
      <c r="R37" s="155"/>
      <c r="S37" s="155"/>
      <c r="T37" s="155"/>
      <c r="U37" s="155"/>
    </row>
    <row r="38" spans="1:21" s="154" customFormat="1" ht="33.75">
      <c r="A38" s="156" t="s">
        <v>139</v>
      </c>
      <c r="B38" s="704"/>
      <c r="C38" s="169">
        <f>+D38+E38</f>
        <v>863364</v>
      </c>
      <c r="D38" s="126">
        <v>452678</v>
      </c>
      <c r="E38" s="126">
        <v>410686</v>
      </c>
      <c r="F38" s="150"/>
      <c r="G38" s="139"/>
      <c r="H38" s="126" t="s">
        <v>140</v>
      </c>
      <c r="I38" s="212">
        <v>140853</v>
      </c>
      <c r="J38" s="1041">
        <f t="shared" si="1"/>
        <v>6.4254736205369908E-2</v>
      </c>
      <c r="M38" s="150"/>
      <c r="N38" s="155"/>
      <c r="O38" s="155"/>
      <c r="P38" s="155"/>
      <c r="Q38" s="155"/>
      <c r="R38" s="155"/>
      <c r="S38" s="155"/>
      <c r="T38" s="155"/>
      <c r="U38" s="155"/>
    </row>
    <row r="39" spans="1:21" s="154" customFormat="1" ht="33.75">
      <c r="A39" s="167" t="s">
        <v>64</v>
      </c>
      <c r="B39" s="704"/>
      <c r="C39" s="171">
        <f>SUM(C37:C38)</f>
        <v>5689621</v>
      </c>
      <c r="D39" s="170">
        <f>+D38+D37</f>
        <v>2831438</v>
      </c>
      <c r="E39" s="170">
        <f>+E38+E37</f>
        <v>2858183</v>
      </c>
      <c r="F39" s="150"/>
      <c r="G39" s="139"/>
      <c r="H39" s="126" t="s">
        <v>141</v>
      </c>
      <c r="I39" s="212">
        <v>65721</v>
      </c>
      <c r="J39" s="1041">
        <f t="shared" si="1"/>
        <v>2.998079925988879E-2</v>
      </c>
      <c r="M39" s="150"/>
      <c r="N39" s="155"/>
      <c r="O39" s="155"/>
      <c r="P39" s="155"/>
      <c r="Q39" s="155"/>
      <c r="R39" s="155"/>
      <c r="S39" s="155"/>
      <c r="T39" s="155"/>
      <c r="U39" s="155"/>
    </row>
    <row r="40" spans="1:21" s="154" customFormat="1" ht="33.75">
      <c r="A40" s="149"/>
      <c r="B40" s="172"/>
      <c r="C40" s="173"/>
      <c r="D40" s="166"/>
      <c r="E40" s="166"/>
      <c r="F40" s="150"/>
      <c r="G40" s="139"/>
      <c r="H40" s="126" t="s">
        <v>142</v>
      </c>
      <c r="I40" s="212">
        <v>22243</v>
      </c>
      <c r="J40" s="1041">
        <f t="shared" si="1"/>
        <v>1.014687722246628E-2</v>
      </c>
      <c r="M40" s="150"/>
      <c r="N40" s="155"/>
      <c r="O40" s="155"/>
      <c r="P40" s="155"/>
      <c r="Q40" s="155"/>
      <c r="R40" s="155"/>
      <c r="S40" s="155"/>
      <c r="T40" s="155"/>
      <c r="U40" s="155"/>
    </row>
    <row r="41" spans="1:21" s="154" customFormat="1" ht="33.75">
      <c r="A41" s="1468" t="s">
        <v>143</v>
      </c>
      <c r="B41" s="1470"/>
      <c r="C41" s="1470"/>
      <c r="D41" s="1469"/>
      <c r="E41" s="149"/>
      <c r="F41" s="150"/>
      <c r="G41" s="165"/>
      <c r="H41" s="126" t="s">
        <v>144</v>
      </c>
      <c r="I41" s="212">
        <v>12201</v>
      </c>
      <c r="J41" s="1041">
        <f t="shared" si="1"/>
        <v>5.5658880992362127E-3</v>
      </c>
      <c r="M41" s="155"/>
      <c r="N41" s="155"/>
      <c r="Q41" s="155"/>
      <c r="R41" s="155"/>
      <c r="S41" s="155"/>
      <c r="T41" s="155"/>
      <c r="U41" s="155"/>
    </row>
    <row r="42" spans="1:21" s="154" customFormat="1" ht="33.75">
      <c r="A42" s="1468" t="s">
        <v>54</v>
      </c>
      <c r="B42" s="1469"/>
      <c r="C42" s="1433" t="s">
        <v>117</v>
      </c>
      <c r="D42" s="1433"/>
      <c r="E42" s="150"/>
      <c r="F42" s="150"/>
      <c r="G42" s="165"/>
      <c r="H42" s="126" t="s">
        <v>145</v>
      </c>
      <c r="I42" s="212">
        <v>11176</v>
      </c>
      <c r="J42" s="1041">
        <f t="shared" si="1"/>
        <v>5.0983005816788718E-3</v>
      </c>
      <c r="M42" s="155"/>
      <c r="N42" s="155"/>
    </row>
    <row r="43" spans="1:21" s="154" customFormat="1" ht="33.75">
      <c r="A43" s="126" t="s">
        <v>146</v>
      </c>
      <c r="B43" s="187">
        <v>2981707</v>
      </c>
      <c r="C43" s="188" t="s">
        <v>146</v>
      </c>
      <c r="D43" s="187">
        <v>1125989</v>
      </c>
      <c r="E43" s="905"/>
      <c r="F43" s="150"/>
      <c r="G43" s="165"/>
      <c r="H43" s="126" t="s">
        <v>147</v>
      </c>
      <c r="I43" s="212">
        <v>8315</v>
      </c>
      <c r="J43" s="1041">
        <f t="shared" si="1"/>
        <v>3.7931611790139423E-3</v>
      </c>
      <c r="M43" s="165"/>
      <c r="N43" s="165"/>
      <c r="O43" s="165"/>
      <c r="P43" s="165"/>
    </row>
    <row r="44" spans="1:21" s="154" customFormat="1" ht="33.75">
      <c r="A44" s="126" t="s">
        <v>148</v>
      </c>
      <c r="B44" s="187">
        <v>2506057</v>
      </c>
      <c r="C44" s="188" t="s">
        <v>148</v>
      </c>
      <c r="D44" s="187">
        <v>1066114</v>
      </c>
      <c r="E44" s="905"/>
      <c r="F44" s="165"/>
      <c r="G44" s="165"/>
      <c r="H44" s="160" t="s">
        <v>130</v>
      </c>
      <c r="I44" s="204">
        <f>SUM(I35:I43)</f>
        <v>2192103</v>
      </c>
      <c r="J44" s="1125">
        <f>SUM(J35:J43)</f>
        <v>1</v>
      </c>
      <c r="M44" s="155"/>
      <c r="N44" s="155"/>
    </row>
    <row r="45" spans="1:21" s="154" customFormat="1" ht="33.75">
      <c r="A45" s="149"/>
      <c r="B45" s="189">
        <f>+B44+B43</f>
        <v>5487764</v>
      </c>
      <c r="C45" s="150" t="s">
        <v>1</v>
      </c>
      <c r="D45" s="189">
        <f>+D44+D43</f>
        <v>2192103</v>
      </c>
      <c r="E45" s="150"/>
      <c r="F45" s="165"/>
      <c r="G45" s="165"/>
      <c r="H45" s="150"/>
      <c r="I45" s="165"/>
      <c r="J45" s="165"/>
      <c r="K45" s="157">
        <f>+I44-D45</f>
        <v>0</v>
      </c>
      <c r="M45" s="150"/>
      <c r="N45" s="150"/>
      <c r="O45" s="155"/>
      <c r="P45" s="155"/>
      <c r="Q45" s="155"/>
      <c r="R45" s="155"/>
    </row>
    <row r="46" spans="1:21" s="155" customFormat="1" ht="33.75">
      <c r="A46" s="905"/>
      <c r="B46" s="150"/>
      <c r="C46" s="150"/>
      <c r="D46" s="150"/>
      <c r="E46" s="150"/>
      <c r="F46" s="150"/>
      <c r="G46" s="150"/>
      <c r="H46" s="150"/>
      <c r="I46" s="165"/>
      <c r="J46" s="165"/>
      <c r="K46" s="150"/>
      <c r="L46" s="150"/>
      <c r="M46" s="150"/>
      <c r="N46" s="150"/>
    </row>
    <row r="47" spans="1:21" s="155" customFormat="1" ht="33.75">
      <c r="A47" s="905"/>
      <c r="B47" s="149"/>
      <c r="C47" s="151"/>
      <c r="D47" s="151"/>
      <c r="E47" s="149"/>
      <c r="F47" s="157">
        <f>+F50-F10</f>
        <v>0</v>
      </c>
      <c r="G47" s="157">
        <f>+G50-F11</f>
        <v>0</v>
      </c>
      <c r="H47" s="150"/>
      <c r="I47" s="165"/>
      <c r="J47" s="165"/>
      <c r="K47" s="165"/>
      <c r="L47" s="165"/>
      <c r="M47" s="165"/>
      <c r="N47" s="150"/>
      <c r="Q47" s="154"/>
      <c r="R47" s="154"/>
    </row>
    <row r="48" spans="1:21" s="154" customFormat="1" ht="33.75">
      <c r="A48" s="1468" t="s">
        <v>149</v>
      </c>
      <c r="B48" s="1469"/>
      <c r="C48" s="151"/>
      <c r="D48" s="1463" t="s">
        <v>150</v>
      </c>
      <c r="E48" s="1463"/>
      <c r="F48" s="1463"/>
      <c r="G48" s="1463"/>
      <c r="H48" s="150"/>
      <c r="I48" s="165"/>
      <c r="J48" s="150"/>
      <c r="K48" s="150"/>
      <c r="L48" s="150"/>
      <c r="M48" s="150"/>
      <c r="N48" s="150"/>
      <c r="O48" s="155"/>
      <c r="P48" s="155"/>
    </row>
    <row r="49" spans="1:16" s="154" customFormat="1" ht="33.75">
      <c r="A49" s="214" t="s">
        <v>151</v>
      </c>
      <c r="B49" s="174">
        <v>9.4399999999999998E-2</v>
      </c>
      <c r="C49" s="735"/>
      <c r="D49" s="1459" t="s">
        <v>152</v>
      </c>
      <c r="E49" s="843" t="s">
        <v>64</v>
      </c>
      <c r="F49" s="843" t="s">
        <v>86</v>
      </c>
      <c r="G49" s="843" t="s">
        <v>87</v>
      </c>
      <c r="H49" s="150"/>
      <c r="I49" s="150"/>
      <c r="J49" s="150"/>
      <c r="K49" s="150"/>
      <c r="L49" s="150"/>
      <c r="M49" s="150"/>
      <c r="N49" s="150"/>
      <c r="O49" s="155"/>
      <c r="P49" s="155"/>
    </row>
    <row r="50" spans="1:16" s="154" customFormat="1" ht="33.75">
      <c r="A50" s="214" t="s">
        <v>153</v>
      </c>
      <c r="B50" s="174">
        <v>9.5899999999999999E-2</v>
      </c>
      <c r="C50" s="735"/>
      <c r="D50" s="1459"/>
      <c r="E50" s="917">
        <f>SUM(E51:E66)</f>
        <v>2573179</v>
      </c>
      <c r="F50" s="840">
        <f>SUM(F51:F66)</f>
        <v>1365651</v>
      </c>
      <c r="G50" s="840">
        <f>SUM(G51:G66)</f>
        <v>1207528</v>
      </c>
      <c r="H50" s="157"/>
      <c r="I50" s="150"/>
      <c r="J50" s="150"/>
      <c r="K50" s="150"/>
      <c r="L50" s="150"/>
      <c r="M50" s="150"/>
      <c r="N50" s="150"/>
      <c r="O50" s="155"/>
      <c r="P50" s="155"/>
    </row>
    <row r="51" spans="1:16" s="154" customFormat="1" ht="33.75">
      <c r="A51" s="214" t="s">
        <v>154</v>
      </c>
      <c r="B51" s="174">
        <v>3.7100000000000001E-2</v>
      </c>
      <c r="C51" s="735"/>
      <c r="D51" s="208" t="s">
        <v>155</v>
      </c>
      <c r="E51" s="194">
        <f t="shared" ref="E51:E66" si="2">+F51+G51</f>
        <v>45304</v>
      </c>
      <c r="F51" s="140">
        <v>27069</v>
      </c>
      <c r="G51" s="140">
        <v>18235</v>
      </c>
      <c r="H51" s="906"/>
      <c r="I51" s="1444" t="s">
        <v>156</v>
      </c>
      <c r="J51" s="1444"/>
      <c r="K51" s="1444"/>
      <c r="L51" s="1444"/>
      <c r="M51" s="1444"/>
      <c r="N51" s="150"/>
      <c r="O51" s="155"/>
      <c r="P51" s="155"/>
    </row>
    <row r="52" spans="1:16" s="154" customFormat="1" ht="33.75">
      <c r="A52" s="149"/>
      <c r="B52" s="149"/>
      <c r="C52" s="151"/>
      <c r="D52" s="208" t="s">
        <v>157</v>
      </c>
      <c r="E52" s="194">
        <f t="shared" si="2"/>
        <v>298629</v>
      </c>
      <c r="F52" s="140">
        <v>161052</v>
      </c>
      <c r="G52" s="140">
        <v>137577</v>
      </c>
      <c r="H52" s="906"/>
      <c r="I52" s="1433" t="s">
        <v>158</v>
      </c>
      <c r="J52" s="1433"/>
      <c r="K52" s="1433"/>
      <c r="L52" s="1433"/>
      <c r="M52" s="1433"/>
      <c r="N52" s="150"/>
      <c r="O52" s="155"/>
      <c r="P52" s="155"/>
    </row>
    <row r="53" spans="1:16" s="154" customFormat="1" ht="33.75">
      <c r="A53" s="214" t="s">
        <v>159</v>
      </c>
      <c r="B53" s="813">
        <v>65540</v>
      </c>
      <c r="C53" s="157"/>
      <c r="D53" s="208" t="s">
        <v>160</v>
      </c>
      <c r="E53" s="194">
        <f t="shared" si="2"/>
        <v>378207</v>
      </c>
      <c r="F53" s="140">
        <v>193935</v>
      </c>
      <c r="G53" s="140">
        <v>184272</v>
      </c>
      <c r="H53" s="906"/>
      <c r="I53" s="1455"/>
      <c r="J53" s="1455"/>
      <c r="K53" s="1455"/>
      <c r="L53" s="1455"/>
      <c r="M53" s="1455"/>
      <c r="N53" s="150"/>
      <c r="O53" s="155"/>
      <c r="P53" s="155"/>
    </row>
    <row r="54" spans="1:16" s="154" customFormat="1" ht="33.75">
      <c r="A54" s="150"/>
      <c r="B54" s="150"/>
      <c r="C54" s="150"/>
      <c r="D54" s="208" t="s">
        <v>161</v>
      </c>
      <c r="E54" s="194">
        <f t="shared" si="2"/>
        <v>395707</v>
      </c>
      <c r="F54" s="140">
        <v>201408</v>
      </c>
      <c r="G54" s="140">
        <v>194299</v>
      </c>
      <c r="H54" s="906"/>
      <c r="I54" s="1455" t="s">
        <v>71</v>
      </c>
      <c r="J54" s="1455" t="s">
        <v>162</v>
      </c>
      <c r="K54" s="209" t="s">
        <v>163</v>
      </c>
      <c r="L54" s="842" t="s">
        <v>164</v>
      </c>
      <c r="M54" s="842" t="s">
        <v>165</v>
      </c>
      <c r="N54" s="150"/>
      <c r="O54" s="155"/>
      <c r="P54" s="155"/>
    </row>
    <row r="55" spans="1:16" s="154" customFormat="1" ht="33.75">
      <c r="A55" s="1468" t="s">
        <v>166</v>
      </c>
      <c r="B55" s="1469"/>
      <c r="C55" s="151"/>
      <c r="D55" s="208" t="s">
        <v>167</v>
      </c>
      <c r="E55" s="194">
        <f t="shared" si="2"/>
        <v>341445</v>
      </c>
      <c r="F55" s="140">
        <v>174572</v>
      </c>
      <c r="G55" s="140">
        <v>166873</v>
      </c>
      <c r="H55" s="906"/>
      <c r="I55" s="1455"/>
      <c r="J55" s="1455"/>
      <c r="K55" s="209" t="s">
        <v>130</v>
      </c>
      <c r="L55" s="210">
        <f>SUM(L56:L64)</f>
        <v>115257</v>
      </c>
      <c r="M55" s="210">
        <f>SUM(M56:M64)</f>
        <v>2573179</v>
      </c>
      <c r="N55" s="150"/>
      <c r="O55" s="155"/>
      <c r="P55" s="155"/>
    </row>
    <row r="56" spans="1:16" s="154" customFormat="1" ht="33.75">
      <c r="A56" s="175" t="s">
        <v>168</v>
      </c>
      <c r="B56" s="126">
        <v>967</v>
      </c>
      <c r="C56" s="1033"/>
      <c r="D56" s="208" t="s">
        <v>169</v>
      </c>
      <c r="E56" s="194">
        <f t="shared" si="2"/>
        <v>290292</v>
      </c>
      <c r="F56" s="140">
        <v>149939</v>
      </c>
      <c r="G56" s="140">
        <v>140353</v>
      </c>
      <c r="H56" s="906"/>
      <c r="I56" s="1456"/>
      <c r="J56" s="1456"/>
      <c r="K56" s="205" t="s">
        <v>170</v>
      </c>
      <c r="L56" s="140">
        <v>72352</v>
      </c>
      <c r="M56" s="140">
        <v>178512</v>
      </c>
      <c r="N56" s="150"/>
      <c r="O56" s="155"/>
      <c r="P56" s="155"/>
    </row>
    <row r="57" spans="1:16" s="154" customFormat="1" ht="33.75">
      <c r="A57" s="175" t="s">
        <v>171</v>
      </c>
      <c r="B57" s="126">
        <v>1106</v>
      </c>
      <c r="D57" s="208" t="s">
        <v>172</v>
      </c>
      <c r="E57" s="194">
        <f t="shared" si="2"/>
        <v>249021</v>
      </c>
      <c r="F57" s="140">
        <v>132876</v>
      </c>
      <c r="G57" s="140">
        <v>116145</v>
      </c>
      <c r="H57" s="906"/>
      <c r="I57" s="1457"/>
      <c r="J57" s="1457"/>
      <c r="K57" s="205" t="s">
        <v>173</v>
      </c>
      <c r="L57" s="140">
        <v>19672</v>
      </c>
      <c r="M57" s="140">
        <v>148780</v>
      </c>
      <c r="N57" s="150"/>
      <c r="O57" s="155"/>
      <c r="P57" s="155"/>
    </row>
    <row r="58" spans="1:16" s="154" customFormat="1" ht="33.75">
      <c r="A58" s="175" t="s">
        <v>174</v>
      </c>
      <c r="B58" s="126">
        <v>14</v>
      </c>
      <c r="D58" s="208" t="s">
        <v>175</v>
      </c>
      <c r="E58" s="194">
        <f t="shared" si="2"/>
        <v>196753</v>
      </c>
      <c r="F58" s="140">
        <v>107948</v>
      </c>
      <c r="G58" s="140">
        <v>88805</v>
      </c>
      <c r="H58" s="906"/>
      <c r="I58" s="1457"/>
      <c r="J58" s="1457"/>
      <c r="K58" s="205" t="s">
        <v>176</v>
      </c>
      <c r="L58" s="140">
        <v>11159</v>
      </c>
      <c r="M58" s="140">
        <v>160957</v>
      </c>
      <c r="N58" s="150"/>
      <c r="O58" s="155"/>
      <c r="P58" s="155"/>
    </row>
    <row r="59" spans="1:16" s="154" customFormat="1" ht="33.75">
      <c r="A59" s="1038" t="s">
        <v>177</v>
      </c>
      <c r="B59" s="1039">
        <v>74299</v>
      </c>
      <c r="D59" s="208" t="s">
        <v>178</v>
      </c>
      <c r="E59" s="194">
        <f t="shared" si="2"/>
        <v>155560</v>
      </c>
      <c r="F59" s="140">
        <v>86754</v>
      </c>
      <c r="G59" s="140">
        <v>68806</v>
      </c>
      <c r="H59" s="906"/>
      <c r="I59" s="1457"/>
      <c r="J59" s="1457"/>
      <c r="K59" s="205" t="s">
        <v>179</v>
      </c>
      <c r="L59" s="140">
        <v>7614</v>
      </c>
      <c r="M59" s="140">
        <v>240717</v>
      </c>
      <c r="N59" s="150"/>
      <c r="O59" s="155"/>
      <c r="P59" s="155"/>
    </row>
    <row r="60" spans="1:16" s="154" customFormat="1" ht="33.75">
      <c r="A60" s="1038" t="s">
        <v>180</v>
      </c>
      <c r="B60" s="1039">
        <v>6000</v>
      </c>
      <c r="D60" s="208" t="s">
        <v>181</v>
      </c>
      <c r="E60" s="194">
        <f t="shared" si="2"/>
        <v>102985</v>
      </c>
      <c r="F60" s="140">
        <v>58743</v>
      </c>
      <c r="G60" s="140">
        <v>44242</v>
      </c>
      <c r="H60" s="906"/>
      <c r="I60" s="1457"/>
      <c r="J60" s="1457"/>
      <c r="K60" s="205" t="s">
        <v>182</v>
      </c>
      <c r="L60" s="140">
        <v>2050</v>
      </c>
      <c r="M60" s="140">
        <v>143850</v>
      </c>
      <c r="N60" s="150"/>
      <c r="O60" s="155"/>
      <c r="P60" s="155"/>
    </row>
    <row r="61" spans="1:16" s="154" customFormat="1" ht="33.75">
      <c r="A61" s="1038" t="s">
        <v>183</v>
      </c>
      <c r="B61" s="1040">
        <v>5795322000</v>
      </c>
      <c r="D61" s="208" t="s">
        <v>184</v>
      </c>
      <c r="E61" s="194">
        <f>+F61+G61</f>
        <v>58574</v>
      </c>
      <c r="F61" s="140">
        <v>35123</v>
      </c>
      <c r="G61" s="140">
        <v>23451</v>
      </c>
      <c r="H61" s="906"/>
      <c r="I61" s="1457"/>
      <c r="J61" s="1457"/>
      <c r="K61" s="205" t="s">
        <v>185</v>
      </c>
      <c r="L61" s="140">
        <v>1847</v>
      </c>
      <c r="M61" s="140">
        <v>385739</v>
      </c>
      <c r="N61" s="150"/>
      <c r="O61" s="155"/>
      <c r="P61" s="155"/>
    </row>
    <row r="62" spans="1:16" s="154" customFormat="1" ht="33.75">
      <c r="A62" s="176" t="s">
        <v>186</v>
      </c>
      <c r="B62" s="177">
        <v>1512062082617.7554</v>
      </c>
      <c r="D62" s="208" t="s">
        <v>187</v>
      </c>
      <c r="E62" s="194">
        <f t="shared" si="2"/>
        <v>32728</v>
      </c>
      <c r="F62" s="140">
        <v>19973</v>
      </c>
      <c r="G62" s="140">
        <v>12755</v>
      </c>
      <c r="H62" s="906"/>
      <c r="I62" s="1457"/>
      <c r="J62" s="1457"/>
      <c r="K62" s="205" t="s">
        <v>188</v>
      </c>
      <c r="L62" s="140">
        <v>281</v>
      </c>
      <c r="M62" s="140">
        <v>199710</v>
      </c>
      <c r="N62" s="157">
        <f>+M65-F14</f>
        <v>0</v>
      </c>
      <c r="O62" s="155"/>
      <c r="P62" s="155"/>
    </row>
    <row r="63" spans="1:16" s="154" customFormat="1" ht="33.75">
      <c r="A63" s="176" t="s">
        <v>189</v>
      </c>
      <c r="B63" s="177">
        <v>5311431050841.7803</v>
      </c>
      <c r="D63" s="208" t="s">
        <v>190</v>
      </c>
      <c r="E63" s="194">
        <f t="shared" si="2"/>
        <v>16423</v>
      </c>
      <c r="F63" s="140">
        <v>9725</v>
      </c>
      <c r="G63" s="140">
        <v>6698</v>
      </c>
      <c r="H63" s="906"/>
      <c r="I63" s="1457"/>
      <c r="J63" s="1457"/>
      <c r="K63" s="205" t="s">
        <v>191</v>
      </c>
      <c r="L63" s="140">
        <v>271</v>
      </c>
      <c r="M63" s="140">
        <v>618128</v>
      </c>
      <c r="N63" s="150"/>
      <c r="O63" s="155"/>
      <c r="P63" s="155"/>
    </row>
    <row r="64" spans="1:16" s="154" customFormat="1" ht="33.75">
      <c r="A64" s="178" t="s">
        <v>118</v>
      </c>
      <c r="B64" s="186">
        <f>+B62/B63</f>
        <v>0.28468073258300447</v>
      </c>
      <c r="D64" s="208" t="s">
        <v>192</v>
      </c>
      <c r="E64" s="194">
        <f t="shared" si="2"/>
        <v>6822</v>
      </c>
      <c r="F64" s="140">
        <v>3929</v>
      </c>
      <c r="G64" s="140">
        <v>2893</v>
      </c>
      <c r="H64" s="906"/>
      <c r="I64" s="1458"/>
      <c r="J64" s="1458"/>
      <c r="K64" s="205" t="s">
        <v>193</v>
      </c>
      <c r="L64" s="140">
        <v>11</v>
      </c>
      <c r="M64" s="140">
        <v>496786</v>
      </c>
      <c r="N64" s="150"/>
      <c r="O64" s="155"/>
      <c r="P64" s="155"/>
    </row>
    <row r="65" spans="1:17" s="154" customFormat="1" ht="33.75">
      <c r="A65" s="151"/>
      <c r="B65" s="151"/>
      <c r="C65" s="151"/>
      <c r="D65" s="208" t="s">
        <v>194</v>
      </c>
      <c r="E65" s="194">
        <f t="shared" si="2"/>
        <v>4728</v>
      </c>
      <c r="F65" s="140">
        <v>2604</v>
      </c>
      <c r="G65" s="140">
        <v>2124</v>
      </c>
      <c r="H65" s="906"/>
      <c r="I65" s="149"/>
      <c r="J65" s="150"/>
      <c r="K65" s="150"/>
      <c r="L65" s="211">
        <f>SUM(L56:L64)</f>
        <v>115257</v>
      </c>
      <c r="M65" s="211">
        <f>SUM(M56:M64)</f>
        <v>2573179</v>
      </c>
      <c r="N65" s="150"/>
      <c r="O65" s="155"/>
      <c r="P65" s="155"/>
    </row>
    <row r="66" spans="1:17" s="154" customFormat="1" ht="33.75">
      <c r="A66" s="150"/>
      <c r="B66" s="150"/>
      <c r="C66" s="151"/>
      <c r="D66" s="208" t="s">
        <v>195</v>
      </c>
      <c r="E66" s="194">
        <f t="shared" si="2"/>
        <v>1</v>
      </c>
      <c r="F66" s="140">
        <v>1</v>
      </c>
      <c r="G66" s="140">
        <v>0</v>
      </c>
      <c r="H66" s="906"/>
      <c r="I66" s="149"/>
      <c r="J66" s="150"/>
      <c r="K66" s="150"/>
      <c r="L66" s="157">
        <f>+L65-B14</f>
        <v>0</v>
      </c>
      <c r="M66" s="157">
        <f>+M65-F14</f>
        <v>0</v>
      </c>
      <c r="N66" s="150"/>
      <c r="O66" s="155"/>
      <c r="P66" s="155"/>
    </row>
    <row r="67" spans="1:17" s="154" customFormat="1" ht="33.75">
      <c r="A67" s="1468" t="s">
        <v>196</v>
      </c>
      <c r="B67" s="1469"/>
      <c r="G67" s="163">
        <f>+E50-F14</f>
        <v>0</v>
      </c>
      <c r="H67" s="150"/>
      <c r="I67" s="149"/>
      <c r="J67" s="150"/>
      <c r="K67" s="150"/>
      <c r="L67" s="157"/>
      <c r="M67" s="150"/>
      <c r="N67" s="150"/>
      <c r="O67" s="155"/>
      <c r="P67" s="155"/>
    </row>
    <row r="68" spans="1:17" s="154" customFormat="1" ht="35.25">
      <c r="A68" s="176" t="s">
        <v>197</v>
      </c>
      <c r="B68" s="1133">
        <v>2517564.7648642301</v>
      </c>
      <c r="C68" s="979"/>
      <c r="D68" s="149"/>
      <c r="E68" s="149"/>
      <c r="F68" s="905"/>
      <c r="G68" s="905"/>
      <c r="H68" s="150"/>
      <c r="I68" s="149"/>
      <c r="J68" s="150"/>
      <c r="K68" s="150"/>
      <c r="L68" s="150"/>
      <c r="M68" s="150"/>
      <c r="N68" s="150"/>
      <c r="O68" s="155"/>
      <c r="P68" s="155"/>
    </row>
    <row r="69" spans="1:17" s="154" customFormat="1" ht="35.25">
      <c r="A69" s="176" t="s">
        <v>198</v>
      </c>
      <c r="B69" s="1133">
        <v>2331341</v>
      </c>
      <c r="C69" s="979"/>
      <c r="D69" s="149"/>
      <c r="E69" s="151"/>
      <c r="F69" s="150"/>
      <c r="G69" s="150"/>
      <c r="H69" s="149"/>
      <c r="I69" s="149"/>
      <c r="J69" s="150"/>
      <c r="K69" s="150"/>
      <c r="L69" s="150"/>
      <c r="M69" s="150"/>
      <c r="N69" s="155"/>
      <c r="O69" s="155"/>
    </row>
    <row r="70" spans="1:17" s="154" customFormat="1" ht="35.25">
      <c r="A70" s="176" t="s">
        <v>199</v>
      </c>
      <c r="B70" s="1133">
        <v>8150791</v>
      </c>
      <c r="C70" s="979"/>
      <c r="D70" s="149"/>
      <c r="E70" s="127"/>
      <c r="F70" s="127"/>
      <c r="G70" s="150"/>
      <c r="H70" s="149"/>
      <c r="I70" s="149"/>
      <c r="J70" s="150"/>
      <c r="K70" s="150"/>
      <c r="L70" s="150"/>
      <c r="M70" s="150"/>
      <c r="N70" s="155"/>
      <c r="O70" s="155"/>
    </row>
    <row r="71" spans="1:17" s="154" customFormat="1" ht="35.25">
      <c r="A71" s="176" t="s">
        <v>200</v>
      </c>
      <c r="B71" s="1133">
        <v>5379478</v>
      </c>
      <c r="C71" s="979"/>
      <c r="D71" s="149"/>
      <c r="E71" s="127"/>
      <c r="F71" s="127"/>
      <c r="G71" s="150"/>
      <c r="H71" s="149"/>
      <c r="I71" s="149"/>
      <c r="J71" s="150"/>
      <c r="K71" s="150"/>
      <c r="L71" s="150"/>
      <c r="M71" s="150"/>
      <c r="N71" s="152"/>
      <c r="O71" s="152"/>
      <c r="P71" s="148"/>
      <c r="Q71" s="148"/>
    </row>
    <row r="72" spans="1:17" ht="35.25">
      <c r="A72" s="199" t="s">
        <v>201</v>
      </c>
      <c r="B72" s="1133">
        <v>3059673</v>
      </c>
      <c r="C72" s="979"/>
      <c r="I72" s="150"/>
      <c r="N72" s="152"/>
      <c r="O72" s="148"/>
      <c r="P72" s="148"/>
    </row>
    <row r="73" spans="1:17" ht="35.25">
      <c r="A73" s="199" t="s">
        <v>202</v>
      </c>
      <c r="B73" s="1133">
        <v>2319805</v>
      </c>
      <c r="C73" s="979"/>
      <c r="I73" s="150"/>
      <c r="K73" s="1453" t="s">
        <v>203</v>
      </c>
      <c r="L73" s="1454"/>
      <c r="M73" s="1454"/>
      <c r="N73" s="152"/>
      <c r="O73" s="148"/>
      <c r="P73" s="148"/>
    </row>
    <row r="74" spans="1:17">
      <c r="C74" s="166"/>
      <c r="D74" s="171" t="s">
        <v>204</v>
      </c>
      <c r="E74" s="850" t="str">
        <f>+O13</f>
        <v>Ene-Ago 2025</v>
      </c>
      <c r="G74" s="171" t="s">
        <v>205</v>
      </c>
      <c r="H74" s="850" t="str">
        <f>+H96</f>
        <v>Ene-Ago 2025</v>
      </c>
      <c r="I74" s="150"/>
      <c r="J74" s="771" t="s">
        <v>4</v>
      </c>
      <c r="K74" s="770" t="s">
        <v>4</v>
      </c>
      <c r="L74" s="171" t="s">
        <v>206</v>
      </c>
      <c r="M74" s="850" t="str">
        <f>+H74</f>
        <v>Ene-Ago 2025</v>
      </c>
      <c r="N74" s="152"/>
      <c r="O74" s="148"/>
      <c r="P74" s="148"/>
    </row>
    <row r="75" spans="1:17">
      <c r="A75" s="150"/>
      <c r="D75" s="170" t="s">
        <v>207</v>
      </c>
      <c r="E75" s="851">
        <v>58043803553.190002</v>
      </c>
      <c r="G75" s="170" t="s">
        <v>208</v>
      </c>
      <c r="H75" s="851">
        <v>18766887179.380001</v>
      </c>
      <c r="K75" s="206">
        <v>1</v>
      </c>
      <c r="L75" s="170" t="s">
        <v>209</v>
      </c>
      <c r="M75" s="851">
        <v>15657597938.41</v>
      </c>
      <c r="N75" s="152"/>
      <c r="O75" s="148"/>
      <c r="P75" s="148"/>
    </row>
    <row r="76" spans="1:17">
      <c r="A76" s="150"/>
      <c r="D76" s="170" t="s">
        <v>210</v>
      </c>
      <c r="E76" s="851">
        <v>2362536511.6700001</v>
      </c>
      <c r="G76" s="170" t="s">
        <v>211</v>
      </c>
      <c r="H76" s="851">
        <v>13245611205.66</v>
      </c>
      <c r="K76" s="206">
        <v>2</v>
      </c>
      <c r="L76" s="170" t="s">
        <v>212</v>
      </c>
      <c r="M76" s="851">
        <v>24578172821.380001</v>
      </c>
      <c r="N76" s="152"/>
      <c r="O76" s="148"/>
      <c r="P76" s="148"/>
    </row>
    <row r="77" spans="1:17">
      <c r="A77" s="151"/>
      <c r="D77" s="170" t="s">
        <v>213</v>
      </c>
      <c r="E77" s="1043"/>
      <c r="G77" s="170" t="s">
        <v>214</v>
      </c>
      <c r="H77" s="851">
        <v>11849695691</v>
      </c>
      <c r="K77" s="206">
        <v>3</v>
      </c>
      <c r="L77" s="170" t="s">
        <v>215</v>
      </c>
      <c r="M77" s="851">
        <v>6662828015.5799999</v>
      </c>
      <c r="N77" s="772"/>
      <c r="O77" s="148"/>
      <c r="P77" s="148"/>
    </row>
    <row r="78" spans="1:17">
      <c r="A78" s="151"/>
      <c r="D78" s="170" t="s">
        <v>216</v>
      </c>
      <c r="E78" s="851">
        <v>6024301586.0299997</v>
      </c>
      <c r="G78" s="170" t="s">
        <v>217</v>
      </c>
      <c r="H78" s="851">
        <v>11505554423.950001</v>
      </c>
      <c r="K78" s="206">
        <v>4</v>
      </c>
      <c r="L78" s="170" t="s">
        <v>218</v>
      </c>
      <c r="M78" s="851">
        <v>3561347468.5300002</v>
      </c>
      <c r="N78" s="152"/>
      <c r="O78" s="148"/>
      <c r="P78" s="148"/>
    </row>
    <row r="79" spans="1:17">
      <c r="A79" s="151"/>
      <c r="D79" s="170" t="s">
        <v>219</v>
      </c>
      <c r="E79" s="851">
        <v>253244101.52000001</v>
      </c>
      <c r="G79" s="170" t="s">
        <v>220</v>
      </c>
      <c r="H79" s="851">
        <v>9486354098.5699997</v>
      </c>
      <c r="I79"/>
      <c r="K79" s="206">
        <v>5</v>
      </c>
      <c r="L79" s="170" t="s">
        <v>221</v>
      </c>
      <c r="M79" s="851">
        <v>1943487112.9100001</v>
      </c>
      <c r="N79" s="152"/>
      <c r="O79" s="148"/>
      <c r="P79" s="148"/>
    </row>
    <row r="80" spans="1:17">
      <c r="A80" s="151"/>
      <c r="D80" s="170" t="s">
        <v>222</v>
      </c>
      <c r="E80" s="851">
        <v>438816500.73000002</v>
      </c>
      <c r="G80" s="170" t="s">
        <v>223</v>
      </c>
      <c r="H80" s="851">
        <v>2434032524.6700001</v>
      </c>
      <c r="K80" s="206">
        <v>6</v>
      </c>
      <c r="L80" s="170" t="s">
        <v>224</v>
      </c>
      <c r="M80" s="851">
        <v>4615932388.2700005</v>
      </c>
      <c r="N80" s="152"/>
      <c r="O80" s="148"/>
      <c r="P80" s="148"/>
    </row>
    <row r="81" spans="1:16">
      <c r="A81" s="151"/>
      <c r="D81" s="170" t="s">
        <v>225</v>
      </c>
      <c r="E81" s="851">
        <v>477656601.63999999</v>
      </c>
      <c r="G81" s="170" t="s">
        <v>226</v>
      </c>
      <c r="H81" s="851">
        <v>1237707276.52</v>
      </c>
      <c r="K81" s="206">
        <v>7</v>
      </c>
      <c r="L81" s="170" t="s">
        <v>227</v>
      </c>
      <c r="M81" s="852"/>
      <c r="N81" s="152"/>
      <c r="O81" s="148"/>
      <c r="P81" s="148"/>
    </row>
    <row r="82" spans="1:16">
      <c r="A82" s="151"/>
      <c r="D82" s="170" t="s">
        <v>228</v>
      </c>
      <c r="E82" s="851">
        <v>2729437150.73</v>
      </c>
      <c r="G82" s="170" t="s">
        <v>229</v>
      </c>
      <c r="H82" s="851">
        <v>594787812.75999999</v>
      </c>
      <c r="K82" s="206">
        <v>8</v>
      </c>
      <c r="L82" s="170" t="s">
        <v>230</v>
      </c>
      <c r="M82" s="851">
        <v>1125330177.8499999</v>
      </c>
      <c r="N82" s="152"/>
      <c r="O82" s="148"/>
      <c r="P82" s="148"/>
    </row>
    <row r="83" spans="1:16">
      <c r="A83" s="151"/>
      <c r="D83" s="170" t="s">
        <v>229</v>
      </c>
      <c r="E83" s="851">
        <v>594787812.75999999</v>
      </c>
      <c r="G83" s="170" t="s">
        <v>143</v>
      </c>
      <c r="H83" s="851">
        <v>477656601.63999999</v>
      </c>
      <c r="K83" s="206">
        <v>9</v>
      </c>
      <c r="L83" s="170" t="s">
        <v>231</v>
      </c>
      <c r="M83" s="851">
        <v>1059444519.38</v>
      </c>
      <c r="N83" s="152"/>
      <c r="O83" s="148"/>
      <c r="P83" s="148"/>
    </row>
    <row r="84" spans="1:16">
      <c r="A84" s="151"/>
      <c r="D84" s="170" t="s">
        <v>232</v>
      </c>
      <c r="E84" s="851">
        <v>297400482.19</v>
      </c>
      <c r="G84" s="170" t="s">
        <v>233</v>
      </c>
      <c r="H84" s="851">
        <v>444151325.47000003</v>
      </c>
      <c r="K84" s="206">
        <v>10</v>
      </c>
      <c r="L84" s="170" t="s">
        <v>234</v>
      </c>
      <c r="M84" s="851">
        <v>1655482906.26</v>
      </c>
      <c r="N84" s="734">
        <f>+M106+M79</f>
        <v>1943487112.9100001</v>
      </c>
      <c r="O84" s="148"/>
      <c r="P84" s="148"/>
    </row>
    <row r="85" spans="1:16">
      <c r="A85" s="151"/>
      <c r="B85" s="733"/>
      <c r="D85" s="170" t="s">
        <v>64</v>
      </c>
      <c r="E85" s="853">
        <f>SUM(E75:E84)</f>
        <v>71221984300.459991</v>
      </c>
      <c r="G85" s="170" t="s">
        <v>235</v>
      </c>
      <c r="H85" s="851">
        <v>376999127.08999997</v>
      </c>
      <c r="K85" s="206">
        <v>12</v>
      </c>
      <c r="L85" s="170" t="s">
        <v>236</v>
      </c>
      <c r="M85" s="851">
        <v>1541803680.97</v>
      </c>
      <c r="N85" s="152"/>
      <c r="O85" s="148"/>
      <c r="P85" s="148"/>
    </row>
    <row r="86" spans="1:16">
      <c r="A86" s="151"/>
      <c r="D86" s="150"/>
      <c r="E86" s="150"/>
      <c r="G86" s="170" t="s">
        <v>232</v>
      </c>
      <c r="H86" s="851">
        <v>297400482.19</v>
      </c>
      <c r="K86" s="206">
        <v>13</v>
      </c>
      <c r="L86" s="170" t="s">
        <v>237</v>
      </c>
      <c r="M86" s="851">
        <v>1357547176.1300001</v>
      </c>
      <c r="N86" s="152"/>
      <c r="O86" s="148"/>
      <c r="P86" s="148"/>
    </row>
    <row r="87" spans="1:16">
      <c r="A87" s="1468" t="s">
        <v>238</v>
      </c>
      <c r="B87" s="1469"/>
      <c r="C87" s="149"/>
      <c r="D87" s="150"/>
      <c r="E87" s="150"/>
      <c r="G87" s="170" t="s">
        <v>239</v>
      </c>
      <c r="H87" s="851">
        <v>253244101.52000001</v>
      </c>
      <c r="K87" s="206">
        <v>11</v>
      </c>
      <c r="L87" s="170" t="s">
        <v>240</v>
      </c>
      <c r="M87" s="851">
        <v>277203953.89999998</v>
      </c>
      <c r="N87" s="152"/>
      <c r="O87" s="148"/>
      <c r="P87" s="148"/>
    </row>
    <row r="88" spans="1:16">
      <c r="A88" s="160" t="s">
        <v>241</v>
      </c>
      <c r="B88" s="160" t="s">
        <v>186</v>
      </c>
      <c r="C88" s="149"/>
      <c r="D88" s="170" t="s">
        <v>242</v>
      </c>
      <c r="E88" s="850" t="str">
        <f>+E74</f>
        <v>Ene-Ago 2025</v>
      </c>
      <c r="G88" s="170" t="s">
        <v>243</v>
      </c>
      <c r="H88" s="851">
        <v>84502760.019999996</v>
      </c>
      <c r="K88" s="206">
        <v>15</v>
      </c>
      <c r="L88" s="170" t="s">
        <v>244</v>
      </c>
      <c r="M88" s="851">
        <v>345321246.76999998</v>
      </c>
      <c r="N88" s="152"/>
      <c r="O88" s="148"/>
      <c r="P88" s="148"/>
    </row>
    <row r="89" spans="1:16">
      <c r="A89" s="200" t="s">
        <v>245</v>
      </c>
      <c r="B89" s="1034">
        <v>1202610813574.4902</v>
      </c>
      <c r="C89" s="149"/>
      <c r="D89" s="170" t="s">
        <v>246</v>
      </c>
      <c r="E89" s="851">
        <f>61586122303.19+3606831635.45</f>
        <v>65192953938.639999</v>
      </c>
      <c r="G89" s="170" t="s">
        <v>247</v>
      </c>
      <c r="H89" s="851">
        <v>167399690.02000001</v>
      </c>
      <c r="K89" s="206">
        <v>14</v>
      </c>
      <c r="L89" s="170" t="s">
        <v>248</v>
      </c>
      <c r="M89" s="851">
        <v>694992336.24000001</v>
      </c>
      <c r="N89" s="152"/>
      <c r="O89" s="148"/>
      <c r="P89" s="148"/>
    </row>
    <row r="90" spans="1:16" ht="63">
      <c r="A90" s="200" t="s">
        <v>249</v>
      </c>
      <c r="B90" s="1034">
        <v>88787975563.300003</v>
      </c>
      <c r="D90" s="170" t="s">
        <v>250</v>
      </c>
      <c r="E90" s="851">
        <v>1245668369.3</v>
      </c>
      <c r="G90" s="170" t="s">
        <v>251</v>
      </c>
      <c r="H90" s="1044"/>
      <c r="K90" s="206">
        <v>16</v>
      </c>
      <c r="L90" s="170" t="s">
        <v>252</v>
      </c>
      <c r="M90" s="851">
        <v>503717119.69</v>
      </c>
      <c r="N90" s="152"/>
      <c r="O90" s="148"/>
      <c r="P90" s="148"/>
    </row>
    <row r="91" spans="1:16">
      <c r="A91" s="200" t="s">
        <v>253</v>
      </c>
      <c r="B91" s="1034">
        <v>51046954523.119995</v>
      </c>
      <c r="D91" s="170" t="s">
        <v>254</v>
      </c>
      <c r="E91" s="851">
        <v>3298201548.23</v>
      </c>
      <c r="G91" s="170" t="s">
        <v>255</v>
      </c>
      <c r="H91" s="1044"/>
      <c r="K91" s="206">
        <v>19</v>
      </c>
      <c r="L91" s="170" t="s">
        <v>256</v>
      </c>
      <c r="M91" s="852"/>
      <c r="N91" s="152"/>
      <c r="O91" s="148"/>
      <c r="P91" s="148"/>
    </row>
    <row r="92" spans="1:16">
      <c r="A92" s="200" t="s">
        <v>257</v>
      </c>
      <c r="B92" s="1034">
        <v>748047398.07999992</v>
      </c>
      <c r="D92" s="170" t="s">
        <v>258</v>
      </c>
      <c r="E92" s="851">
        <v>474616746.02999997</v>
      </c>
      <c r="G92" s="170" t="s">
        <v>259</v>
      </c>
      <c r="H92" s="853">
        <f>SUM(H75:H91)</f>
        <v>71221984300.460007</v>
      </c>
      <c r="K92" s="206">
        <v>17</v>
      </c>
      <c r="L92" s="170" t="s">
        <v>260</v>
      </c>
      <c r="M92" s="851">
        <v>752984245.13</v>
      </c>
      <c r="N92" s="152"/>
      <c r="O92" s="148"/>
      <c r="P92" s="148"/>
    </row>
    <row r="93" spans="1:16">
      <c r="A93" s="200" t="s">
        <v>261</v>
      </c>
      <c r="B93" s="1034">
        <v>168868291558.76501</v>
      </c>
      <c r="D93" s="170" t="s">
        <v>262</v>
      </c>
      <c r="E93" s="1043"/>
      <c r="G93" s="149"/>
      <c r="H93" s="149"/>
      <c r="K93" s="206">
        <v>18</v>
      </c>
      <c r="L93" s="170" t="s">
        <v>263</v>
      </c>
      <c r="M93" s="852"/>
      <c r="N93" s="772"/>
      <c r="O93" s="148"/>
      <c r="P93" s="148"/>
    </row>
    <row r="94" spans="1:16">
      <c r="A94" s="160" t="s">
        <v>130</v>
      </c>
      <c r="B94" s="204">
        <f>SUM(B89:B93)</f>
        <v>1512062082617.7554</v>
      </c>
      <c r="C94" s="923"/>
      <c r="D94" s="170" t="s">
        <v>264</v>
      </c>
      <c r="E94" s="1043"/>
      <c r="G94" s="149"/>
      <c r="H94" s="733">
        <f>71221984300.46-H92</f>
        <v>0</v>
      </c>
      <c r="K94" s="206">
        <v>20</v>
      </c>
      <c r="L94" s="170" t="s">
        <v>265</v>
      </c>
      <c r="M94" s="852"/>
      <c r="O94" s="148"/>
      <c r="P94" s="148"/>
    </row>
    <row r="95" spans="1:16">
      <c r="A95" s="151"/>
      <c r="B95" s="835"/>
      <c r="D95" s="170" t="s">
        <v>266</v>
      </c>
      <c r="E95" s="853">
        <f>SUM(E89:E94)</f>
        <v>70211440602.199997</v>
      </c>
      <c r="F95" s="203"/>
      <c r="G95" s="149"/>
      <c r="H95" s="203"/>
      <c r="K95" s="206">
        <v>21</v>
      </c>
      <c r="L95" s="170" t="s">
        <v>267</v>
      </c>
      <c r="M95" s="851">
        <v>105429200.54000001</v>
      </c>
      <c r="N95" s="152"/>
      <c r="O95" s="148"/>
      <c r="P95" s="148"/>
    </row>
    <row r="96" spans="1:16">
      <c r="A96" s="151"/>
      <c r="B96" s="733">
        <f>+B94-B62</f>
        <v>0</v>
      </c>
      <c r="G96" s="171" t="s">
        <v>268</v>
      </c>
      <c r="H96" s="850" t="str">
        <f>+E74</f>
        <v>Ene-Ago 2025</v>
      </c>
      <c r="K96" s="206">
        <v>22</v>
      </c>
      <c r="L96" s="170" t="s">
        <v>269</v>
      </c>
      <c r="M96" s="852"/>
      <c r="N96" s="152"/>
      <c r="O96" s="148"/>
      <c r="P96" s="148"/>
    </row>
    <row r="97" spans="1:16">
      <c r="D97" s="171" t="s">
        <v>85</v>
      </c>
      <c r="E97" s="850" t="str">
        <f>+E88</f>
        <v>Ene-Ago 2025</v>
      </c>
      <c r="F97" s="149"/>
      <c r="G97" s="170" t="s">
        <v>270</v>
      </c>
      <c r="H97" s="851">
        <v>6990690735.0799999</v>
      </c>
      <c r="K97" s="206">
        <v>23</v>
      </c>
      <c r="L97" s="170" t="s">
        <v>271</v>
      </c>
      <c r="M97" s="852"/>
      <c r="N97" s="152"/>
      <c r="O97" s="148"/>
      <c r="P97" s="148"/>
    </row>
    <row r="98" spans="1:16">
      <c r="D98" s="170" t="s">
        <v>272</v>
      </c>
      <c r="E98" s="851">
        <v>155158678.97999999</v>
      </c>
      <c r="F98" s="202">
        <f>+E98-155158678.98</f>
        <v>0</v>
      </c>
      <c r="G98" s="170" t="s">
        <v>258</v>
      </c>
      <c r="H98" s="851">
        <v>304192487.57999998</v>
      </c>
      <c r="K98" s="206">
        <v>24</v>
      </c>
      <c r="L98" s="170" t="s">
        <v>273</v>
      </c>
      <c r="M98" s="852"/>
      <c r="N98" s="152"/>
      <c r="O98" s="148"/>
      <c r="P98" s="148"/>
    </row>
    <row r="99" spans="1:16" ht="63">
      <c r="D99" s="170" t="s">
        <v>274</v>
      </c>
      <c r="E99" s="851">
        <v>178544444.47</v>
      </c>
      <c r="G99" s="170" t="s">
        <v>275</v>
      </c>
      <c r="H99" s="851">
        <v>4522419.05</v>
      </c>
      <c r="K99" s="206">
        <v>25</v>
      </c>
      <c r="L99" s="170" t="s">
        <v>276</v>
      </c>
      <c r="M99" s="852"/>
      <c r="N99" s="152"/>
      <c r="O99" s="148"/>
      <c r="P99" s="148"/>
    </row>
    <row r="100" spans="1:16">
      <c r="D100" s="170" t="s">
        <v>277</v>
      </c>
      <c r="E100" s="851">
        <v>58233819.780000001</v>
      </c>
      <c r="G100" s="170" t="s">
        <v>266</v>
      </c>
      <c r="H100" s="853">
        <f>SUM(H97:H99)</f>
        <v>7299405641.71</v>
      </c>
      <c r="K100" s="206">
        <v>26</v>
      </c>
      <c r="L100" s="170" t="s">
        <v>278</v>
      </c>
      <c r="M100" s="852"/>
      <c r="N100" s="152"/>
      <c r="O100" s="148"/>
      <c r="P100" s="148"/>
    </row>
    <row r="101" spans="1:16">
      <c r="D101" s="170" t="s">
        <v>279</v>
      </c>
      <c r="E101" s="851">
        <v>195850735.19999999</v>
      </c>
      <c r="G101" s="149"/>
      <c r="K101" s="206">
        <v>27</v>
      </c>
      <c r="L101" s="170" t="s">
        <v>280</v>
      </c>
      <c r="M101" s="852"/>
      <c r="N101" s="734"/>
      <c r="O101" s="148"/>
      <c r="P101" s="148"/>
    </row>
    <row r="102" spans="1:16">
      <c r="D102" s="170" t="s">
        <v>281</v>
      </c>
      <c r="E102" s="851">
        <v>194201124.71000001</v>
      </c>
      <c r="I102" s="150"/>
      <c r="K102" s="206">
        <v>28</v>
      </c>
      <c r="L102" s="170" t="s">
        <v>282</v>
      </c>
      <c r="M102" s="852"/>
      <c r="N102" s="734"/>
      <c r="O102" s="148"/>
      <c r="P102" s="148"/>
    </row>
    <row r="103" spans="1:16">
      <c r="D103" s="170" t="s">
        <v>266</v>
      </c>
      <c r="E103" s="853">
        <f>SUM(E98:E102)</f>
        <v>781988803.1400001</v>
      </c>
      <c r="F103" s="203"/>
      <c r="H103" s="734"/>
      <c r="K103" s="206">
        <v>29</v>
      </c>
      <c r="L103" s="170" t="s">
        <v>283</v>
      </c>
      <c r="M103" s="852"/>
      <c r="N103" s="148"/>
      <c r="O103" s="148"/>
      <c r="P103" s="148"/>
    </row>
    <row r="104" spans="1:16">
      <c r="E104" s="150"/>
      <c r="K104" s="206" t="s">
        <v>64</v>
      </c>
      <c r="L104" s="170" t="s">
        <v>64</v>
      </c>
      <c r="M104" s="854">
        <f>SUM(M75:M103)</f>
        <v>66438622307.939995</v>
      </c>
      <c r="N104" s="148"/>
      <c r="O104" s="148"/>
      <c r="P104" s="148"/>
    </row>
    <row r="105" spans="1:16">
      <c r="E105" s="1132">
        <f>+E103+E95</f>
        <v>70993429405.339996</v>
      </c>
      <c r="J105" s="203"/>
      <c r="M105" s="772">
        <f>66438622307.94-M104</f>
        <v>0</v>
      </c>
      <c r="N105" s="148"/>
      <c r="O105" s="148"/>
      <c r="P105" s="148"/>
    </row>
    <row r="106" spans="1:16" ht="54.75" customHeight="1">
      <c r="A106" s="1463" t="s">
        <v>284</v>
      </c>
      <c r="B106" s="1463"/>
      <c r="C106" s="1463"/>
      <c r="D106" s="1463"/>
      <c r="E106" s="150"/>
      <c r="J106" s="148"/>
      <c r="K106" s="148"/>
      <c r="L106" s="148"/>
      <c r="M106" s="148"/>
      <c r="N106" s="148"/>
      <c r="O106" s="148"/>
      <c r="P106" s="148"/>
    </row>
    <row r="107" spans="1:16" ht="33.75">
      <c r="A107" s="840" t="s">
        <v>152</v>
      </c>
      <c r="B107" s="843" t="s">
        <v>64</v>
      </c>
      <c r="C107" s="843" t="s">
        <v>86</v>
      </c>
      <c r="D107" s="843" t="s">
        <v>87</v>
      </c>
      <c r="E107" s="150"/>
      <c r="I107" s="150"/>
      <c r="J107" s="152"/>
      <c r="K107" s="152"/>
      <c r="L107" s="148"/>
      <c r="M107" s="148"/>
      <c r="N107" s="148"/>
      <c r="O107" s="148"/>
      <c r="P107" s="148"/>
    </row>
    <row r="108" spans="1:16">
      <c r="A108" s="208" t="s">
        <v>285</v>
      </c>
      <c r="B108" s="194">
        <f>+C108+D108</f>
        <v>465845</v>
      </c>
      <c r="C108" s="140">
        <v>238286</v>
      </c>
      <c r="D108" s="140">
        <v>227559</v>
      </c>
      <c r="E108" s="150"/>
      <c r="F108" s="1464" t="s">
        <v>286</v>
      </c>
      <c r="G108" s="1465"/>
      <c r="H108" s="1465"/>
      <c r="I108" s="152"/>
      <c r="J108" s="152"/>
      <c r="K108" s="152"/>
      <c r="L108" s="148"/>
      <c r="M108" s="148"/>
      <c r="N108" s="148"/>
      <c r="O108" s="148"/>
      <c r="P108" s="148"/>
    </row>
    <row r="109" spans="1:16">
      <c r="A109" s="208" t="s">
        <v>287</v>
      </c>
      <c r="B109" s="194">
        <f t="shared" ref="B109:B125" si="3">+C109+D109</f>
        <v>616237</v>
      </c>
      <c r="C109" s="140">
        <v>314448</v>
      </c>
      <c r="D109" s="140">
        <v>301789</v>
      </c>
      <c r="E109" s="150"/>
      <c r="F109" s="160" t="s">
        <v>288</v>
      </c>
      <c r="G109" s="160" t="s">
        <v>79</v>
      </c>
      <c r="H109" s="160" t="s">
        <v>80</v>
      </c>
      <c r="I109" s="150"/>
      <c r="J109" s="152"/>
      <c r="K109" s="152"/>
      <c r="L109" s="148"/>
      <c r="M109" s="148"/>
      <c r="N109" s="148"/>
      <c r="O109" s="148"/>
      <c r="P109" s="148"/>
    </row>
    <row r="110" spans="1:16">
      <c r="A110" s="208" t="s">
        <v>289</v>
      </c>
      <c r="B110" s="194">
        <f t="shared" si="3"/>
        <v>658188</v>
      </c>
      <c r="C110" s="140">
        <v>335899</v>
      </c>
      <c r="D110" s="140">
        <v>322289</v>
      </c>
      <c r="E110" s="150"/>
      <c r="F110" s="1124" t="s">
        <v>290</v>
      </c>
      <c r="G110" s="1034">
        <v>24023</v>
      </c>
      <c r="H110" s="1034">
        <v>304882</v>
      </c>
      <c r="I110" s="150"/>
      <c r="J110" s="152"/>
      <c r="K110" s="152"/>
      <c r="L110" s="148"/>
      <c r="M110" s="148"/>
      <c r="N110" s="148"/>
      <c r="O110" s="148"/>
      <c r="P110" s="148"/>
    </row>
    <row r="111" spans="1:16">
      <c r="A111" s="208" t="s">
        <v>291</v>
      </c>
      <c r="B111" s="194">
        <f t="shared" si="3"/>
        <v>546880</v>
      </c>
      <c r="C111" s="140">
        <v>271702</v>
      </c>
      <c r="D111" s="140">
        <v>275178</v>
      </c>
      <c r="E111" s="150"/>
      <c r="F111" s="1124" t="s">
        <v>292</v>
      </c>
      <c r="G111" s="1034">
        <v>51934</v>
      </c>
      <c r="H111" s="1034">
        <v>1229478</v>
      </c>
      <c r="I111" s="150"/>
      <c r="J111" s="152"/>
      <c r="K111" s="152"/>
      <c r="L111" s="148"/>
      <c r="M111" s="148"/>
      <c r="N111" s="148"/>
      <c r="O111" s="148"/>
      <c r="P111" s="148"/>
    </row>
    <row r="112" spans="1:16">
      <c r="A112" s="208" t="s">
        <v>120</v>
      </c>
      <c r="B112" s="194">
        <f t="shared" si="3"/>
        <v>653699</v>
      </c>
      <c r="C112" s="140">
        <v>312822</v>
      </c>
      <c r="D112" s="140">
        <v>340877</v>
      </c>
      <c r="E112" s="150"/>
      <c r="F112" s="1124" t="s">
        <v>293</v>
      </c>
      <c r="G112" s="1034">
        <v>20803</v>
      </c>
      <c r="H112" s="1034">
        <v>862618</v>
      </c>
      <c r="I112" s="150"/>
      <c r="J112" s="152"/>
      <c r="K112" s="152"/>
      <c r="L112" s="148"/>
      <c r="M112" s="148"/>
      <c r="N112" s="148"/>
      <c r="O112" s="148"/>
      <c r="P112" s="148"/>
    </row>
    <row r="113" spans="1:16">
      <c r="A113" s="208" t="s">
        <v>121</v>
      </c>
      <c r="B113" s="194">
        <f t="shared" si="3"/>
        <v>855044</v>
      </c>
      <c r="C113" s="140">
        <v>427320</v>
      </c>
      <c r="D113" s="140">
        <v>427724</v>
      </c>
      <c r="E113" s="150"/>
      <c r="F113" s="1124" t="s">
        <v>294</v>
      </c>
      <c r="G113" s="1034">
        <v>18497</v>
      </c>
      <c r="H113" s="1034">
        <v>176201</v>
      </c>
      <c r="I113" s="150"/>
      <c r="J113" s="152"/>
      <c r="K113" s="152"/>
      <c r="L113" s="148"/>
      <c r="M113" s="148"/>
      <c r="N113" s="148"/>
      <c r="O113" s="148"/>
      <c r="P113" s="148"/>
    </row>
    <row r="114" spans="1:16">
      <c r="A114" s="208" t="s">
        <v>123</v>
      </c>
      <c r="B114" s="194">
        <f t="shared" si="3"/>
        <v>908599</v>
      </c>
      <c r="C114" s="140">
        <v>454996</v>
      </c>
      <c r="D114" s="140">
        <v>453603</v>
      </c>
      <c r="F114" s="160" t="s">
        <v>130</v>
      </c>
      <c r="G114" s="204">
        <f>SUM(G110:G113)</f>
        <v>115257</v>
      </c>
      <c r="H114" s="204">
        <f>SUM(H110:H113)</f>
        <v>2573179</v>
      </c>
      <c r="I114" s="150"/>
      <c r="J114" s="152"/>
      <c r="K114" s="152"/>
      <c r="L114" s="148"/>
      <c r="M114" s="148"/>
    </row>
    <row r="115" spans="1:16">
      <c r="A115" s="208" t="s">
        <v>124</v>
      </c>
      <c r="B115" s="194">
        <f t="shared" si="3"/>
        <v>846615</v>
      </c>
      <c r="C115" s="140">
        <v>425341</v>
      </c>
      <c r="D115" s="140">
        <v>421274</v>
      </c>
      <c r="H115" s="157">
        <f>+H114-D14</f>
        <v>0</v>
      </c>
      <c r="I115" s="150"/>
      <c r="J115" s="152"/>
      <c r="K115" s="152"/>
      <c r="L115" s="148"/>
      <c r="M115" s="148"/>
    </row>
    <row r="116" spans="1:16">
      <c r="A116" s="208" t="s">
        <v>125</v>
      </c>
      <c r="B116" s="194">
        <f t="shared" si="3"/>
        <v>789764</v>
      </c>
      <c r="C116" s="140">
        <v>395677</v>
      </c>
      <c r="D116" s="140">
        <v>394087</v>
      </c>
      <c r="I116" s="150"/>
      <c r="J116" s="152"/>
      <c r="K116" s="152"/>
      <c r="L116" s="148"/>
      <c r="M116" s="148"/>
    </row>
    <row r="117" spans="1:16">
      <c r="A117" s="208" t="s">
        <v>126</v>
      </c>
      <c r="B117" s="194">
        <f t="shared" si="3"/>
        <v>774382</v>
      </c>
      <c r="C117" s="140">
        <v>387892</v>
      </c>
      <c r="D117" s="140">
        <v>386490</v>
      </c>
      <c r="I117" s="150"/>
      <c r="J117" s="152"/>
      <c r="K117" s="152"/>
      <c r="L117" s="148"/>
      <c r="M117" s="148"/>
    </row>
    <row r="118" spans="1:16">
      <c r="A118" s="208" t="s">
        <v>127</v>
      </c>
      <c r="B118" s="194">
        <f t="shared" si="3"/>
        <v>722826</v>
      </c>
      <c r="C118" s="140">
        <v>361514</v>
      </c>
      <c r="D118" s="140">
        <v>361312</v>
      </c>
      <c r="I118" s="150"/>
      <c r="J118" s="152"/>
      <c r="K118" s="152"/>
      <c r="L118" s="148"/>
      <c r="M118" s="148"/>
    </row>
    <row r="119" spans="1:16">
      <c r="A119" s="208" t="s">
        <v>128</v>
      </c>
      <c r="B119" s="194">
        <f t="shared" si="3"/>
        <v>674443</v>
      </c>
      <c r="C119" s="140">
        <v>334391</v>
      </c>
      <c r="D119" s="140">
        <v>340052</v>
      </c>
      <c r="I119" s="150"/>
      <c r="J119" s="152"/>
      <c r="K119" s="152"/>
      <c r="L119" s="148"/>
      <c r="M119" s="148"/>
    </row>
    <row r="120" spans="1:16">
      <c r="A120" s="208" t="s">
        <v>295</v>
      </c>
      <c r="B120" s="194">
        <f t="shared" si="3"/>
        <v>563908</v>
      </c>
      <c r="C120" s="140">
        <v>276365</v>
      </c>
      <c r="D120" s="140">
        <v>287543</v>
      </c>
      <c r="I120" s="150"/>
    </row>
    <row r="121" spans="1:16">
      <c r="A121" s="208" t="s">
        <v>296</v>
      </c>
      <c r="B121" s="194">
        <f t="shared" si="3"/>
        <v>444871</v>
      </c>
      <c r="C121" s="140">
        <v>216801</v>
      </c>
      <c r="D121" s="140">
        <v>228070</v>
      </c>
    </row>
    <row r="122" spans="1:16">
      <c r="A122" s="208" t="s">
        <v>297</v>
      </c>
      <c r="B122" s="194">
        <f t="shared" si="3"/>
        <v>352271</v>
      </c>
      <c r="C122" s="140">
        <v>169346</v>
      </c>
      <c r="D122" s="140">
        <v>182925</v>
      </c>
    </row>
    <row r="123" spans="1:16">
      <c r="A123" s="208" t="s">
        <v>298</v>
      </c>
      <c r="B123" s="194">
        <f t="shared" si="3"/>
        <v>255619</v>
      </c>
      <c r="C123" s="140">
        <v>121036</v>
      </c>
      <c r="D123" s="140">
        <v>134583</v>
      </c>
    </row>
    <row r="124" spans="1:16">
      <c r="A124" s="208" t="s">
        <v>299</v>
      </c>
      <c r="B124" s="194">
        <f t="shared" si="3"/>
        <v>160662</v>
      </c>
      <c r="C124" s="140">
        <v>75961</v>
      </c>
      <c r="D124" s="140">
        <v>84701</v>
      </c>
    </row>
    <row r="125" spans="1:16">
      <c r="A125" s="208" t="s">
        <v>300</v>
      </c>
      <c r="B125" s="194">
        <f t="shared" si="3"/>
        <v>297711</v>
      </c>
      <c r="C125" s="140">
        <v>140483</v>
      </c>
      <c r="D125" s="140">
        <v>157228</v>
      </c>
    </row>
    <row r="126" spans="1:16" ht="33.75">
      <c r="A126" s="208" t="s">
        <v>64</v>
      </c>
      <c r="B126" s="840">
        <f>SUM(B108:B125)</f>
        <v>10587564</v>
      </c>
      <c r="C126" s="840">
        <f>SUM(C108:C125)</f>
        <v>5260280</v>
      </c>
      <c r="D126" s="917">
        <f>SUM(D108:D125)</f>
        <v>5327284</v>
      </c>
    </row>
    <row r="127" spans="1:16" ht="33.75">
      <c r="A127" s="154"/>
      <c r="B127" s="154"/>
      <c r="C127" s="154"/>
      <c r="D127" s="163">
        <f>+B126-C22</f>
        <v>0</v>
      </c>
    </row>
  </sheetData>
  <mergeCells count="43">
    <mergeCell ref="A106:D106"/>
    <mergeCell ref="F108:H108"/>
    <mergeCell ref="A21:B21"/>
    <mergeCell ref="A26:B26"/>
    <mergeCell ref="A27:B27"/>
    <mergeCell ref="A28:B28"/>
    <mergeCell ref="A29:B29"/>
    <mergeCell ref="A22:B22"/>
    <mergeCell ref="A67:B67"/>
    <mergeCell ref="A42:B42"/>
    <mergeCell ref="C42:D42"/>
    <mergeCell ref="A48:B48"/>
    <mergeCell ref="D48:G48"/>
    <mergeCell ref="A41:D41"/>
    <mergeCell ref="A87:B87"/>
    <mergeCell ref="A55:B55"/>
    <mergeCell ref="A17:B17"/>
    <mergeCell ref="K73:M73"/>
    <mergeCell ref="I54:I55"/>
    <mergeCell ref="J54:J55"/>
    <mergeCell ref="I56:I64"/>
    <mergeCell ref="J56:J64"/>
    <mergeCell ref="I51:M51"/>
    <mergeCell ref="D49:D50"/>
    <mergeCell ref="I52:M52"/>
    <mergeCell ref="I53:M53"/>
    <mergeCell ref="A24:E24"/>
    <mergeCell ref="H10:I10"/>
    <mergeCell ref="A35:E35"/>
    <mergeCell ref="H5:M5"/>
    <mergeCell ref="A1:N1"/>
    <mergeCell ref="A6:A7"/>
    <mergeCell ref="A9:B9"/>
    <mergeCell ref="C9:D9"/>
    <mergeCell ref="E9:F9"/>
    <mergeCell ref="H6:H7"/>
    <mergeCell ref="I6:J6"/>
    <mergeCell ref="A16:E16"/>
    <mergeCell ref="H13:I13"/>
    <mergeCell ref="H16:I16"/>
    <mergeCell ref="A20:B20"/>
    <mergeCell ref="A19:B19"/>
    <mergeCell ref="A18:B18"/>
  </mergeCells>
  <conditionalFormatting sqref="B4:D4 B7:D7 H8:M8 F10:F11 B10:B12 D10:D12 I11:K11 I14:L14 I17:K18 D18:E20 I21:J30 D26:E28 I35:J43 D37:E38 B43:B44 D43:D44 B49:B51 F51:G65 B53 B56:B64 L56:M64 F66 B68:B73 E75:E76 M75:M80 H75:H89 E78:E84 M82:M90 E89:E92 M92 M95 H97:H99 E98:E102 C108:D125 G110:H113">
    <cfRule type="cellIs" dxfId="833" priority="1" operator="equal">
      <formula>0</formula>
    </cfRule>
  </conditionalFormatting>
  <pageMargins left="0.70866141732283472" right="0.70866141732283472" top="0.74803149606299213" bottom="0.74803149606299213" header="0.31496062992125984" footer="0.31496062992125984"/>
  <pageSetup paperSize="119" scale="10"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3">
    <tabColor theme="6" tint="0.39997558519241921"/>
    <pageSetUpPr fitToPage="1"/>
  </sheetPr>
  <dimension ref="A1:XFD141"/>
  <sheetViews>
    <sheetView showGridLines="0" view="pageBreakPreview" zoomScaleNormal="100" zoomScaleSheetLayoutView="100" workbookViewId="0">
      <pane ySplit="3" topLeftCell="A110" activePane="bottomLeft" state="frozen"/>
      <selection pane="bottomLeft" activeCell="A148" sqref="A148"/>
      <selection activeCell="A6" sqref="A6:J27"/>
    </sheetView>
  </sheetViews>
  <sheetFormatPr defaultColWidth="11.42578125" defaultRowHeight="12.75"/>
  <cols>
    <col min="1" max="1" width="137.42578125" style="319" customWidth="1"/>
    <col min="2" max="2" width="13" style="319" customWidth="1"/>
    <col min="3" max="16384" width="11.42578125" style="319"/>
  </cols>
  <sheetData>
    <row r="1" spans="1:1">
      <c r="A1" s="318" t="s">
        <v>301</v>
      </c>
    </row>
    <row r="2" spans="1:1" ht="24" customHeight="1"/>
    <row r="5" spans="1:1">
      <c r="A5" s="1373" t="s">
        <v>302</v>
      </c>
    </row>
    <row r="6" spans="1:1">
      <c r="A6" s="1373"/>
    </row>
    <row r="7" spans="1:1" ht="16.5" customHeight="1">
      <c r="A7" s="1384" t="s">
        <v>303</v>
      </c>
    </row>
    <row r="8" spans="1:1">
      <c r="A8" s="1374" t="s">
        <v>304</v>
      </c>
    </row>
    <row r="9" spans="1:1">
      <c r="A9" s="1374" t="s">
        <v>305</v>
      </c>
    </row>
    <row r="10" spans="1:1">
      <c r="A10" s="1374" t="s">
        <v>306</v>
      </c>
    </row>
    <row r="11" spans="1:1">
      <c r="A11" s="1374" t="s">
        <v>307</v>
      </c>
    </row>
    <row r="12" spans="1:1">
      <c r="A12" s="1374" t="s">
        <v>308</v>
      </c>
    </row>
    <row r="13" spans="1:1" collapsed="1">
      <c r="A13" s="1375"/>
    </row>
    <row r="14" spans="1:1" ht="4.5" customHeight="1">
      <c r="A14" s="1377"/>
    </row>
    <row r="15" spans="1:1">
      <c r="A15" s="1376" t="s">
        <v>309</v>
      </c>
    </row>
    <row r="16" spans="1:1" ht="3.75" customHeight="1">
      <c r="A16" s="1376"/>
    </row>
    <row r="17" spans="1:8">
      <c r="A17" s="1378" t="s">
        <v>310</v>
      </c>
    </row>
    <row r="18" spans="1:8" ht="6" customHeight="1">
      <c r="A18" s="1378"/>
    </row>
    <row r="19" spans="1:8">
      <c r="A19" s="1379" t="s">
        <v>311</v>
      </c>
      <c r="H19" s="319" t="s">
        <v>1</v>
      </c>
    </row>
    <row r="20" spans="1:8">
      <c r="A20" s="1379" t="s">
        <v>312</v>
      </c>
    </row>
    <row r="21" spans="1:8">
      <c r="A21" s="1379" t="s">
        <v>313</v>
      </c>
    </row>
    <row r="22" spans="1:8">
      <c r="A22" s="1379" t="s">
        <v>314</v>
      </c>
    </row>
    <row r="23" spans="1:8">
      <c r="A23" s="1379" t="s">
        <v>315</v>
      </c>
    </row>
    <row r="24" spans="1:8">
      <c r="A24" s="1379" t="s">
        <v>316</v>
      </c>
    </row>
    <row r="25" spans="1:8" ht="25.5">
      <c r="A25" s="1385" t="s">
        <v>317</v>
      </c>
    </row>
    <row r="26" spans="1:8" ht="6.75" customHeight="1">
      <c r="A26" s="1375"/>
    </row>
    <row r="27" spans="1:8">
      <c r="A27" s="1378" t="s">
        <v>318</v>
      </c>
    </row>
    <row r="28" spans="1:8" ht="3.75" customHeight="1">
      <c r="A28" s="1375"/>
    </row>
    <row r="29" spans="1:8" s="320" customFormat="1">
      <c r="A29" s="1379" t="s">
        <v>319</v>
      </c>
    </row>
    <row r="30" spans="1:8">
      <c r="A30" s="1379" t="s">
        <v>320</v>
      </c>
    </row>
    <row r="31" spans="1:8">
      <c r="A31" s="1379" t="s">
        <v>321</v>
      </c>
    </row>
    <row r="32" spans="1:8">
      <c r="A32" s="1379" t="s">
        <v>322</v>
      </c>
    </row>
    <row r="33" spans="1:1" ht="25.5">
      <c r="A33" s="1385" t="s">
        <v>317</v>
      </c>
    </row>
    <row r="34" spans="1:1" ht="7.5" customHeight="1">
      <c r="A34" s="1380"/>
    </row>
    <row r="35" spans="1:1">
      <c r="A35" s="1378" t="s">
        <v>323</v>
      </c>
    </row>
    <row r="36" spans="1:1" ht="6" customHeight="1">
      <c r="A36" s="1375"/>
    </row>
    <row r="37" spans="1:1">
      <c r="A37" s="1379" t="s">
        <v>324</v>
      </c>
    </row>
    <row r="38" spans="1:1">
      <c r="A38" s="1379" t="s">
        <v>325</v>
      </c>
    </row>
    <row r="39" spans="1:1">
      <c r="A39" s="1379" t="s">
        <v>326</v>
      </c>
    </row>
    <row r="40" spans="1:1">
      <c r="A40" s="1379" t="s">
        <v>327</v>
      </c>
    </row>
    <row r="41" spans="1:1" ht="25.5">
      <c r="A41" s="1385" t="s">
        <v>317</v>
      </c>
    </row>
    <row r="42" spans="1:1" ht="6.75" customHeight="1">
      <c r="A42" s="1375"/>
    </row>
    <row r="43" spans="1:1">
      <c r="A43" s="1378" t="s">
        <v>328</v>
      </c>
    </row>
    <row r="44" spans="1:1">
      <c r="A44" s="1375"/>
    </row>
    <row r="45" spans="1:1">
      <c r="A45" s="1379" t="s">
        <v>329</v>
      </c>
    </row>
    <row r="46" spans="1:1">
      <c r="A46" s="1379" t="s">
        <v>330</v>
      </c>
    </row>
    <row r="47" spans="1:1">
      <c r="A47" s="1379" t="s">
        <v>331</v>
      </c>
    </row>
    <row r="48" spans="1:1">
      <c r="A48" s="1379" t="s">
        <v>332</v>
      </c>
    </row>
    <row r="49" spans="1:1">
      <c r="A49" s="1375"/>
    </row>
    <row r="50" spans="1:1">
      <c r="A50" s="1378" t="s">
        <v>333</v>
      </c>
    </row>
    <row r="51" spans="1:1" ht="14.25" customHeight="1">
      <c r="A51" s="1375"/>
    </row>
    <row r="52" spans="1:1">
      <c r="A52" s="1379" t="s">
        <v>334</v>
      </c>
    </row>
    <row r="53" spans="1:1">
      <c r="A53" s="1379" t="s">
        <v>335</v>
      </c>
    </row>
    <row r="54" spans="1:1">
      <c r="A54" s="1379" t="s">
        <v>336</v>
      </c>
    </row>
    <row r="55" spans="1:1">
      <c r="A55" s="1379" t="s">
        <v>337</v>
      </c>
    </row>
    <row r="56" spans="1:1">
      <c r="A56" s="1379" t="s">
        <v>338</v>
      </c>
    </row>
    <row r="57" spans="1:1">
      <c r="A57" s="1379" t="s">
        <v>339</v>
      </c>
    </row>
    <row r="58" spans="1:1">
      <c r="A58" s="1379" t="s">
        <v>340</v>
      </c>
    </row>
    <row r="59" spans="1:1">
      <c r="A59" s="1379" t="s">
        <v>341</v>
      </c>
    </row>
    <row r="60" spans="1:1">
      <c r="A60" s="1379" t="s">
        <v>342</v>
      </c>
    </row>
    <row r="61" spans="1:1" ht="15" customHeight="1">
      <c r="A61" s="1375"/>
    </row>
    <row r="62" spans="1:1">
      <c r="A62" s="1378" t="s">
        <v>343</v>
      </c>
    </row>
    <row r="63" spans="1:1" ht="7.5" customHeight="1">
      <c r="A63" s="1375"/>
    </row>
    <row r="64" spans="1:1">
      <c r="A64" s="1379" t="s">
        <v>344</v>
      </c>
    </row>
    <row r="65" spans="1:1">
      <c r="A65" s="1379" t="s">
        <v>345</v>
      </c>
    </row>
    <row r="66" spans="1:1">
      <c r="A66" s="1379" t="s">
        <v>346</v>
      </c>
    </row>
    <row r="67" spans="1:1">
      <c r="A67" s="1379" t="s">
        <v>347</v>
      </c>
    </row>
    <row r="68" spans="1:1" ht="14.25" customHeight="1">
      <c r="A68" s="1379" t="s">
        <v>348</v>
      </c>
    </row>
    <row r="69" spans="1:1">
      <c r="A69" s="1380" t="s">
        <v>349</v>
      </c>
    </row>
    <row r="70" spans="1:1" ht="9" customHeight="1">
      <c r="A70" s="1380"/>
    </row>
    <row r="71" spans="1:1" ht="9" customHeight="1">
      <c r="A71" s="1380"/>
    </row>
    <row r="72" spans="1:1">
      <c r="A72" s="1376" t="s">
        <v>350</v>
      </c>
    </row>
    <row r="73" spans="1:1" ht="6" customHeight="1">
      <c r="A73" s="1376"/>
    </row>
    <row r="74" spans="1:1">
      <c r="A74" s="1378" t="s">
        <v>351</v>
      </c>
    </row>
    <row r="75" spans="1:1">
      <c r="A75" s="1378"/>
    </row>
    <row r="76" spans="1:1">
      <c r="A76" s="1379" t="s">
        <v>352</v>
      </c>
    </row>
    <row r="77" spans="1:1">
      <c r="A77" s="1379" t="s">
        <v>353</v>
      </c>
    </row>
    <row r="78" spans="1:1">
      <c r="A78" s="1379" t="s">
        <v>354</v>
      </c>
    </row>
    <row r="79" spans="1:1">
      <c r="A79" s="1380"/>
    </row>
    <row r="80" spans="1:1">
      <c r="A80" s="1378" t="s">
        <v>355</v>
      </c>
    </row>
    <row r="81" spans="1:16384" ht="6" customHeight="1">
      <c r="A81" s="1375"/>
    </row>
    <row r="82" spans="1:16384" s="321" customFormat="1" ht="13.5" customHeight="1">
      <c r="A82" s="1379" t="s">
        <v>356</v>
      </c>
      <c r="R82" s="321" t="s">
        <v>357</v>
      </c>
      <c r="S82" s="321" t="s">
        <v>357</v>
      </c>
      <c r="T82" s="321" t="s">
        <v>357</v>
      </c>
      <c r="U82" s="321" t="s">
        <v>357</v>
      </c>
      <c r="V82" s="321" t="s">
        <v>357</v>
      </c>
      <c r="W82" s="321" t="s">
        <v>357</v>
      </c>
      <c r="X82" s="321" t="s">
        <v>357</v>
      </c>
      <c r="Y82" s="321" t="s">
        <v>357</v>
      </c>
      <c r="Z82" s="321" t="s">
        <v>357</v>
      </c>
      <c r="AA82" s="321" t="s">
        <v>357</v>
      </c>
      <c r="AB82" s="321" t="s">
        <v>357</v>
      </c>
      <c r="AC82" s="321" t="s">
        <v>357</v>
      </c>
      <c r="AD82" s="321" t="s">
        <v>357</v>
      </c>
      <c r="AE82" s="321" t="s">
        <v>357</v>
      </c>
      <c r="AF82" s="321" t="s">
        <v>357</v>
      </c>
      <c r="AG82" s="321" t="s">
        <v>357</v>
      </c>
      <c r="AH82" s="321" t="s">
        <v>357</v>
      </c>
      <c r="AI82" s="321" t="s">
        <v>357</v>
      </c>
      <c r="AJ82" s="321" t="s">
        <v>357</v>
      </c>
      <c r="AK82" s="321" t="s">
        <v>357</v>
      </c>
      <c r="AL82" s="321" t="s">
        <v>357</v>
      </c>
      <c r="AM82" s="321" t="s">
        <v>357</v>
      </c>
      <c r="AN82" s="321" t="s">
        <v>357</v>
      </c>
      <c r="AO82" s="321" t="s">
        <v>357</v>
      </c>
      <c r="AP82" s="321" t="s">
        <v>357</v>
      </c>
      <c r="AQ82" s="321" t="s">
        <v>357</v>
      </c>
      <c r="AR82" s="321" t="s">
        <v>357</v>
      </c>
      <c r="AS82" s="321" t="s">
        <v>357</v>
      </c>
      <c r="AT82" s="321" t="s">
        <v>357</v>
      </c>
      <c r="AU82" s="321" t="s">
        <v>357</v>
      </c>
      <c r="AV82" s="321" t="s">
        <v>357</v>
      </c>
      <c r="AW82" s="321" t="s">
        <v>357</v>
      </c>
      <c r="AX82" s="321" t="s">
        <v>357</v>
      </c>
      <c r="AY82" s="321" t="s">
        <v>357</v>
      </c>
      <c r="AZ82" s="321" t="s">
        <v>357</v>
      </c>
      <c r="BA82" s="321" t="s">
        <v>357</v>
      </c>
      <c r="BB82" s="321" t="s">
        <v>357</v>
      </c>
      <c r="BC82" s="321" t="s">
        <v>357</v>
      </c>
      <c r="BD82" s="321" t="s">
        <v>357</v>
      </c>
      <c r="BE82" s="321" t="s">
        <v>357</v>
      </c>
      <c r="BF82" s="321" t="s">
        <v>357</v>
      </c>
      <c r="BG82" s="321" t="s">
        <v>357</v>
      </c>
      <c r="BH82" s="321" t="s">
        <v>357</v>
      </c>
      <c r="BI82" s="321" t="s">
        <v>357</v>
      </c>
      <c r="BJ82" s="321" t="s">
        <v>357</v>
      </c>
      <c r="BK82" s="321" t="s">
        <v>357</v>
      </c>
      <c r="BL82" s="321" t="s">
        <v>357</v>
      </c>
      <c r="BM82" s="321" t="s">
        <v>357</v>
      </c>
      <c r="BN82" s="321" t="s">
        <v>357</v>
      </c>
      <c r="BO82" s="321" t="s">
        <v>357</v>
      </c>
      <c r="BP82" s="321" t="s">
        <v>357</v>
      </c>
      <c r="BQ82" s="321" t="s">
        <v>357</v>
      </c>
      <c r="BR82" s="321" t="s">
        <v>357</v>
      </c>
      <c r="BS82" s="321" t="s">
        <v>357</v>
      </c>
      <c r="BT82" s="321" t="s">
        <v>357</v>
      </c>
      <c r="BU82" s="321" t="s">
        <v>357</v>
      </c>
      <c r="BV82" s="321" t="s">
        <v>357</v>
      </c>
      <c r="BW82" s="321" t="s">
        <v>357</v>
      </c>
      <c r="BX82" s="321" t="s">
        <v>357</v>
      </c>
      <c r="BY82" s="321" t="s">
        <v>357</v>
      </c>
      <c r="BZ82" s="321" t="s">
        <v>357</v>
      </c>
      <c r="CA82" s="321" t="s">
        <v>357</v>
      </c>
      <c r="CB82" s="321" t="s">
        <v>357</v>
      </c>
      <c r="CC82" s="321" t="s">
        <v>357</v>
      </c>
      <c r="CD82" s="321" t="s">
        <v>357</v>
      </c>
      <c r="CE82" s="321" t="s">
        <v>357</v>
      </c>
      <c r="CF82" s="321" t="s">
        <v>357</v>
      </c>
      <c r="CG82" s="321" t="s">
        <v>357</v>
      </c>
      <c r="CH82" s="321" t="s">
        <v>357</v>
      </c>
      <c r="CI82" s="321" t="s">
        <v>357</v>
      </c>
      <c r="CJ82" s="321" t="s">
        <v>357</v>
      </c>
      <c r="CK82" s="321" t="s">
        <v>357</v>
      </c>
      <c r="CL82" s="321" t="s">
        <v>357</v>
      </c>
      <c r="CM82" s="321" t="s">
        <v>357</v>
      </c>
      <c r="CN82" s="321" t="s">
        <v>357</v>
      </c>
      <c r="CO82" s="321" t="s">
        <v>357</v>
      </c>
      <c r="CP82" s="321" t="s">
        <v>357</v>
      </c>
      <c r="CQ82" s="321" t="s">
        <v>357</v>
      </c>
      <c r="CR82" s="321" t="s">
        <v>357</v>
      </c>
      <c r="CS82" s="321" t="s">
        <v>357</v>
      </c>
      <c r="CT82" s="321" t="s">
        <v>357</v>
      </c>
      <c r="CU82" s="321" t="s">
        <v>357</v>
      </c>
      <c r="CV82" s="321" t="s">
        <v>357</v>
      </c>
      <c r="CW82" s="321" t="s">
        <v>357</v>
      </c>
      <c r="CX82" s="321" t="s">
        <v>357</v>
      </c>
      <c r="CY82" s="321" t="s">
        <v>357</v>
      </c>
      <c r="CZ82" s="321" t="s">
        <v>357</v>
      </c>
      <c r="DA82" s="321" t="s">
        <v>357</v>
      </c>
      <c r="DB82" s="321" t="s">
        <v>357</v>
      </c>
      <c r="DC82" s="321" t="s">
        <v>357</v>
      </c>
      <c r="DD82" s="321" t="s">
        <v>357</v>
      </c>
      <c r="DE82" s="321" t="s">
        <v>357</v>
      </c>
      <c r="DF82" s="321" t="s">
        <v>357</v>
      </c>
      <c r="DG82" s="321" t="s">
        <v>357</v>
      </c>
      <c r="DH82" s="321" t="s">
        <v>357</v>
      </c>
      <c r="DI82" s="321" t="s">
        <v>357</v>
      </c>
      <c r="DJ82" s="321" t="s">
        <v>357</v>
      </c>
      <c r="DK82" s="321" t="s">
        <v>357</v>
      </c>
      <c r="DL82" s="321" t="s">
        <v>357</v>
      </c>
      <c r="DM82" s="321" t="s">
        <v>357</v>
      </c>
      <c r="DN82" s="321" t="s">
        <v>357</v>
      </c>
      <c r="DO82" s="321" t="s">
        <v>357</v>
      </c>
      <c r="DP82" s="321" t="s">
        <v>357</v>
      </c>
      <c r="DQ82" s="321" t="s">
        <v>357</v>
      </c>
      <c r="DR82" s="321" t="s">
        <v>357</v>
      </c>
      <c r="DS82" s="321" t="s">
        <v>357</v>
      </c>
      <c r="DT82" s="321" t="s">
        <v>357</v>
      </c>
      <c r="DU82" s="321" t="s">
        <v>357</v>
      </c>
      <c r="DV82" s="321" t="s">
        <v>357</v>
      </c>
      <c r="DW82" s="321" t="s">
        <v>357</v>
      </c>
      <c r="DX82" s="321" t="s">
        <v>357</v>
      </c>
      <c r="DY82" s="321" t="s">
        <v>357</v>
      </c>
      <c r="DZ82" s="321" t="s">
        <v>357</v>
      </c>
      <c r="EA82" s="321" t="s">
        <v>357</v>
      </c>
      <c r="EB82" s="321" t="s">
        <v>357</v>
      </c>
      <c r="EC82" s="321" t="s">
        <v>357</v>
      </c>
      <c r="ED82" s="321" t="s">
        <v>357</v>
      </c>
      <c r="EE82" s="321" t="s">
        <v>357</v>
      </c>
      <c r="EF82" s="321" t="s">
        <v>357</v>
      </c>
      <c r="EG82" s="321" t="s">
        <v>357</v>
      </c>
      <c r="EH82" s="321" t="s">
        <v>357</v>
      </c>
      <c r="EI82" s="321" t="s">
        <v>357</v>
      </c>
      <c r="EJ82" s="321" t="s">
        <v>357</v>
      </c>
      <c r="EK82" s="321" t="s">
        <v>357</v>
      </c>
      <c r="EL82" s="321" t="s">
        <v>357</v>
      </c>
      <c r="EM82" s="321" t="s">
        <v>357</v>
      </c>
      <c r="EN82" s="321" t="s">
        <v>357</v>
      </c>
      <c r="EO82" s="321" t="s">
        <v>357</v>
      </c>
      <c r="EP82" s="321" t="s">
        <v>357</v>
      </c>
      <c r="EQ82" s="321" t="s">
        <v>357</v>
      </c>
      <c r="ER82" s="321" t="s">
        <v>357</v>
      </c>
      <c r="ES82" s="321" t="s">
        <v>357</v>
      </c>
      <c r="ET82" s="321" t="s">
        <v>357</v>
      </c>
      <c r="EU82" s="321" t="s">
        <v>357</v>
      </c>
      <c r="EV82" s="321" t="s">
        <v>357</v>
      </c>
      <c r="EW82" s="321" t="s">
        <v>357</v>
      </c>
      <c r="EX82" s="321" t="s">
        <v>357</v>
      </c>
      <c r="EY82" s="321" t="s">
        <v>357</v>
      </c>
      <c r="EZ82" s="321" t="s">
        <v>357</v>
      </c>
      <c r="FA82" s="321" t="s">
        <v>357</v>
      </c>
      <c r="FB82" s="321" t="s">
        <v>357</v>
      </c>
      <c r="FC82" s="321" t="s">
        <v>357</v>
      </c>
      <c r="FD82" s="321" t="s">
        <v>357</v>
      </c>
      <c r="FE82" s="321" t="s">
        <v>357</v>
      </c>
      <c r="FF82" s="321" t="s">
        <v>357</v>
      </c>
      <c r="FG82" s="321" t="s">
        <v>357</v>
      </c>
      <c r="FH82" s="321" t="s">
        <v>357</v>
      </c>
      <c r="FI82" s="321" t="s">
        <v>357</v>
      </c>
      <c r="FJ82" s="321" t="s">
        <v>357</v>
      </c>
      <c r="FK82" s="321" t="s">
        <v>357</v>
      </c>
      <c r="FL82" s="321" t="s">
        <v>357</v>
      </c>
      <c r="FM82" s="321" t="s">
        <v>357</v>
      </c>
      <c r="FN82" s="321" t="s">
        <v>357</v>
      </c>
      <c r="FO82" s="321" t="s">
        <v>357</v>
      </c>
      <c r="FP82" s="321" t="s">
        <v>357</v>
      </c>
      <c r="FQ82" s="321" t="s">
        <v>357</v>
      </c>
      <c r="FR82" s="321" t="s">
        <v>357</v>
      </c>
      <c r="FS82" s="321" t="s">
        <v>357</v>
      </c>
      <c r="FT82" s="321" t="s">
        <v>357</v>
      </c>
      <c r="FU82" s="321" t="s">
        <v>357</v>
      </c>
      <c r="FV82" s="321" t="s">
        <v>357</v>
      </c>
      <c r="FW82" s="321" t="s">
        <v>357</v>
      </c>
      <c r="FX82" s="321" t="s">
        <v>357</v>
      </c>
      <c r="FY82" s="321" t="s">
        <v>357</v>
      </c>
      <c r="FZ82" s="321" t="s">
        <v>357</v>
      </c>
      <c r="GA82" s="321" t="s">
        <v>357</v>
      </c>
      <c r="GB82" s="321" t="s">
        <v>357</v>
      </c>
      <c r="GC82" s="321" t="s">
        <v>357</v>
      </c>
      <c r="GD82" s="321" t="s">
        <v>357</v>
      </c>
      <c r="GE82" s="321" t="s">
        <v>357</v>
      </c>
      <c r="GF82" s="321" t="s">
        <v>357</v>
      </c>
      <c r="GG82" s="321" t="s">
        <v>357</v>
      </c>
      <c r="GH82" s="321" t="s">
        <v>357</v>
      </c>
      <c r="GI82" s="321" t="s">
        <v>357</v>
      </c>
      <c r="GJ82" s="321" t="s">
        <v>357</v>
      </c>
      <c r="GK82" s="321" t="s">
        <v>357</v>
      </c>
      <c r="GL82" s="321" t="s">
        <v>357</v>
      </c>
      <c r="GM82" s="321" t="s">
        <v>357</v>
      </c>
      <c r="GN82" s="321" t="s">
        <v>357</v>
      </c>
      <c r="GO82" s="321" t="s">
        <v>357</v>
      </c>
      <c r="GP82" s="321" t="s">
        <v>357</v>
      </c>
      <c r="GQ82" s="321" t="s">
        <v>357</v>
      </c>
      <c r="GR82" s="321" t="s">
        <v>357</v>
      </c>
      <c r="GS82" s="321" t="s">
        <v>357</v>
      </c>
      <c r="GT82" s="321" t="s">
        <v>357</v>
      </c>
      <c r="GU82" s="321" t="s">
        <v>357</v>
      </c>
      <c r="GV82" s="321" t="s">
        <v>357</v>
      </c>
      <c r="GW82" s="321" t="s">
        <v>357</v>
      </c>
      <c r="GX82" s="321" t="s">
        <v>357</v>
      </c>
      <c r="GY82" s="321" t="s">
        <v>357</v>
      </c>
      <c r="GZ82" s="321" t="s">
        <v>357</v>
      </c>
      <c r="HA82" s="321" t="s">
        <v>357</v>
      </c>
      <c r="HB82" s="321" t="s">
        <v>357</v>
      </c>
      <c r="HC82" s="321" t="s">
        <v>357</v>
      </c>
      <c r="HD82" s="321" t="s">
        <v>357</v>
      </c>
      <c r="HE82" s="321" t="s">
        <v>357</v>
      </c>
      <c r="HF82" s="321" t="s">
        <v>357</v>
      </c>
      <c r="HG82" s="321" t="s">
        <v>357</v>
      </c>
      <c r="HH82" s="321" t="s">
        <v>357</v>
      </c>
      <c r="HI82" s="321" t="s">
        <v>357</v>
      </c>
      <c r="HJ82" s="321" t="s">
        <v>357</v>
      </c>
      <c r="HK82" s="321" t="s">
        <v>357</v>
      </c>
      <c r="HL82" s="321" t="s">
        <v>357</v>
      </c>
      <c r="HM82" s="321" t="s">
        <v>357</v>
      </c>
      <c r="HN82" s="321" t="s">
        <v>357</v>
      </c>
      <c r="HO82" s="321" t="s">
        <v>357</v>
      </c>
      <c r="HP82" s="321" t="s">
        <v>357</v>
      </c>
      <c r="HQ82" s="321" t="s">
        <v>357</v>
      </c>
      <c r="HR82" s="321" t="s">
        <v>357</v>
      </c>
      <c r="HS82" s="321" t="s">
        <v>357</v>
      </c>
      <c r="HT82" s="321" t="s">
        <v>357</v>
      </c>
      <c r="HU82" s="321" t="s">
        <v>357</v>
      </c>
      <c r="HV82" s="321" t="s">
        <v>357</v>
      </c>
      <c r="HW82" s="321" t="s">
        <v>357</v>
      </c>
      <c r="HX82" s="321" t="s">
        <v>357</v>
      </c>
      <c r="HY82" s="321" t="s">
        <v>357</v>
      </c>
      <c r="HZ82" s="321" t="s">
        <v>357</v>
      </c>
      <c r="IA82" s="321" t="s">
        <v>357</v>
      </c>
      <c r="IB82" s="321" t="s">
        <v>357</v>
      </c>
      <c r="IC82" s="321" t="s">
        <v>357</v>
      </c>
      <c r="ID82" s="321" t="s">
        <v>357</v>
      </c>
      <c r="IE82" s="321" t="s">
        <v>357</v>
      </c>
      <c r="IF82" s="321" t="s">
        <v>357</v>
      </c>
      <c r="IG82" s="321" t="s">
        <v>357</v>
      </c>
      <c r="IH82" s="321" t="s">
        <v>357</v>
      </c>
      <c r="II82" s="321" t="s">
        <v>357</v>
      </c>
      <c r="IJ82" s="321" t="s">
        <v>357</v>
      </c>
      <c r="IK82" s="321" t="s">
        <v>357</v>
      </c>
      <c r="IL82" s="321" t="s">
        <v>357</v>
      </c>
      <c r="IM82" s="321" t="s">
        <v>357</v>
      </c>
      <c r="IN82" s="321" t="s">
        <v>357</v>
      </c>
      <c r="IO82" s="321" t="s">
        <v>357</v>
      </c>
      <c r="IP82" s="321" t="s">
        <v>357</v>
      </c>
      <c r="IQ82" s="321" t="s">
        <v>357</v>
      </c>
      <c r="IR82" s="321" t="s">
        <v>357</v>
      </c>
      <c r="IS82" s="321" t="s">
        <v>357</v>
      </c>
      <c r="IT82" s="321" t="s">
        <v>357</v>
      </c>
      <c r="IU82" s="321" t="s">
        <v>357</v>
      </c>
      <c r="IV82" s="321" t="s">
        <v>357</v>
      </c>
      <c r="IW82" s="321" t="s">
        <v>357</v>
      </c>
      <c r="IX82" s="321" t="s">
        <v>357</v>
      </c>
      <c r="IY82" s="321" t="s">
        <v>357</v>
      </c>
      <c r="IZ82" s="321" t="s">
        <v>357</v>
      </c>
      <c r="JA82" s="321" t="s">
        <v>357</v>
      </c>
      <c r="JB82" s="321" t="s">
        <v>357</v>
      </c>
      <c r="JC82" s="321" t="s">
        <v>357</v>
      </c>
      <c r="JD82" s="321" t="s">
        <v>357</v>
      </c>
      <c r="JE82" s="321" t="s">
        <v>357</v>
      </c>
      <c r="JF82" s="321" t="s">
        <v>357</v>
      </c>
      <c r="JG82" s="321" t="s">
        <v>357</v>
      </c>
      <c r="JH82" s="321" t="s">
        <v>357</v>
      </c>
      <c r="JI82" s="321" t="s">
        <v>357</v>
      </c>
      <c r="JJ82" s="321" t="s">
        <v>357</v>
      </c>
      <c r="JK82" s="321" t="s">
        <v>357</v>
      </c>
      <c r="JL82" s="321" t="s">
        <v>357</v>
      </c>
      <c r="JM82" s="321" t="s">
        <v>357</v>
      </c>
      <c r="JN82" s="321" t="s">
        <v>357</v>
      </c>
      <c r="JO82" s="321" t="s">
        <v>357</v>
      </c>
      <c r="JP82" s="321" t="s">
        <v>357</v>
      </c>
      <c r="JQ82" s="321" t="s">
        <v>357</v>
      </c>
      <c r="JR82" s="321" t="s">
        <v>357</v>
      </c>
      <c r="JS82" s="321" t="s">
        <v>357</v>
      </c>
      <c r="JT82" s="321" t="s">
        <v>357</v>
      </c>
      <c r="JU82" s="321" t="s">
        <v>357</v>
      </c>
      <c r="JV82" s="321" t="s">
        <v>357</v>
      </c>
      <c r="JW82" s="321" t="s">
        <v>357</v>
      </c>
      <c r="JX82" s="321" t="s">
        <v>357</v>
      </c>
      <c r="JY82" s="321" t="s">
        <v>357</v>
      </c>
      <c r="JZ82" s="321" t="s">
        <v>357</v>
      </c>
      <c r="KA82" s="321" t="s">
        <v>357</v>
      </c>
      <c r="KB82" s="321" t="s">
        <v>357</v>
      </c>
      <c r="KC82" s="321" t="s">
        <v>357</v>
      </c>
      <c r="KD82" s="321" t="s">
        <v>357</v>
      </c>
      <c r="KE82" s="321" t="s">
        <v>357</v>
      </c>
      <c r="KF82" s="321" t="s">
        <v>357</v>
      </c>
      <c r="KG82" s="321" t="s">
        <v>357</v>
      </c>
      <c r="KH82" s="321" t="s">
        <v>357</v>
      </c>
      <c r="KI82" s="321" t="s">
        <v>357</v>
      </c>
      <c r="KJ82" s="321" t="s">
        <v>357</v>
      </c>
      <c r="KK82" s="321" t="s">
        <v>357</v>
      </c>
      <c r="KL82" s="321" t="s">
        <v>357</v>
      </c>
      <c r="KM82" s="321" t="s">
        <v>357</v>
      </c>
      <c r="KN82" s="321" t="s">
        <v>357</v>
      </c>
      <c r="KO82" s="321" t="s">
        <v>357</v>
      </c>
      <c r="KP82" s="321" t="s">
        <v>357</v>
      </c>
      <c r="KQ82" s="321" t="s">
        <v>357</v>
      </c>
      <c r="KR82" s="321" t="s">
        <v>357</v>
      </c>
      <c r="KS82" s="321" t="s">
        <v>357</v>
      </c>
      <c r="KT82" s="321" t="s">
        <v>357</v>
      </c>
      <c r="KU82" s="321" t="s">
        <v>357</v>
      </c>
      <c r="KV82" s="321" t="s">
        <v>357</v>
      </c>
      <c r="KW82" s="321" t="s">
        <v>357</v>
      </c>
      <c r="KX82" s="321" t="s">
        <v>357</v>
      </c>
      <c r="KY82" s="321" t="s">
        <v>357</v>
      </c>
      <c r="KZ82" s="321" t="s">
        <v>357</v>
      </c>
      <c r="LA82" s="321" t="s">
        <v>357</v>
      </c>
      <c r="LB82" s="321" t="s">
        <v>357</v>
      </c>
      <c r="LC82" s="321" t="s">
        <v>357</v>
      </c>
      <c r="LD82" s="321" t="s">
        <v>357</v>
      </c>
      <c r="LE82" s="321" t="s">
        <v>357</v>
      </c>
      <c r="LF82" s="321" t="s">
        <v>357</v>
      </c>
      <c r="LG82" s="321" t="s">
        <v>357</v>
      </c>
      <c r="LH82" s="321" t="s">
        <v>357</v>
      </c>
      <c r="LI82" s="321" t="s">
        <v>357</v>
      </c>
      <c r="LJ82" s="321" t="s">
        <v>357</v>
      </c>
      <c r="LK82" s="321" t="s">
        <v>357</v>
      </c>
      <c r="LL82" s="321" t="s">
        <v>357</v>
      </c>
      <c r="LM82" s="321" t="s">
        <v>357</v>
      </c>
      <c r="LN82" s="321" t="s">
        <v>357</v>
      </c>
      <c r="LO82" s="321" t="s">
        <v>357</v>
      </c>
      <c r="LP82" s="321" t="s">
        <v>357</v>
      </c>
      <c r="LQ82" s="321" t="s">
        <v>357</v>
      </c>
      <c r="LR82" s="321" t="s">
        <v>357</v>
      </c>
      <c r="LS82" s="321" t="s">
        <v>357</v>
      </c>
      <c r="LT82" s="321" t="s">
        <v>357</v>
      </c>
      <c r="LU82" s="321" t="s">
        <v>357</v>
      </c>
      <c r="LV82" s="321" t="s">
        <v>357</v>
      </c>
      <c r="LW82" s="321" t="s">
        <v>357</v>
      </c>
      <c r="LX82" s="321" t="s">
        <v>357</v>
      </c>
      <c r="LY82" s="321" t="s">
        <v>357</v>
      </c>
      <c r="LZ82" s="321" t="s">
        <v>357</v>
      </c>
      <c r="MA82" s="321" t="s">
        <v>357</v>
      </c>
      <c r="MB82" s="321" t="s">
        <v>357</v>
      </c>
      <c r="MC82" s="321" t="s">
        <v>357</v>
      </c>
      <c r="MD82" s="321" t="s">
        <v>357</v>
      </c>
      <c r="ME82" s="321" t="s">
        <v>357</v>
      </c>
      <c r="MF82" s="321" t="s">
        <v>357</v>
      </c>
      <c r="MG82" s="321" t="s">
        <v>357</v>
      </c>
      <c r="MH82" s="321" t="s">
        <v>357</v>
      </c>
      <c r="MI82" s="321" t="s">
        <v>357</v>
      </c>
      <c r="MJ82" s="321" t="s">
        <v>357</v>
      </c>
      <c r="MK82" s="321" t="s">
        <v>357</v>
      </c>
      <c r="ML82" s="321" t="s">
        <v>357</v>
      </c>
      <c r="MM82" s="321" t="s">
        <v>357</v>
      </c>
      <c r="MN82" s="321" t="s">
        <v>357</v>
      </c>
      <c r="MO82" s="321" t="s">
        <v>357</v>
      </c>
      <c r="MP82" s="321" t="s">
        <v>357</v>
      </c>
      <c r="MQ82" s="321" t="s">
        <v>357</v>
      </c>
      <c r="MR82" s="321" t="s">
        <v>357</v>
      </c>
      <c r="MS82" s="321" t="s">
        <v>357</v>
      </c>
      <c r="MT82" s="321" t="s">
        <v>357</v>
      </c>
      <c r="MU82" s="321" t="s">
        <v>357</v>
      </c>
      <c r="MV82" s="321" t="s">
        <v>357</v>
      </c>
      <c r="MW82" s="321" t="s">
        <v>357</v>
      </c>
      <c r="MX82" s="321" t="s">
        <v>357</v>
      </c>
      <c r="MY82" s="321" t="s">
        <v>357</v>
      </c>
      <c r="MZ82" s="321" t="s">
        <v>357</v>
      </c>
      <c r="NA82" s="321" t="s">
        <v>357</v>
      </c>
      <c r="NB82" s="321" t="s">
        <v>357</v>
      </c>
      <c r="NC82" s="321" t="s">
        <v>357</v>
      </c>
      <c r="ND82" s="321" t="s">
        <v>357</v>
      </c>
      <c r="NE82" s="321" t="s">
        <v>357</v>
      </c>
      <c r="NF82" s="321" t="s">
        <v>357</v>
      </c>
      <c r="NG82" s="321" t="s">
        <v>357</v>
      </c>
      <c r="NH82" s="321" t="s">
        <v>357</v>
      </c>
      <c r="NI82" s="321" t="s">
        <v>357</v>
      </c>
      <c r="NJ82" s="321" t="s">
        <v>357</v>
      </c>
      <c r="NK82" s="321" t="s">
        <v>357</v>
      </c>
      <c r="NL82" s="321" t="s">
        <v>357</v>
      </c>
      <c r="NM82" s="321" t="s">
        <v>357</v>
      </c>
      <c r="NN82" s="321" t="s">
        <v>357</v>
      </c>
      <c r="NO82" s="321" t="s">
        <v>357</v>
      </c>
      <c r="NP82" s="321" t="s">
        <v>357</v>
      </c>
      <c r="NQ82" s="321" t="s">
        <v>357</v>
      </c>
      <c r="NR82" s="321" t="s">
        <v>357</v>
      </c>
      <c r="NS82" s="321" t="s">
        <v>357</v>
      </c>
      <c r="NT82" s="321" t="s">
        <v>357</v>
      </c>
      <c r="NU82" s="321" t="s">
        <v>357</v>
      </c>
      <c r="NV82" s="321" t="s">
        <v>357</v>
      </c>
      <c r="NW82" s="321" t="s">
        <v>357</v>
      </c>
      <c r="NX82" s="321" t="s">
        <v>357</v>
      </c>
      <c r="NY82" s="321" t="s">
        <v>357</v>
      </c>
      <c r="NZ82" s="321" t="s">
        <v>357</v>
      </c>
      <c r="OA82" s="321" t="s">
        <v>357</v>
      </c>
      <c r="OB82" s="321" t="s">
        <v>357</v>
      </c>
      <c r="OC82" s="321" t="s">
        <v>357</v>
      </c>
      <c r="OD82" s="321" t="s">
        <v>357</v>
      </c>
      <c r="OE82" s="321" t="s">
        <v>357</v>
      </c>
      <c r="OF82" s="321" t="s">
        <v>357</v>
      </c>
      <c r="OG82" s="321" t="s">
        <v>357</v>
      </c>
      <c r="OH82" s="321" t="s">
        <v>357</v>
      </c>
      <c r="OI82" s="321" t="s">
        <v>357</v>
      </c>
      <c r="OJ82" s="321" t="s">
        <v>357</v>
      </c>
      <c r="OK82" s="321" t="s">
        <v>357</v>
      </c>
      <c r="OL82" s="321" t="s">
        <v>357</v>
      </c>
      <c r="OM82" s="321" t="s">
        <v>357</v>
      </c>
      <c r="ON82" s="321" t="s">
        <v>357</v>
      </c>
      <c r="OO82" s="321" t="s">
        <v>357</v>
      </c>
      <c r="OP82" s="321" t="s">
        <v>357</v>
      </c>
      <c r="OQ82" s="321" t="s">
        <v>357</v>
      </c>
      <c r="OR82" s="321" t="s">
        <v>357</v>
      </c>
      <c r="OS82" s="321" t="s">
        <v>357</v>
      </c>
      <c r="OT82" s="321" t="s">
        <v>357</v>
      </c>
      <c r="OU82" s="321" t="s">
        <v>357</v>
      </c>
      <c r="OV82" s="321" t="s">
        <v>357</v>
      </c>
      <c r="OW82" s="321" t="s">
        <v>357</v>
      </c>
      <c r="OX82" s="321" t="s">
        <v>357</v>
      </c>
      <c r="OY82" s="321" t="s">
        <v>357</v>
      </c>
      <c r="OZ82" s="321" t="s">
        <v>357</v>
      </c>
      <c r="PA82" s="321" t="s">
        <v>357</v>
      </c>
      <c r="PB82" s="321" t="s">
        <v>357</v>
      </c>
      <c r="PC82" s="321" t="s">
        <v>357</v>
      </c>
      <c r="PD82" s="321" t="s">
        <v>357</v>
      </c>
      <c r="PE82" s="321" t="s">
        <v>357</v>
      </c>
      <c r="PF82" s="321" t="s">
        <v>357</v>
      </c>
      <c r="PG82" s="321" t="s">
        <v>357</v>
      </c>
      <c r="PH82" s="321" t="s">
        <v>357</v>
      </c>
      <c r="PI82" s="321" t="s">
        <v>357</v>
      </c>
      <c r="PJ82" s="321" t="s">
        <v>357</v>
      </c>
      <c r="PK82" s="321" t="s">
        <v>357</v>
      </c>
      <c r="PL82" s="321" t="s">
        <v>357</v>
      </c>
      <c r="PM82" s="321" t="s">
        <v>357</v>
      </c>
      <c r="PN82" s="321" t="s">
        <v>357</v>
      </c>
      <c r="PO82" s="321" t="s">
        <v>357</v>
      </c>
      <c r="PP82" s="321" t="s">
        <v>357</v>
      </c>
      <c r="PQ82" s="321" t="s">
        <v>357</v>
      </c>
      <c r="PR82" s="321" t="s">
        <v>357</v>
      </c>
      <c r="PS82" s="321" t="s">
        <v>357</v>
      </c>
      <c r="PT82" s="321" t="s">
        <v>357</v>
      </c>
      <c r="PU82" s="321" t="s">
        <v>357</v>
      </c>
      <c r="PV82" s="321" t="s">
        <v>357</v>
      </c>
      <c r="PW82" s="321" t="s">
        <v>357</v>
      </c>
      <c r="PX82" s="321" t="s">
        <v>357</v>
      </c>
      <c r="PY82" s="321" t="s">
        <v>357</v>
      </c>
      <c r="PZ82" s="321" t="s">
        <v>357</v>
      </c>
      <c r="QA82" s="321" t="s">
        <v>357</v>
      </c>
      <c r="QB82" s="321" t="s">
        <v>357</v>
      </c>
      <c r="QC82" s="321" t="s">
        <v>357</v>
      </c>
      <c r="QD82" s="321" t="s">
        <v>357</v>
      </c>
      <c r="QE82" s="321" t="s">
        <v>357</v>
      </c>
      <c r="QF82" s="321" t="s">
        <v>357</v>
      </c>
      <c r="QG82" s="321" t="s">
        <v>357</v>
      </c>
      <c r="QH82" s="321" t="s">
        <v>357</v>
      </c>
      <c r="QI82" s="321" t="s">
        <v>357</v>
      </c>
      <c r="QJ82" s="321" t="s">
        <v>357</v>
      </c>
      <c r="QK82" s="321" t="s">
        <v>357</v>
      </c>
      <c r="QL82" s="321" t="s">
        <v>357</v>
      </c>
      <c r="QM82" s="321" t="s">
        <v>357</v>
      </c>
      <c r="QN82" s="321" t="s">
        <v>357</v>
      </c>
      <c r="QO82" s="321" t="s">
        <v>357</v>
      </c>
      <c r="QP82" s="321" t="s">
        <v>357</v>
      </c>
      <c r="QQ82" s="321" t="s">
        <v>357</v>
      </c>
      <c r="QR82" s="321" t="s">
        <v>357</v>
      </c>
      <c r="QS82" s="321" t="s">
        <v>357</v>
      </c>
      <c r="QT82" s="321" t="s">
        <v>357</v>
      </c>
      <c r="QU82" s="321" t="s">
        <v>357</v>
      </c>
      <c r="QV82" s="321" t="s">
        <v>357</v>
      </c>
      <c r="QW82" s="321" t="s">
        <v>357</v>
      </c>
      <c r="QX82" s="321" t="s">
        <v>357</v>
      </c>
      <c r="QY82" s="321" t="s">
        <v>357</v>
      </c>
      <c r="QZ82" s="321" t="s">
        <v>357</v>
      </c>
      <c r="RA82" s="321" t="s">
        <v>357</v>
      </c>
      <c r="RB82" s="321" t="s">
        <v>357</v>
      </c>
      <c r="RC82" s="321" t="s">
        <v>357</v>
      </c>
      <c r="RD82" s="321" t="s">
        <v>357</v>
      </c>
      <c r="RE82" s="321" t="s">
        <v>357</v>
      </c>
      <c r="RF82" s="321" t="s">
        <v>357</v>
      </c>
      <c r="RG82" s="321" t="s">
        <v>357</v>
      </c>
      <c r="RH82" s="321" t="s">
        <v>357</v>
      </c>
      <c r="RI82" s="321" t="s">
        <v>357</v>
      </c>
      <c r="RJ82" s="321" t="s">
        <v>357</v>
      </c>
      <c r="RK82" s="321" t="s">
        <v>357</v>
      </c>
      <c r="RL82" s="321" t="s">
        <v>357</v>
      </c>
      <c r="RM82" s="321" t="s">
        <v>357</v>
      </c>
      <c r="RN82" s="321" t="s">
        <v>357</v>
      </c>
      <c r="RO82" s="321" t="s">
        <v>357</v>
      </c>
      <c r="RP82" s="321" t="s">
        <v>357</v>
      </c>
      <c r="RQ82" s="321" t="s">
        <v>357</v>
      </c>
      <c r="RR82" s="321" t="s">
        <v>357</v>
      </c>
      <c r="RS82" s="321" t="s">
        <v>357</v>
      </c>
      <c r="RT82" s="321" t="s">
        <v>357</v>
      </c>
      <c r="RU82" s="321" t="s">
        <v>357</v>
      </c>
      <c r="RV82" s="321" t="s">
        <v>357</v>
      </c>
      <c r="RW82" s="321" t="s">
        <v>357</v>
      </c>
      <c r="RX82" s="321" t="s">
        <v>357</v>
      </c>
      <c r="RY82" s="321" t="s">
        <v>357</v>
      </c>
      <c r="RZ82" s="321" t="s">
        <v>357</v>
      </c>
      <c r="SA82" s="321" t="s">
        <v>357</v>
      </c>
      <c r="SB82" s="321" t="s">
        <v>357</v>
      </c>
      <c r="SC82" s="321" t="s">
        <v>357</v>
      </c>
      <c r="SD82" s="321" t="s">
        <v>357</v>
      </c>
      <c r="SE82" s="321" t="s">
        <v>357</v>
      </c>
      <c r="SF82" s="321" t="s">
        <v>357</v>
      </c>
      <c r="SG82" s="321" t="s">
        <v>357</v>
      </c>
      <c r="SH82" s="321" t="s">
        <v>357</v>
      </c>
      <c r="SI82" s="321" t="s">
        <v>357</v>
      </c>
      <c r="SJ82" s="321" t="s">
        <v>357</v>
      </c>
      <c r="SK82" s="321" t="s">
        <v>357</v>
      </c>
      <c r="SL82" s="321" t="s">
        <v>357</v>
      </c>
      <c r="SM82" s="321" t="s">
        <v>357</v>
      </c>
      <c r="SN82" s="321" t="s">
        <v>357</v>
      </c>
      <c r="SO82" s="321" t="s">
        <v>357</v>
      </c>
      <c r="SP82" s="321" t="s">
        <v>357</v>
      </c>
      <c r="SQ82" s="321" t="s">
        <v>357</v>
      </c>
      <c r="SR82" s="321" t="s">
        <v>357</v>
      </c>
      <c r="SS82" s="321" t="s">
        <v>357</v>
      </c>
      <c r="ST82" s="321" t="s">
        <v>357</v>
      </c>
      <c r="SU82" s="321" t="s">
        <v>357</v>
      </c>
      <c r="SV82" s="321" t="s">
        <v>357</v>
      </c>
      <c r="SW82" s="321" t="s">
        <v>357</v>
      </c>
      <c r="SX82" s="321" t="s">
        <v>357</v>
      </c>
      <c r="SY82" s="321" t="s">
        <v>357</v>
      </c>
      <c r="SZ82" s="321" t="s">
        <v>357</v>
      </c>
      <c r="TA82" s="321" t="s">
        <v>357</v>
      </c>
      <c r="TB82" s="321" t="s">
        <v>357</v>
      </c>
      <c r="TC82" s="321" t="s">
        <v>357</v>
      </c>
      <c r="TD82" s="321" t="s">
        <v>357</v>
      </c>
      <c r="TE82" s="321" t="s">
        <v>357</v>
      </c>
      <c r="TF82" s="321" t="s">
        <v>357</v>
      </c>
      <c r="TG82" s="321" t="s">
        <v>357</v>
      </c>
      <c r="TH82" s="321" t="s">
        <v>357</v>
      </c>
      <c r="TI82" s="321" t="s">
        <v>357</v>
      </c>
      <c r="TJ82" s="321" t="s">
        <v>357</v>
      </c>
      <c r="TK82" s="321" t="s">
        <v>357</v>
      </c>
      <c r="TL82" s="321" t="s">
        <v>357</v>
      </c>
      <c r="TM82" s="321" t="s">
        <v>357</v>
      </c>
      <c r="TN82" s="321" t="s">
        <v>357</v>
      </c>
      <c r="TO82" s="321" t="s">
        <v>357</v>
      </c>
      <c r="TP82" s="321" t="s">
        <v>357</v>
      </c>
      <c r="TQ82" s="321" t="s">
        <v>357</v>
      </c>
      <c r="TR82" s="321" t="s">
        <v>357</v>
      </c>
      <c r="TS82" s="321" t="s">
        <v>357</v>
      </c>
      <c r="TT82" s="321" t="s">
        <v>357</v>
      </c>
      <c r="TU82" s="321" t="s">
        <v>357</v>
      </c>
      <c r="TV82" s="321" t="s">
        <v>357</v>
      </c>
      <c r="TW82" s="321" t="s">
        <v>357</v>
      </c>
      <c r="TX82" s="321" t="s">
        <v>357</v>
      </c>
      <c r="TY82" s="321" t="s">
        <v>357</v>
      </c>
      <c r="TZ82" s="321" t="s">
        <v>357</v>
      </c>
      <c r="UA82" s="321" t="s">
        <v>357</v>
      </c>
      <c r="UB82" s="321" t="s">
        <v>357</v>
      </c>
      <c r="UC82" s="321" t="s">
        <v>357</v>
      </c>
      <c r="UD82" s="321" t="s">
        <v>357</v>
      </c>
      <c r="UE82" s="321" t="s">
        <v>357</v>
      </c>
      <c r="UF82" s="321" t="s">
        <v>357</v>
      </c>
      <c r="UG82" s="321" t="s">
        <v>357</v>
      </c>
      <c r="UH82" s="321" t="s">
        <v>357</v>
      </c>
      <c r="UI82" s="321" t="s">
        <v>357</v>
      </c>
      <c r="UJ82" s="321" t="s">
        <v>357</v>
      </c>
      <c r="UK82" s="321" t="s">
        <v>357</v>
      </c>
      <c r="UL82" s="321" t="s">
        <v>357</v>
      </c>
      <c r="UM82" s="321" t="s">
        <v>357</v>
      </c>
      <c r="UN82" s="321" t="s">
        <v>357</v>
      </c>
      <c r="UO82" s="321" t="s">
        <v>357</v>
      </c>
      <c r="UP82" s="321" t="s">
        <v>357</v>
      </c>
      <c r="UQ82" s="321" t="s">
        <v>357</v>
      </c>
      <c r="UR82" s="321" t="s">
        <v>357</v>
      </c>
      <c r="US82" s="321" t="s">
        <v>357</v>
      </c>
      <c r="UT82" s="321" t="s">
        <v>357</v>
      </c>
      <c r="UU82" s="321" t="s">
        <v>357</v>
      </c>
      <c r="UV82" s="321" t="s">
        <v>357</v>
      </c>
      <c r="UW82" s="321" t="s">
        <v>357</v>
      </c>
      <c r="UX82" s="321" t="s">
        <v>357</v>
      </c>
      <c r="UY82" s="321" t="s">
        <v>357</v>
      </c>
      <c r="UZ82" s="321" t="s">
        <v>357</v>
      </c>
      <c r="VA82" s="321" t="s">
        <v>357</v>
      </c>
      <c r="VB82" s="321" t="s">
        <v>357</v>
      </c>
      <c r="VC82" s="321" t="s">
        <v>357</v>
      </c>
      <c r="VD82" s="321" t="s">
        <v>357</v>
      </c>
      <c r="VE82" s="321" t="s">
        <v>357</v>
      </c>
      <c r="VF82" s="321" t="s">
        <v>357</v>
      </c>
      <c r="VG82" s="321" t="s">
        <v>357</v>
      </c>
      <c r="VH82" s="321" t="s">
        <v>357</v>
      </c>
      <c r="VI82" s="321" t="s">
        <v>357</v>
      </c>
      <c r="VJ82" s="321" t="s">
        <v>357</v>
      </c>
      <c r="VK82" s="321" t="s">
        <v>357</v>
      </c>
      <c r="VL82" s="321" t="s">
        <v>357</v>
      </c>
      <c r="VM82" s="321" t="s">
        <v>357</v>
      </c>
      <c r="VN82" s="321" t="s">
        <v>357</v>
      </c>
      <c r="VO82" s="321" t="s">
        <v>357</v>
      </c>
      <c r="VP82" s="321" t="s">
        <v>357</v>
      </c>
      <c r="VQ82" s="321" t="s">
        <v>357</v>
      </c>
      <c r="VR82" s="321" t="s">
        <v>357</v>
      </c>
      <c r="VS82" s="321" t="s">
        <v>357</v>
      </c>
      <c r="VT82" s="321" t="s">
        <v>357</v>
      </c>
      <c r="VU82" s="321" t="s">
        <v>357</v>
      </c>
      <c r="VV82" s="321" t="s">
        <v>357</v>
      </c>
      <c r="VW82" s="321" t="s">
        <v>357</v>
      </c>
      <c r="VX82" s="321" t="s">
        <v>357</v>
      </c>
      <c r="VY82" s="321" t="s">
        <v>357</v>
      </c>
      <c r="VZ82" s="321" t="s">
        <v>357</v>
      </c>
      <c r="WA82" s="321" t="s">
        <v>357</v>
      </c>
      <c r="WB82" s="321" t="s">
        <v>357</v>
      </c>
      <c r="WC82" s="321" t="s">
        <v>357</v>
      </c>
      <c r="WD82" s="321" t="s">
        <v>357</v>
      </c>
      <c r="WE82" s="321" t="s">
        <v>357</v>
      </c>
      <c r="WF82" s="321" t="s">
        <v>357</v>
      </c>
      <c r="WG82" s="321" t="s">
        <v>357</v>
      </c>
      <c r="WH82" s="321" t="s">
        <v>357</v>
      </c>
      <c r="WI82" s="321" t="s">
        <v>357</v>
      </c>
      <c r="WJ82" s="321" t="s">
        <v>357</v>
      </c>
      <c r="WK82" s="321" t="s">
        <v>357</v>
      </c>
      <c r="WL82" s="321" t="s">
        <v>357</v>
      </c>
      <c r="WM82" s="321" t="s">
        <v>357</v>
      </c>
      <c r="WN82" s="321" t="s">
        <v>357</v>
      </c>
      <c r="WO82" s="321" t="s">
        <v>357</v>
      </c>
      <c r="WP82" s="321" t="s">
        <v>357</v>
      </c>
      <c r="WQ82" s="321" t="s">
        <v>357</v>
      </c>
      <c r="WR82" s="321" t="s">
        <v>357</v>
      </c>
      <c r="WS82" s="321" t="s">
        <v>357</v>
      </c>
      <c r="WT82" s="321" t="s">
        <v>357</v>
      </c>
      <c r="WU82" s="321" t="s">
        <v>357</v>
      </c>
      <c r="WV82" s="321" t="s">
        <v>357</v>
      </c>
      <c r="WW82" s="321" t="s">
        <v>357</v>
      </c>
      <c r="WX82" s="321" t="s">
        <v>357</v>
      </c>
      <c r="WY82" s="321" t="s">
        <v>357</v>
      </c>
      <c r="WZ82" s="321" t="s">
        <v>357</v>
      </c>
      <c r="XA82" s="321" t="s">
        <v>357</v>
      </c>
      <c r="XB82" s="321" t="s">
        <v>357</v>
      </c>
      <c r="XC82" s="321" t="s">
        <v>357</v>
      </c>
      <c r="XD82" s="321" t="s">
        <v>357</v>
      </c>
      <c r="XE82" s="321" t="s">
        <v>357</v>
      </c>
      <c r="XF82" s="321" t="s">
        <v>357</v>
      </c>
      <c r="XG82" s="321" t="s">
        <v>357</v>
      </c>
      <c r="XH82" s="321" t="s">
        <v>357</v>
      </c>
      <c r="XI82" s="321" t="s">
        <v>357</v>
      </c>
      <c r="XJ82" s="321" t="s">
        <v>357</v>
      </c>
      <c r="XK82" s="321" t="s">
        <v>357</v>
      </c>
      <c r="XL82" s="321" t="s">
        <v>357</v>
      </c>
      <c r="XM82" s="321" t="s">
        <v>357</v>
      </c>
      <c r="XN82" s="321" t="s">
        <v>357</v>
      </c>
      <c r="XO82" s="321" t="s">
        <v>357</v>
      </c>
      <c r="XP82" s="321" t="s">
        <v>357</v>
      </c>
      <c r="XQ82" s="321" t="s">
        <v>357</v>
      </c>
      <c r="XR82" s="321" t="s">
        <v>357</v>
      </c>
      <c r="XS82" s="321" t="s">
        <v>357</v>
      </c>
      <c r="XT82" s="321" t="s">
        <v>357</v>
      </c>
      <c r="XU82" s="321" t="s">
        <v>357</v>
      </c>
      <c r="XV82" s="321" t="s">
        <v>357</v>
      </c>
      <c r="XW82" s="321" t="s">
        <v>357</v>
      </c>
      <c r="XX82" s="321" t="s">
        <v>357</v>
      </c>
      <c r="XY82" s="321" t="s">
        <v>357</v>
      </c>
      <c r="XZ82" s="321" t="s">
        <v>357</v>
      </c>
      <c r="YA82" s="321" t="s">
        <v>357</v>
      </c>
      <c r="YB82" s="321" t="s">
        <v>357</v>
      </c>
      <c r="YC82" s="321" t="s">
        <v>357</v>
      </c>
      <c r="YD82" s="321" t="s">
        <v>357</v>
      </c>
      <c r="YE82" s="321" t="s">
        <v>357</v>
      </c>
      <c r="YF82" s="321" t="s">
        <v>357</v>
      </c>
      <c r="YG82" s="321" t="s">
        <v>357</v>
      </c>
      <c r="YH82" s="321" t="s">
        <v>357</v>
      </c>
      <c r="YI82" s="321" t="s">
        <v>357</v>
      </c>
      <c r="YJ82" s="321" t="s">
        <v>357</v>
      </c>
      <c r="YK82" s="321" t="s">
        <v>357</v>
      </c>
      <c r="YL82" s="321" t="s">
        <v>357</v>
      </c>
      <c r="YM82" s="321" t="s">
        <v>357</v>
      </c>
      <c r="YN82" s="321" t="s">
        <v>357</v>
      </c>
      <c r="YO82" s="321" t="s">
        <v>357</v>
      </c>
      <c r="YP82" s="321" t="s">
        <v>357</v>
      </c>
      <c r="YQ82" s="321" t="s">
        <v>357</v>
      </c>
      <c r="YR82" s="321" t="s">
        <v>357</v>
      </c>
      <c r="YS82" s="321" t="s">
        <v>357</v>
      </c>
      <c r="YT82" s="321" t="s">
        <v>357</v>
      </c>
      <c r="YU82" s="321" t="s">
        <v>357</v>
      </c>
      <c r="YV82" s="321" t="s">
        <v>357</v>
      </c>
      <c r="YW82" s="321" t="s">
        <v>357</v>
      </c>
      <c r="YX82" s="321" t="s">
        <v>357</v>
      </c>
      <c r="YY82" s="321" t="s">
        <v>357</v>
      </c>
      <c r="YZ82" s="321" t="s">
        <v>357</v>
      </c>
      <c r="ZA82" s="321" t="s">
        <v>357</v>
      </c>
      <c r="ZB82" s="321" t="s">
        <v>357</v>
      </c>
      <c r="ZC82" s="321" t="s">
        <v>357</v>
      </c>
      <c r="ZD82" s="321" t="s">
        <v>357</v>
      </c>
      <c r="ZE82" s="321" t="s">
        <v>357</v>
      </c>
      <c r="ZF82" s="321" t="s">
        <v>357</v>
      </c>
      <c r="ZG82" s="321" t="s">
        <v>357</v>
      </c>
      <c r="ZH82" s="321" t="s">
        <v>357</v>
      </c>
      <c r="ZI82" s="321" t="s">
        <v>357</v>
      </c>
      <c r="ZJ82" s="321" t="s">
        <v>357</v>
      </c>
      <c r="ZK82" s="321" t="s">
        <v>357</v>
      </c>
      <c r="ZL82" s="321" t="s">
        <v>357</v>
      </c>
      <c r="ZM82" s="321" t="s">
        <v>357</v>
      </c>
      <c r="ZN82" s="321" t="s">
        <v>357</v>
      </c>
      <c r="ZO82" s="321" t="s">
        <v>357</v>
      </c>
      <c r="ZP82" s="321" t="s">
        <v>357</v>
      </c>
      <c r="ZQ82" s="321" t="s">
        <v>357</v>
      </c>
      <c r="ZR82" s="321" t="s">
        <v>357</v>
      </c>
      <c r="ZS82" s="321" t="s">
        <v>357</v>
      </c>
      <c r="ZT82" s="321" t="s">
        <v>357</v>
      </c>
      <c r="ZU82" s="321" t="s">
        <v>357</v>
      </c>
      <c r="ZV82" s="321" t="s">
        <v>357</v>
      </c>
      <c r="ZW82" s="321" t="s">
        <v>357</v>
      </c>
      <c r="ZX82" s="321" t="s">
        <v>357</v>
      </c>
      <c r="ZY82" s="321" t="s">
        <v>357</v>
      </c>
      <c r="ZZ82" s="321" t="s">
        <v>357</v>
      </c>
      <c r="AAA82" s="321" t="s">
        <v>357</v>
      </c>
      <c r="AAB82" s="321" t="s">
        <v>357</v>
      </c>
      <c r="AAC82" s="321" t="s">
        <v>357</v>
      </c>
      <c r="AAD82" s="321" t="s">
        <v>357</v>
      </c>
      <c r="AAE82" s="321" t="s">
        <v>357</v>
      </c>
      <c r="AAF82" s="321" t="s">
        <v>357</v>
      </c>
      <c r="AAG82" s="321" t="s">
        <v>357</v>
      </c>
      <c r="AAH82" s="321" t="s">
        <v>357</v>
      </c>
      <c r="AAI82" s="321" t="s">
        <v>357</v>
      </c>
      <c r="AAJ82" s="321" t="s">
        <v>357</v>
      </c>
      <c r="AAK82" s="321" t="s">
        <v>357</v>
      </c>
      <c r="AAL82" s="321" t="s">
        <v>357</v>
      </c>
      <c r="AAM82" s="321" t="s">
        <v>357</v>
      </c>
      <c r="AAN82" s="321" t="s">
        <v>357</v>
      </c>
      <c r="AAO82" s="321" t="s">
        <v>357</v>
      </c>
      <c r="AAP82" s="321" t="s">
        <v>357</v>
      </c>
      <c r="AAQ82" s="321" t="s">
        <v>357</v>
      </c>
      <c r="AAR82" s="321" t="s">
        <v>357</v>
      </c>
      <c r="AAS82" s="321" t="s">
        <v>357</v>
      </c>
      <c r="AAT82" s="321" t="s">
        <v>357</v>
      </c>
      <c r="AAU82" s="321" t="s">
        <v>357</v>
      </c>
      <c r="AAV82" s="321" t="s">
        <v>357</v>
      </c>
      <c r="AAW82" s="321" t="s">
        <v>357</v>
      </c>
      <c r="AAX82" s="321" t="s">
        <v>357</v>
      </c>
      <c r="AAY82" s="321" t="s">
        <v>357</v>
      </c>
      <c r="AAZ82" s="321" t="s">
        <v>357</v>
      </c>
      <c r="ABA82" s="321" t="s">
        <v>357</v>
      </c>
      <c r="ABB82" s="321" t="s">
        <v>357</v>
      </c>
      <c r="ABC82" s="321" t="s">
        <v>357</v>
      </c>
      <c r="ABD82" s="321" t="s">
        <v>357</v>
      </c>
      <c r="ABE82" s="321" t="s">
        <v>357</v>
      </c>
      <c r="ABF82" s="321" t="s">
        <v>357</v>
      </c>
      <c r="ABG82" s="321" t="s">
        <v>357</v>
      </c>
      <c r="ABH82" s="321" t="s">
        <v>357</v>
      </c>
      <c r="ABI82" s="321" t="s">
        <v>357</v>
      </c>
      <c r="ABJ82" s="321" t="s">
        <v>357</v>
      </c>
      <c r="ABK82" s="321" t="s">
        <v>357</v>
      </c>
      <c r="ABL82" s="321" t="s">
        <v>357</v>
      </c>
      <c r="ABM82" s="321" t="s">
        <v>357</v>
      </c>
      <c r="ABN82" s="321" t="s">
        <v>357</v>
      </c>
      <c r="ABO82" s="321" t="s">
        <v>357</v>
      </c>
      <c r="ABP82" s="321" t="s">
        <v>357</v>
      </c>
      <c r="ABQ82" s="321" t="s">
        <v>357</v>
      </c>
      <c r="ABR82" s="321" t="s">
        <v>357</v>
      </c>
      <c r="ABS82" s="321" t="s">
        <v>357</v>
      </c>
      <c r="ABT82" s="321" t="s">
        <v>357</v>
      </c>
      <c r="ABU82" s="321" t="s">
        <v>357</v>
      </c>
      <c r="ABV82" s="321" t="s">
        <v>357</v>
      </c>
      <c r="ABW82" s="321" t="s">
        <v>357</v>
      </c>
      <c r="ABX82" s="321" t="s">
        <v>357</v>
      </c>
      <c r="ABY82" s="321" t="s">
        <v>357</v>
      </c>
      <c r="ABZ82" s="321" t="s">
        <v>357</v>
      </c>
      <c r="ACA82" s="321" t="s">
        <v>357</v>
      </c>
      <c r="ACB82" s="321" t="s">
        <v>357</v>
      </c>
      <c r="ACC82" s="321" t="s">
        <v>357</v>
      </c>
      <c r="ACD82" s="321" t="s">
        <v>357</v>
      </c>
      <c r="ACE82" s="321" t="s">
        <v>357</v>
      </c>
      <c r="ACF82" s="321" t="s">
        <v>357</v>
      </c>
      <c r="ACG82" s="321" t="s">
        <v>357</v>
      </c>
      <c r="ACH82" s="321" t="s">
        <v>357</v>
      </c>
      <c r="ACI82" s="321" t="s">
        <v>357</v>
      </c>
      <c r="ACJ82" s="321" t="s">
        <v>357</v>
      </c>
      <c r="ACK82" s="321" t="s">
        <v>357</v>
      </c>
      <c r="ACL82" s="321" t="s">
        <v>357</v>
      </c>
      <c r="ACM82" s="321" t="s">
        <v>357</v>
      </c>
      <c r="ACN82" s="321" t="s">
        <v>357</v>
      </c>
      <c r="ACO82" s="321" t="s">
        <v>357</v>
      </c>
      <c r="ACP82" s="321" t="s">
        <v>357</v>
      </c>
      <c r="ACQ82" s="321" t="s">
        <v>357</v>
      </c>
      <c r="ACR82" s="321" t="s">
        <v>357</v>
      </c>
      <c r="ACS82" s="321" t="s">
        <v>357</v>
      </c>
      <c r="ACT82" s="321" t="s">
        <v>357</v>
      </c>
      <c r="ACU82" s="321" t="s">
        <v>357</v>
      </c>
      <c r="ACV82" s="321" t="s">
        <v>357</v>
      </c>
      <c r="ACW82" s="321" t="s">
        <v>357</v>
      </c>
      <c r="ACX82" s="321" t="s">
        <v>357</v>
      </c>
      <c r="ACY82" s="321" t="s">
        <v>357</v>
      </c>
      <c r="ACZ82" s="321" t="s">
        <v>357</v>
      </c>
      <c r="ADA82" s="321" t="s">
        <v>357</v>
      </c>
      <c r="ADB82" s="321" t="s">
        <v>357</v>
      </c>
      <c r="ADC82" s="321" t="s">
        <v>357</v>
      </c>
      <c r="ADD82" s="321" t="s">
        <v>357</v>
      </c>
      <c r="ADE82" s="321" t="s">
        <v>357</v>
      </c>
      <c r="ADF82" s="321" t="s">
        <v>357</v>
      </c>
      <c r="ADG82" s="321" t="s">
        <v>357</v>
      </c>
      <c r="ADH82" s="321" t="s">
        <v>357</v>
      </c>
      <c r="ADI82" s="321" t="s">
        <v>357</v>
      </c>
      <c r="ADJ82" s="321" t="s">
        <v>357</v>
      </c>
      <c r="ADK82" s="321" t="s">
        <v>357</v>
      </c>
      <c r="ADL82" s="321" t="s">
        <v>357</v>
      </c>
      <c r="ADM82" s="321" t="s">
        <v>357</v>
      </c>
      <c r="ADN82" s="321" t="s">
        <v>357</v>
      </c>
      <c r="ADO82" s="321" t="s">
        <v>357</v>
      </c>
      <c r="ADP82" s="321" t="s">
        <v>357</v>
      </c>
      <c r="ADQ82" s="321" t="s">
        <v>357</v>
      </c>
      <c r="ADR82" s="321" t="s">
        <v>357</v>
      </c>
      <c r="ADS82" s="321" t="s">
        <v>357</v>
      </c>
      <c r="ADT82" s="321" t="s">
        <v>357</v>
      </c>
      <c r="ADU82" s="321" t="s">
        <v>357</v>
      </c>
      <c r="ADV82" s="321" t="s">
        <v>357</v>
      </c>
      <c r="ADW82" s="321" t="s">
        <v>357</v>
      </c>
      <c r="ADX82" s="321" t="s">
        <v>357</v>
      </c>
      <c r="ADY82" s="321" t="s">
        <v>357</v>
      </c>
      <c r="ADZ82" s="321" t="s">
        <v>357</v>
      </c>
      <c r="AEA82" s="321" t="s">
        <v>357</v>
      </c>
      <c r="AEB82" s="321" t="s">
        <v>357</v>
      </c>
      <c r="AEC82" s="321" t="s">
        <v>357</v>
      </c>
      <c r="AED82" s="321" t="s">
        <v>357</v>
      </c>
      <c r="AEE82" s="321" t="s">
        <v>357</v>
      </c>
      <c r="AEF82" s="321" t="s">
        <v>357</v>
      </c>
      <c r="AEG82" s="321" t="s">
        <v>357</v>
      </c>
      <c r="AEH82" s="321" t="s">
        <v>357</v>
      </c>
      <c r="AEI82" s="321" t="s">
        <v>357</v>
      </c>
      <c r="AEJ82" s="321" t="s">
        <v>357</v>
      </c>
      <c r="AEK82" s="321" t="s">
        <v>357</v>
      </c>
      <c r="AEL82" s="321" t="s">
        <v>357</v>
      </c>
      <c r="AEM82" s="321" t="s">
        <v>357</v>
      </c>
      <c r="AEN82" s="321" t="s">
        <v>357</v>
      </c>
      <c r="AEO82" s="321" t="s">
        <v>357</v>
      </c>
      <c r="AEP82" s="321" t="s">
        <v>357</v>
      </c>
      <c r="AEQ82" s="321" t="s">
        <v>357</v>
      </c>
      <c r="AER82" s="321" t="s">
        <v>357</v>
      </c>
      <c r="AES82" s="321" t="s">
        <v>357</v>
      </c>
      <c r="AET82" s="321" t="s">
        <v>357</v>
      </c>
      <c r="AEU82" s="321" t="s">
        <v>357</v>
      </c>
      <c r="AEV82" s="321" t="s">
        <v>357</v>
      </c>
      <c r="AEW82" s="321" t="s">
        <v>357</v>
      </c>
      <c r="AEX82" s="321" t="s">
        <v>357</v>
      </c>
      <c r="AEY82" s="321" t="s">
        <v>357</v>
      </c>
      <c r="AEZ82" s="321" t="s">
        <v>357</v>
      </c>
      <c r="AFA82" s="321" t="s">
        <v>357</v>
      </c>
      <c r="AFB82" s="321" t="s">
        <v>357</v>
      </c>
      <c r="AFC82" s="321" t="s">
        <v>357</v>
      </c>
      <c r="AFD82" s="321" t="s">
        <v>357</v>
      </c>
      <c r="AFE82" s="321" t="s">
        <v>357</v>
      </c>
      <c r="AFF82" s="321" t="s">
        <v>357</v>
      </c>
      <c r="AFG82" s="321" t="s">
        <v>357</v>
      </c>
      <c r="AFH82" s="321" t="s">
        <v>357</v>
      </c>
      <c r="AFI82" s="321" t="s">
        <v>357</v>
      </c>
      <c r="AFJ82" s="321" t="s">
        <v>357</v>
      </c>
      <c r="AFK82" s="321" t="s">
        <v>357</v>
      </c>
      <c r="AFL82" s="321" t="s">
        <v>357</v>
      </c>
      <c r="AFM82" s="321" t="s">
        <v>357</v>
      </c>
      <c r="AFN82" s="321" t="s">
        <v>357</v>
      </c>
      <c r="AFO82" s="321" t="s">
        <v>357</v>
      </c>
      <c r="AFP82" s="321" t="s">
        <v>357</v>
      </c>
      <c r="AFQ82" s="321" t="s">
        <v>357</v>
      </c>
      <c r="AFR82" s="321" t="s">
        <v>357</v>
      </c>
      <c r="AFS82" s="321" t="s">
        <v>357</v>
      </c>
      <c r="AFT82" s="321" t="s">
        <v>357</v>
      </c>
      <c r="AFU82" s="321" t="s">
        <v>357</v>
      </c>
      <c r="AFV82" s="321" t="s">
        <v>357</v>
      </c>
      <c r="AFW82" s="321" t="s">
        <v>357</v>
      </c>
      <c r="AFX82" s="321" t="s">
        <v>357</v>
      </c>
      <c r="AFY82" s="321" t="s">
        <v>357</v>
      </c>
      <c r="AFZ82" s="321" t="s">
        <v>357</v>
      </c>
      <c r="AGA82" s="321" t="s">
        <v>357</v>
      </c>
      <c r="AGB82" s="321" t="s">
        <v>357</v>
      </c>
      <c r="AGC82" s="321" t="s">
        <v>357</v>
      </c>
      <c r="AGD82" s="321" t="s">
        <v>357</v>
      </c>
      <c r="AGE82" s="321" t="s">
        <v>357</v>
      </c>
      <c r="AGF82" s="321" t="s">
        <v>357</v>
      </c>
      <c r="AGG82" s="321" t="s">
        <v>357</v>
      </c>
      <c r="AGH82" s="321" t="s">
        <v>357</v>
      </c>
      <c r="AGI82" s="321" t="s">
        <v>357</v>
      </c>
      <c r="AGJ82" s="321" t="s">
        <v>357</v>
      </c>
      <c r="AGK82" s="321" t="s">
        <v>357</v>
      </c>
      <c r="AGL82" s="321" t="s">
        <v>357</v>
      </c>
      <c r="AGM82" s="321" t="s">
        <v>357</v>
      </c>
      <c r="AGN82" s="321" t="s">
        <v>357</v>
      </c>
      <c r="AGO82" s="321" t="s">
        <v>357</v>
      </c>
      <c r="AGP82" s="321" t="s">
        <v>357</v>
      </c>
      <c r="AGQ82" s="321" t="s">
        <v>357</v>
      </c>
      <c r="AGR82" s="321" t="s">
        <v>357</v>
      </c>
      <c r="AGS82" s="321" t="s">
        <v>357</v>
      </c>
      <c r="AGT82" s="321" t="s">
        <v>357</v>
      </c>
      <c r="AGU82" s="321" t="s">
        <v>357</v>
      </c>
      <c r="AGV82" s="321" t="s">
        <v>357</v>
      </c>
      <c r="AGW82" s="321" t="s">
        <v>357</v>
      </c>
      <c r="AGX82" s="321" t="s">
        <v>357</v>
      </c>
      <c r="AGY82" s="321" t="s">
        <v>357</v>
      </c>
      <c r="AGZ82" s="321" t="s">
        <v>357</v>
      </c>
      <c r="AHA82" s="321" t="s">
        <v>357</v>
      </c>
      <c r="AHB82" s="321" t="s">
        <v>357</v>
      </c>
      <c r="AHC82" s="321" t="s">
        <v>357</v>
      </c>
      <c r="AHD82" s="321" t="s">
        <v>357</v>
      </c>
      <c r="AHE82" s="321" t="s">
        <v>357</v>
      </c>
      <c r="AHF82" s="321" t="s">
        <v>357</v>
      </c>
      <c r="AHG82" s="321" t="s">
        <v>357</v>
      </c>
      <c r="AHH82" s="321" t="s">
        <v>357</v>
      </c>
      <c r="AHI82" s="321" t="s">
        <v>357</v>
      </c>
      <c r="AHJ82" s="321" t="s">
        <v>357</v>
      </c>
      <c r="AHK82" s="321" t="s">
        <v>357</v>
      </c>
      <c r="AHL82" s="321" t="s">
        <v>357</v>
      </c>
      <c r="AHM82" s="321" t="s">
        <v>357</v>
      </c>
      <c r="AHN82" s="321" t="s">
        <v>357</v>
      </c>
      <c r="AHO82" s="321" t="s">
        <v>357</v>
      </c>
      <c r="AHP82" s="321" t="s">
        <v>357</v>
      </c>
      <c r="AHQ82" s="321" t="s">
        <v>357</v>
      </c>
      <c r="AHR82" s="321" t="s">
        <v>357</v>
      </c>
      <c r="AHS82" s="321" t="s">
        <v>357</v>
      </c>
      <c r="AHT82" s="321" t="s">
        <v>357</v>
      </c>
      <c r="AHU82" s="321" t="s">
        <v>357</v>
      </c>
      <c r="AHV82" s="321" t="s">
        <v>357</v>
      </c>
      <c r="AHW82" s="321" t="s">
        <v>357</v>
      </c>
      <c r="AHX82" s="321" t="s">
        <v>357</v>
      </c>
      <c r="AHY82" s="321" t="s">
        <v>357</v>
      </c>
      <c r="AHZ82" s="321" t="s">
        <v>357</v>
      </c>
      <c r="AIA82" s="321" t="s">
        <v>357</v>
      </c>
      <c r="AIB82" s="321" t="s">
        <v>357</v>
      </c>
      <c r="AIC82" s="321" t="s">
        <v>357</v>
      </c>
      <c r="AID82" s="321" t="s">
        <v>357</v>
      </c>
      <c r="AIE82" s="321" t="s">
        <v>357</v>
      </c>
      <c r="AIF82" s="321" t="s">
        <v>357</v>
      </c>
      <c r="AIG82" s="321" t="s">
        <v>357</v>
      </c>
      <c r="AIH82" s="321" t="s">
        <v>357</v>
      </c>
      <c r="AII82" s="321" t="s">
        <v>357</v>
      </c>
      <c r="AIJ82" s="321" t="s">
        <v>357</v>
      </c>
      <c r="AIK82" s="321" t="s">
        <v>357</v>
      </c>
      <c r="AIL82" s="321" t="s">
        <v>357</v>
      </c>
      <c r="AIM82" s="321" t="s">
        <v>357</v>
      </c>
      <c r="AIN82" s="321" t="s">
        <v>357</v>
      </c>
      <c r="AIO82" s="321" t="s">
        <v>357</v>
      </c>
      <c r="AIP82" s="321" t="s">
        <v>357</v>
      </c>
      <c r="AIQ82" s="321" t="s">
        <v>357</v>
      </c>
      <c r="AIR82" s="321" t="s">
        <v>357</v>
      </c>
      <c r="AIS82" s="321" t="s">
        <v>357</v>
      </c>
      <c r="AIT82" s="321" t="s">
        <v>357</v>
      </c>
      <c r="AIU82" s="321" t="s">
        <v>357</v>
      </c>
      <c r="AIV82" s="321" t="s">
        <v>357</v>
      </c>
      <c r="AIW82" s="321" t="s">
        <v>357</v>
      </c>
      <c r="AIX82" s="321" t="s">
        <v>357</v>
      </c>
      <c r="AIY82" s="321" t="s">
        <v>357</v>
      </c>
      <c r="AIZ82" s="321" t="s">
        <v>357</v>
      </c>
      <c r="AJA82" s="321" t="s">
        <v>357</v>
      </c>
      <c r="AJB82" s="321" t="s">
        <v>357</v>
      </c>
      <c r="AJC82" s="321" t="s">
        <v>357</v>
      </c>
      <c r="AJD82" s="321" t="s">
        <v>357</v>
      </c>
      <c r="AJE82" s="321" t="s">
        <v>357</v>
      </c>
      <c r="AJF82" s="321" t="s">
        <v>357</v>
      </c>
      <c r="AJG82" s="321" t="s">
        <v>357</v>
      </c>
      <c r="AJH82" s="321" t="s">
        <v>357</v>
      </c>
      <c r="AJI82" s="321" t="s">
        <v>357</v>
      </c>
      <c r="AJJ82" s="321" t="s">
        <v>357</v>
      </c>
      <c r="AJK82" s="321" t="s">
        <v>357</v>
      </c>
      <c r="AJL82" s="321" t="s">
        <v>357</v>
      </c>
      <c r="AJM82" s="321" t="s">
        <v>357</v>
      </c>
      <c r="AJN82" s="321" t="s">
        <v>357</v>
      </c>
      <c r="AJO82" s="321" t="s">
        <v>357</v>
      </c>
      <c r="AJP82" s="321" t="s">
        <v>357</v>
      </c>
      <c r="AJQ82" s="321" t="s">
        <v>357</v>
      </c>
      <c r="AJR82" s="321" t="s">
        <v>357</v>
      </c>
      <c r="AJS82" s="321" t="s">
        <v>357</v>
      </c>
      <c r="AJT82" s="321" t="s">
        <v>357</v>
      </c>
      <c r="AJU82" s="321" t="s">
        <v>357</v>
      </c>
      <c r="AJV82" s="321" t="s">
        <v>357</v>
      </c>
      <c r="AJW82" s="321" t="s">
        <v>357</v>
      </c>
      <c r="AJX82" s="321" t="s">
        <v>357</v>
      </c>
      <c r="AJY82" s="321" t="s">
        <v>357</v>
      </c>
      <c r="AJZ82" s="321" t="s">
        <v>357</v>
      </c>
      <c r="AKA82" s="321" t="s">
        <v>357</v>
      </c>
      <c r="AKB82" s="321" t="s">
        <v>357</v>
      </c>
      <c r="AKC82" s="321" t="s">
        <v>357</v>
      </c>
      <c r="AKD82" s="321" t="s">
        <v>357</v>
      </c>
      <c r="AKE82" s="321" t="s">
        <v>357</v>
      </c>
      <c r="AKF82" s="321" t="s">
        <v>357</v>
      </c>
      <c r="AKG82" s="321" t="s">
        <v>357</v>
      </c>
      <c r="AKH82" s="321" t="s">
        <v>357</v>
      </c>
      <c r="AKI82" s="321" t="s">
        <v>357</v>
      </c>
      <c r="AKJ82" s="321" t="s">
        <v>357</v>
      </c>
      <c r="AKK82" s="321" t="s">
        <v>357</v>
      </c>
      <c r="AKL82" s="321" t="s">
        <v>357</v>
      </c>
      <c r="AKM82" s="321" t="s">
        <v>357</v>
      </c>
      <c r="AKN82" s="321" t="s">
        <v>357</v>
      </c>
      <c r="AKO82" s="321" t="s">
        <v>357</v>
      </c>
      <c r="AKP82" s="321" t="s">
        <v>357</v>
      </c>
      <c r="AKQ82" s="321" t="s">
        <v>357</v>
      </c>
      <c r="AKR82" s="321" t="s">
        <v>357</v>
      </c>
      <c r="AKS82" s="321" t="s">
        <v>357</v>
      </c>
      <c r="AKT82" s="321" t="s">
        <v>357</v>
      </c>
      <c r="AKU82" s="321" t="s">
        <v>357</v>
      </c>
      <c r="AKV82" s="321" t="s">
        <v>357</v>
      </c>
      <c r="AKW82" s="321" t="s">
        <v>357</v>
      </c>
      <c r="AKX82" s="321" t="s">
        <v>357</v>
      </c>
      <c r="AKY82" s="321" t="s">
        <v>357</v>
      </c>
      <c r="AKZ82" s="321" t="s">
        <v>357</v>
      </c>
      <c r="ALA82" s="321" t="s">
        <v>357</v>
      </c>
      <c r="ALB82" s="321" t="s">
        <v>357</v>
      </c>
      <c r="ALC82" s="321" t="s">
        <v>357</v>
      </c>
      <c r="ALD82" s="321" t="s">
        <v>357</v>
      </c>
      <c r="ALE82" s="321" t="s">
        <v>357</v>
      </c>
      <c r="ALF82" s="321" t="s">
        <v>357</v>
      </c>
      <c r="ALG82" s="321" t="s">
        <v>357</v>
      </c>
      <c r="ALH82" s="321" t="s">
        <v>357</v>
      </c>
      <c r="ALI82" s="321" t="s">
        <v>357</v>
      </c>
      <c r="ALJ82" s="321" t="s">
        <v>357</v>
      </c>
      <c r="ALK82" s="321" t="s">
        <v>357</v>
      </c>
      <c r="ALL82" s="321" t="s">
        <v>357</v>
      </c>
      <c r="ALM82" s="321" t="s">
        <v>357</v>
      </c>
      <c r="ALN82" s="321" t="s">
        <v>357</v>
      </c>
      <c r="ALO82" s="321" t="s">
        <v>357</v>
      </c>
      <c r="ALP82" s="321" t="s">
        <v>357</v>
      </c>
      <c r="ALQ82" s="321" t="s">
        <v>357</v>
      </c>
      <c r="ALR82" s="321" t="s">
        <v>357</v>
      </c>
      <c r="ALS82" s="321" t="s">
        <v>357</v>
      </c>
      <c r="ALT82" s="321" t="s">
        <v>357</v>
      </c>
      <c r="ALU82" s="321" t="s">
        <v>357</v>
      </c>
      <c r="ALV82" s="321" t="s">
        <v>357</v>
      </c>
      <c r="ALW82" s="321" t="s">
        <v>357</v>
      </c>
      <c r="ALX82" s="321" t="s">
        <v>357</v>
      </c>
      <c r="ALY82" s="321" t="s">
        <v>357</v>
      </c>
      <c r="ALZ82" s="321" t="s">
        <v>357</v>
      </c>
      <c r="AMA82" s="321" t="s">
        <v>357</v>
      </c>
      <c r="AMB82" s="321" t="s">
        <v>357</v>
      </c>
      <c r="AMC82" s="321" t="s">
        <v>357</v>
      </c>
      <c r="AMD82" s="321" t="s">
        <v>357</v>
      </c>
      <c r="AME82" s="321" t="s">
        <v>357</v>
      </c>
      <c r="AMF82" s="321" t="s">
        <v>357</v>
      </c>
      <c r="AMG82" s="321" t="s">
        <v>357</v>
      </c>
      <c r="AMH82" s="321" t="s">
        <v>357</v>
      </c>
      <c r="AMI82" s="321" t="s">
        <v>357</v>
      </c>
      <c r="AMJ82" s="321" t="s">
        <v>357</v>
      </c>
      <c r="AMK82" s="321" t="s">
        <v>357</v>
      </c>
      <c r="AML82" s="321" t="s">
        <v>357</v>
      </c>
      <c r="AMM82" s="321" t="s">
        <v>357</v>
      </c>
      <c r="AMN82" s="321" t="s">
        <v>357</v>
      </c>
      <c r="AMO82" s="321" t="s">
        <v>357</v>
      </c>
      <c r="AMP82" s="321" t="s">
        <v>357</v>
      </c>
      <c r="AMQ82" s="321" t="s">
        <v>357</v>
      </c>
      <c r="AMR82" s="321" t="s">
        <v>357</v>
      </c>
      <c r="AMS82" s="321" t="s">
        <v>357</v>
      </c>
      <c r="AMT82" s="321" t="s">
        <v>357</v>
      </c>
      <c r="AMU82" s="321" t="s">
        <v>357</v>
      </c>
      <c r="AMV82" s="321" t="s">
        <v>357</v>
      </c>
      <c r="AMW82" s="321" t="s">
        <v>357</v>
      </c>
      <c r="AMX82" s="321" t="s">
        <v>357</v>
      </c>
      <c r="AMY82" s="321" t="s">
        <v>357</v>
      </c>
      <c r="AMZ82" s="321" t="s">
        <v>357</v>
      </c>
      <c r="ANA82" s="321" t="s">
        <v>357</v>
      </c>
      <c r="ANB82" s="321" t="s">
        <v>357</v>
      </c>
      <c r="ANC82" s="321" t="s">
        <v>357</v>
      </c>
      <c r="AND82" s="321" t="s">
        <v>357</v>
      </c>
      <c r="ANE82" s="321" t="s">
        <v>357</v>
      </c>
      <c r="ANF82" s="321" t="s">
        <v>357</v>
      </c>
      <c r="ANG82" s="321" t="s">
        <v>357</v>
      </c>
      <c r="ANH82" s="321" t="s">
        <v>357</v>
      </c>
      <c r="ANI82" s="321" t="s">
        <v>357</v>
      </c>
      <c r="ANJ82" s="321" t="s">
        <v>357</v>
      </c>
      <c r="ANK82" s="321" t="s">
        <v>357</v>
      </c>
      <c r="ANL82" s="321" t="s">
        <v>357</v>
      </c>
      <c r="ANM82" s="321" t="s">
        <v>357</v>
      </c>
      <c r="ANN82" s="321" t="s">
        <v>357</v>
      </c>
      <c r="ANO82" s="321" t="s">
        <v>357</v>
      </c>
      <c r="ANP82" s="321" t="s">
        <v>357</v>
      </c>
      <c r="ANQ82" s="321" t="s">
        <v>357</v>
      </c>
      <c r="ANR82" s="321" t="s">
        <v>357</v>
      </c>
      <c r="ANS82" s="321" t="s">
        <v>357</v>
      </c>
      <c r="ANT82" s="321" t="s">
        <v>357</v>
      </c>
      <c r="ANU82" s="321" t="s">
        <v>357</v>
      </c>
      <c r="ANV82" s="321" t="s">
        <v>357</v>
      </c>
      <c r="ANW82" s="321" t="s">
        <v>357</v>
      </c>
      <c r="ANX82" s="321" t="s">
        <v>357</v>
      </c>
      <c r="ANY82" s="321" t="s">
        <v>357</v>
      </c>
      <c r="ANZ82" s="321" t="s">
        <v>357</v>
      </c>
      <c r="AOA82" s="321" t="s">
        <v>357</v>
      </c>
      <c r="AOB82" s="321" t="s">
        <v>357</v>
      </c>
      <c r="AOC82" s="321" t="s">
        <v>357</v>
      </c>
      <c r="AOD82" s="321" t="s">
        <v>357</v>
      </c>
      <c r="AOE82" s="321" t="s">
        <v>357</v>
      </c>
      <c r="AOF82" s="321" t="s">
        <v>357</v>
      </c>
      <c r="AOG82" s="321" t="s">
        <v>357</v>
      </c>
      <c r="AOH82" s="321" t="s">
        <v>357</v>
      </c>
      <c r="AOI82" s="321" t="s">
        <v>357</v>
      </c>
      <c r="AOJ82" s="321" t="s">
        <v>357</v>
      </c>
      <c r="AOK82" s="321" t="s">
        <v>357</v>
      </c>
      <c r="AOL82" s="321" t="s">
        <v>357</v>
      </c>
      <c r="AOM82" s="321" t="s">
        <v>357</v>
      </c>
      <c r="AON82" s="321" t="s">
        <v>357</v>
      </c>
      <c r="AOO82" s="321" t="s">
        <v>357</v>
      </c>
      <c r="AOP82" s="321" t="s">
        <v>357</v>
      </c>
      <c r="AOQ82" s="321" t="s">
        <v>357</v>
      </c>
      <c r="AOR82" s="321" t="s">
        <v>357</v>
      </c>
      <c r="AOS82" s="321" t="s">
        <v>357</v>
      </c>
      <c r="AOT82" s="321" t="s">
        <v>357</v>
      </c>
      <c r="AOU82" s="321" t="s">
        <v>357</v>
      </c>
      <c r="AOV82" s="321" t="s">
        <v>357</v>
      </c>
      <c r="AOW82" s="321" t="s">
        <v>357</v>
      </c>
      <c r="AOX82" s="321" t="s">
        <v>357</v>
      </c>
      <c r="AOY82" s="321" t="s">
        <v>357</v>
      </c>
      <c r="AOZ82" s="321" t="s">
        <v>357</v>
      </c>
      <c r="APA82" s="321" t="s">
        <v>357</v>
      </c>
      <c r="APB82" s="321" t="s">
        <v>357</v>
      </c>
      <c r="APC82" s="321" t="s">
        <v>357</v>
      </c>
      <c r="APD82" s="321" t="s">
        <v>357</v>
      </c>
      <c r="APE82" s="321" t="s">
        <v>357</v>
      </c>
      <c r="APF82" s="321" t="s">
        <v>357</v>
      </c>
      <c r="APG82" s="321" t="s">
        <v>357</v>
      </c>
      <c r="APH82" s="321" t="s">
        <v>357</v>
      </c>
      <c r="API82" s="321" t="s">
        <v>357</v>
      </c>
      <c r="APJ82" s="321" t="s">
        <v>357</v>
      </c>
      <c r="APK82" s="321" t="s">
        <v>357</v>
      </c>
      <c r="APL82" s="321" t="s">
        <v>357</v>
      </c>
      <c r="APM82" s="321" t="s">
        <v>357</v>
      </c>
      <c r="APN82" s="321" t="s">
        <v>357</v>
      </c>
      <c r="APO82" s="321" t="s">
        <v>357</v>
      </c>
      <c r="APP82" s="321" t="s">
        <v>357</v>
      </c>
      <c r="APQ82" s="321" t="s">
        <v>357</v>
      </c>
      <c r="APR82" s="321" t="s">
        <v>357</v>
      </c>
      <c r="APS82" s="321" t="s">
        <v>357</v>
      </c>
      <c r="APT82" s="321" t="s">
        <v>357</v>
      </c>
      <c r="APU82" s="321" t="s">
        <v>357</v>
      </c>
      <c r="APV82" s="321" t="s">
        <v>357</v>
      </c>
      <c r="APW82" s="321" t="s">
        <v>357</v>
      </c>
      <c r="APX82" s="321" t="s">
        <v>357</v>
      </c>
      <c r="APY82" s="321" t="s">
        <v>357</v>
      </c>
      <c r="APZ82" s="321" t="s">
        <v>357</v>
      </c>
      <c r="AQA82" s="321" t="s">
        <v>357</v>
      </c>
      <c r="AQB82" s="321" t="s">
        <v>357</v>
      </c>
      <c r="AQC82" s="321" t="s">
        <v>357</v>
      </c>
      <c r="AQD82" s="321" t="s">
        <v>357</v>
      </c>
      <c r="AQE82" s="321" t="s">
        <v>357</v>
      </c>
      <c r="AQF82" s="321" t="s">
        <v>357</v>
      </c>
      <c r="AQG82" s="321" t="s">
        <v>357</v>
      </c>
      <c r="AQH82" s="321" t="s">
        <v>357</v>
      </c>
      <c r="AQI82" s="321" t="s">
        <v>357</v>
      </c>
      <c r="AQJ82" s="321" t="s">
        <v>357</v>
      </c>
      <c r="AQK82" s="321" t="s">
        <v>357</v>
      </c>
      <c r="AQL82" s="321" t="s">
        <v>357</v>
      </c>
      <c r="AQM82" s="321" t="s">
        <v>357</v>
      </c>
      <c r="AQN82" s="321" t="s">
        <v>357</v>
      </c>
      <c r="AQO82" s="321" t="s">
        <v>357</v>
      </c>
      <c r="AQP82" s="321" t="s">
        <v>357</v>
      </c>
      <c r="AQQ82" s="321" t="s">
        <v>357</v>
      </c>
      <c r="AQR82" s="321" t="s">
        <v>357</v>
      </c>
      <c r="AQS82" s="321" t="s">
        <v>357</v>
      </c>
      <c r="AQT82" s="321" t="s">
        <v>357</v>
      </c>
      <c r="AQU82" s="321" t="s">
        <v>357</v>
      </c>
      <c r="AQV82" s="321" t="s">
        <v>357</v>
      </c>
      <c r="AQW82" s="321" t="s">
        <v>357</v>
      </c>
      <c r="AQX82" s="321" t="s">
        <v>357</v>
      </c>
      <c r="AQY82" s="321" t="s">
        <v>357</v>
      </c>
      <c r="AQZ82" s="321" t="s">
        <v>357</v>
      </c>
      <c r="ARA82" s="321" t="s">
        <v>357</v>
      </c>
      <c r="ARB82" s="321" t="s">
        <v>357</v>
      </c>
      <c r="ARC82" s="321" t="s">
        <v>357</v>
      </c>
      <c r="ARD82" s="321" t="s">
        <v>357</v>
      </c>
      <c r="ARE82" s="321" t="s">
        <v>357</v>
      </c>
      <c r="ARF82" s="321" t="s">
        <v>357</v>
      </c>
      <c r="ARG82" s="321" t="s">
        <v>357</v>
      </c>
      <c r="ARH82" s="321" t="s">
        <v>357</v>
      </c>
      <c r="ARI82" s="321" t="s">
        <v>357</v>
      </c>
      <c r="ARJ82" s="321" t="s">
        <v>357</v>
      </c>
      <c r="ARK82" s="321" t="s">
        <v>357</v>
      </c>
      <c r="ARL82" s="321" t="s">
        <v>357</v>
      </c>
      <c r="ARM82" s="321" t="s">
        <v>357</v>
      </c>
      <c r="ARN82" s="321" t="s">
        <v>357</v>
      </c>
      <c r="ARO82" s="321" t="s">
        <v>357</v>
      </c>
      <c r="ARP82" s="321" t="s">
        <v>357</v>
      </c>
      <c r="ARQ82" s="321" t="s">
        <v>357</v>
      </c>
      <c r="ARR82" s="321" t="s">
        <v>357</v>
      </c>
      <c r="ARS82" s="321" t="s">
        <v>357</v>
      </c>
      <c r="ART82" s="321" t="s">
        <v>357</v>
      </c>
      <c r="ARU82" s="321" t="s">
        <v>357</v>
      </c>
      <c r="ARV82" s="321" t="s">
        <v>357</v>
      </c>
      <c r="ARW82" s="321" t="s">
        <v>357</v>
      </c>
      <c r="ARX82" s="321" t="s">
        <v>357</v>
      </c>
      <c r="ARY82" s="321" t="s">
        <v>357</v>
      </c>
      <c r="ARZ82" s="321" t="s">
        <v>357</v>
      </c>
      <c r="ASA82" s="321" t="s">
        <v>357</v>
      </c>
      <c r="ASB82" s="321" t="s">
        <v>357</v>
      </c>
      <c r="ASC82" s="321" t="s">
        <v>357</v>
      </c>
      <c r="ASD82" s="321" t="s">
        <v>357</v>
      </c>
      <c r="ASE82" s="321" t="s">
        <v>357</v>
      </c>
      <c r="ASF82" s="321" t="s">
        <v>357</v>
      </c>
      <c r="ASG82" s="321" t="s">
        <v>357</v>
      </c>
      <c r="ASH82" s="321" t="s">
        <v>357</v>
      </c>
      <c r="ASI82" s="321" t="s">
        <v>357</v>
      </c>
      <c r="ASJ82" s="321" t="s">
        <v>357</v>
      </c>
      <c r="ASK82" s="321" t="s">
        <v>357</v>
      </c>
      <c r="ASL82" s="321" t="s">
        <v>357</v>
      </c>
      <c r="ASM82" s="321" t="s">
        <v>357</v>
      </c>
      <c r="ASN82" s="321" t="s">
        <v>357</v>
      </c>
      <c r="ASO82" s="321" t="s">
        <v>357</v>
      </c>
      <c r="ASP82" s="321" t="s">
        <v>357</v>
      </c>
      <c r="ASQ82" s="321" t="s">
        <v>357</v>
      </c>
      <c r="ASR82" s="321" t="s">
        <v>357</v>
      </c>
      <c r="ASS82" s="321" t="s">
        <v>357</v>
      </c>
      <c r="AST82" s="321" t="s">
        <v>357</v>
      </c>
      <c r="ASU82" s="321" t="s">
        <v>357</v>
      </c>
      <c r="ASV82" s="321" t="s">
        <v>357</v>
      </c>
      <c r="ASW82" s="321" t="s">
        <v>357</v>
      </c>
      <c r="ASX82" s="321" t="s">
        <v>357</v>
      </c>
      <c r="ASY82" s="321" t="s">
        <v>357</v>
      </c>
      <c r="ASZ82" s="321" t="s">
        <v>357</v>
      </c>
      <c r="ATA82" s="321" t="s">
        <v>357</v>
      </c>
      <c r="ATB82" s="321" t="s">
        <v>357</v>
      </c>
      <c r="ATC82" s="321" t="s">
        <v>357</v>
      </c>
      <c r="ATD82" s="321" t="s">
        <v>357</v>
      </c>
      <c r="ATE82" s="321" t="s">
        <v>357</v>
      </c>
      <c r="ATF82" s="321" t="s">
        <v>357</v>
      </c>
      <c r="ATG82" s="321" t="s">
        <v>357</v>
      </c>
      <c r="ATH82" s="321" t="s">
        <v>357</v>
      </c>
      <c r="ATI82" s="321" t="s">
        <v>357</v>
      </c>
      <c r="ATJ82" s="321" t="s">
        <v>357</v>
      </c>
      <c r="ATK82" s="321" t="s">
        <v>357</v>
      </c>
      <c r="ATL82" s="321" t="s">
        <v>357</v>
      </c>
      <c r="ATM82" s="321" t="s">
        <v>357</v>
      </c>
      <c r="ATN82" s="321" t="s">
        <v>357</v>
      </c>
      <c r="ATO82" s="321" t="s">
        <v>357</v>
      </c>
      <c r="ATP82" s="321" t="s">
        <v>357</v>
      </c>
      <c r="ATQ82" s="321" t="s">
        <v>357</v>
      </c>
      <c r="ATR82" s="321" t="s">
        <v>357</v>
      </c>
      <c r="ATS82" s="321" t="s">
        <v>357</v>
      </c>
      <c r="ATT82" s="321" t="s">
        <v>357</v>
      </c>
      <c r="ATU82" s="321" t="s">
        <v>357</v>
      </c>
      <c r="ATV82" s="321" t="s">
        <v>357</v>
      </c>
      <c r="ATW82" s="321" t="s">
        <v>357</v>
      </c>
      <c r="ATX82" s="321" t="s">
        <v>357</v>
      </c>
      <c r="ATY82" s="321" t="s">
        <v>357</v>
      </c>
      <c r="ATZ82" s="321" t="s">
        <v>357</v>
      </c>
      <c r="AUA82" s="321" t="s">
        <v>357</v>
      </c>
      <c r="AUB82" s="321" t="s">
        <v>357</v>
      </c>
      <c r="AUC82" s="321" t="s">
        <v>357</v>
      </c>
      <c r="AUD82" s="321" t="s">
        <v>357</v>
      </c>
      <c r="AUE82" s="321" t="s">
        <v>357</v>
      </c>
      <c r="AUF82" s="321" t="s">
        <v>357</v>
      </c>
      <c r="AUG82" s="321" t="s">
        <v>357</v>
      </c>
      <c r="AUH82" s="321" t="s">
        <v>357</v>
      </c>
      <c r="AUI82" s="321" t="s">
        <v>357</v>
      </c>
      <c r="AUJ82" s="321" t="s">
        <v>357</v>
      </c>
      <c r="AUK82" s="321" t="s">
        <v>357</v>
      </c>
      <c r="AUL82" s="321" t="s">
        <v>357</v>
      </c>
      <c r="AUM82" s="321" t="s">
        <v>357</v>
      </c>
      <c r="AUN82" s="321" t="s">
        <v>357</v>
      </c>
      <c r="AUO82" s="321" t="s">
        <v>357</v>
      </c>
      <c r="AUP82" s="321" t="s">
        <v>357</v>
      </c>
      <c r="AUQ82" s="321" t="s">
        <v>357</v>
      </c>
      <c r="AUR82" s="321" t="s">
        <v>357</v>
      </c>
      <c r="AUS82" s="321" t="s">
        <v>357</v>
      </c>
      <c r="AUT82" s="321" t="s">
        <v>357</v>
      </c>
      <c r="AUU82" s="321" t="s">
        <v>357</v>
      </c>
      <c r="AUV82" s="321" t="s">
        <v>357</v>
      </c>
      <c r="AUW82" s="321" t="s">
        <v>357</v>
      </c>
      <c r="AUX82" s="321" t="s">
        <v>357</v>
      </c>
      <c r="AUY82" s="321" t="s">
        <v>357</v>
      </c>
      <c r="AUZ82" s="321" t="s">
        <v>357</v>
      </c>
      <c r="AVA82" s="321" t="s">
        <v>357</v>
      </c>
      <c r="AVB82" s="321" t="s">
        <v>357</v>
      </c>
      <c r="AVC82" s="321" t="s">
        <v>357</v>
      </c>
      <c r="AVD82" s="321" t="s">
        <v>357</v>
      </c>
      <c r="AVE82" s="321" t="s">
        <v>357</v>
      </c>
      <c r="AVF82" s="321" t="s">
        <v>357</v>
      </c>
      <c r="AVG82" s="321" t="s">
        <v>357</v>
      </c>
      <c r="AVH82" s="321" t="s">
        <v>357</v>
      </c>
      <c r="AVI82" s="321" t="s">
        <v>357</v>
      </c>
      <c r="AVJ82" s="321" t="s">
        <v>357</v>
      </c>
      <c r="AVK82" s="321" t="s">
        <v>357</v>
      </c>
      <c r="AVL82" s="321" t="s">
        <v>357</v>
      </c>
      <c r="AVM82" s="321" t="s">
        <v>357</v>
      </c>
      <c r="AVN82" s="321" t="s">
        <v>357</v>
      </c>
      <c r="AVO82" s="321" t="s">
        <v>357</v>
      </c>
      <c r="AVP82" s="321" t="s">
        <v>357</v>
      </c>
      <c r="AVQ82" s="321" t="s">
        <v>357</v>
      </c>
      <c r="AVR82" s="321" t="s">
        <v>357</v>
      </c>
      <c r="AVS82" s="321" t="s">
        <v>357</v>
      </c>
      <c r="AVT82" s="321" t="s">
        <v>357</v>
      </c>
      <c r="AVU82" s="321" t="s">
        <v>357</v>
      </c>
      <c r="AVV82" s="321" t="s">
        <v>357</v>
      </c>
      <c r="AVW82" s="321" t="s">
        <v>357</v>
      </c>
      <c r="AVX82" s="321" t="s">
        <v>357</v>
      </c>
      <c r="AVY82" s="321" t="s">
        <v>357</v>
      </c>
      <c r="AVZ82" s="321" t="s">
        <v>357</v>
      </c>
      <c r="AWA82" s="321" t="s">
        <v>357</v>
      </c>
      <c r="AWB82" s="321" t="s">
        <v>357</v>
      </c>
      <c r="AWC82" s="321" t="s">
        <v>357</v>
      </c>
      <c r="AWD82" s="321" t="s">
        <v>357</v>
      </c>
      <c r="AWE82" s="321" t="s">
        <v>357</v>
      </c>
      <c r="AWF82" s="321" t="s">
        <v>357</v>
      </c>
      <c r="AWG82" s="321" t="s">
        <v>357</v>
      </c>
      <c r="AWH82" s="321" t="s">
        <v>357</v>
      </c>
      <c r="AWI82" s="321" t="s">
        <v>357</v>
      </c>
      <c r="AWJ82" s="321" t="s">
        <v>357</v>
      </c>
      <c r="AWK82" s="321" t="s">
        <v>357</v>
      </c>
      <c r="AWL82" s="321" t="s">
        <v>357</v>
      </c>
      <c r="AWM82" s="321" t="s">
        <v>357</v>
      </c>
      <c r="AWN82" s="321" t="s">
        <v>357</v>
      </c>
      <c r="AWO82" s="321" t="s">
        <v>357</v>
      </c>
      <c r="AWP82" s="321" t="s">
        <v>357</v>
      </c>
      <c r="AWQ82" s="321" t="s">
        <v>357</v>
      </c>
      <c r="AWR82" s="321" t="s">
        <v>357</v>
      </c>
      <c r="AWS82" s="321" t="s">
        <v>357</v>
      </c>
      <c r="AWT82" s="321" t="s">
        <v>357</v>
      </c>
      <c r="AWU82" s="321" t="s">
        <v>357</v>
      </c>
      <c r="AWV82" s="321" t="s">
        <v>357</v>
      </c>
      <c r="AWW82" s="321" t="s">
        <v>357</v>
      </c>
      <c r="AWX82" s="321" t="s">
        <v>357</v>
      </c>
      <c r="AWY82" s="321" t="s">
        <v>357</v>
      </c>
      <c r="AWZ82" s="321" t="s">
        <v>357</v>
      </c>
      <c r="AXA82" s="321" t="s">
        <v>357</v>
      </c>
      <c r="AXB82" s="321" t="s">
        <v>357</v>
      </c>
      <c r="AXC82" s="321" t="s">
        <v>357</v>
      </c>
      <c r="AXD82" s="321" t="s">
        <v>357</v>
      </c>
      <c r="AXE82" s="321" t="s">
        <v>357</v>
      </c>
      <c r="AXF82" s="321" t="s">
        <v>357</v>
      </c>
      <c r="AXG82" s="321" t="s">
        <v>357</v>
      </c>
      <c r="AXH82" s="321" t="s">
        <v>357</v>
      </c>
      <c r="AXI82" s="321" t="s">
        <v>357</v>
      </c>
      <c r="AXJ82" s="321" t="s">
        <v>357</v>
      </c>
      <c r="AXK82" s="321" t="s">
        <v>357</v>
      </c>
      <c r="AXL82" s="321" t="s">
        <v>357</v>
      </c>
      <c r="AXM82" s="321" t="s">
        <v>357</v>
      </c>
      <c r="AXN82" s="321" t="s">
        <v>357</v>
      </c>
      <c r="AXO82" s="321" t="s">
        <v>357</v>
      </c>
      <c r="AXP82" s="321" t="s">
        <v>357</v>
      </c>
      <c r="AXQ82" s="321" t="s">
        <v>357</v>
      </c>
      <c r="AXR82" s="321" t="s">
        <v>357</v>
      </c>
      <c r="AXS82" s="321" t="s">
        <v>357</v>
      </c>
      <c r="AXT82" s="321" t="s">
        <v>357</v>
      </c>
      <c r="AXU82" s="321" t="s">
        <v>357</v>
      </c>
      <c r="AXV82" s="321" t="s">
        <v>357</v>
      </c>
      <c r="AXW82" s="321" t="s">
        <v>357</v>
      </c>
      <c r="AXX82" s="321" t="s">
        <v>357</v>
      </c>
      <c r="AXY82" s="321" t="s">
        <v>357</v>
      </c>
      <c r="AXZ82" s="321" t="s">
        <v>357</v>
      </c>
      <c r="AYA82" s="321" t="s">
        <v>357</v>
      </c>
      <c r="AYB82" s="321" t="s">
        <v>357</v>
      </c>
      <c r="AYC82" s="321" t="s">
        <v>357</v>
      </c>
      <c r="AYD82" s="321" t="s">
        <v>357</v>
      </c>
      <c r="AYE82" s="321" t="s">
        <v>357</v>
      </c>
      <c r="AYF82" s="321" t="s">
        <v>357</v>
      </c>
      <c r="AYG82" s="321" t="s">
        <v>357</v>
      </c>
      <c r="AYH82" s="321" t="s">
        <v>357</v>
      </c>
      <c r="AYI82" s="321" t="s">
        <v>357</v>
      </c>
      <c r="AYJ82" s="321" t="s">
        <v>357</v>
      </c>
      <c r="AYK82" s="321" t="s">
        <v>357</v>
      </c>
      <c r="AYL82" s="321" t="s">
        <v>357</v>
      </c>
      <c r="AYM82" s="321" t="s">
        <v>357</v>
      </c>
      <c r="AYN82" s="321" t="s">
        <v>357</v>
      </c>
      <c r="AYO82" s="321" t="s">
        <v>357</v>
      </c>
      <c r="AYP82" s="321" t="s">
        <v>357</v>
      </c>
      <c r="AYQ82" s="321" t="s">
        <v>357</v>
      </c>
      <c r="AYR82" s="321" t="s">
        <v>357</v>
      </c>
      <c r="AYS82" s="321" t="s">
        <v>357</v>
      </c>
      <c r="AYT82" s="321" t="s">
        <v>357</v>
      </c>
      <c r="AYU82" s="321" t="s">
        <v>357</v>
      </c>
      <c r="AYV82" s="321" t="s">
        <v>357</v>
      </c>
      <c r="AYW82" s="321" t="s">
        <v>357</v>
      </c>
      <c r="AYX82" s="321" t="s">
        <v>357</v>
      </c>
      <c r="AYY82" s="321" t="s">
        <v>357</v>
      </c>
      <c r="AYZ82" s="321" t="s">
        <v>357</v>
      </c>
      <c r="AZA82" s="321" t="s">
        <v>357</v>
      </c>
      <c r="AZB82" s="321" t="s">
        <v>357</v>
      </c>
      <c r="AZC82" s="321" t="s">
        <v>357</v>
      </c>
      <c r="AZD82" s="321" t="s">
        <v>357</v>
      </c>
      <c r="AZE82" s="321" t="s">
        <v>357</v>
      </c>
      <c r="AZF82" s="321" t="s">
        <v>357</v>
      </c>
      <c r="AZG82" s="321" t="s">
        <v>357</v>
      </c>
      <c r="AZH82" s="321" t="s">
        <v>357</v>
      </c>
      <c r="AZI82" s="321" t="s">
        <v>357</v>
      </c>
      <c r="AZJ82" s="321" t="s">
        <v>357</v>
      </c>
      <c r="AZK82" s="321" t="s">
        <v>357</v>
      </c>
      <c r="AZL82" s="321" t="s">
        <v>357</v>
      </c>
      <c r="AZM82" s="321" t="s">
        <v>357</v>
      </c>
      <c r="AZN82" s="321" t="s">
        <v>357</v>
      </c>
      <c r="AZO82" s="321" t="s">
        <v>357</v>
      </c>
      <c r="AZP82" s="321" t="s">
        <v>357</v>
      </c>
      <c r="AZQ82" s="321" t="s">
        <v>357</v>
      </c>
      <c r="AZR82" s="321" t="s">
        <v>357</v>
      </c>
      <c r="AZS82" s="321" t="s">
        <v>357</v>
      </c>
      <c r="AZT82" s="321" t="s">
        <v>357</v>
      </c>
      <c r="AZU82" s="321" t="s">
        <v>357</v>
      </c>
      <c r="AZV82" s="321" t="s">
        <v>357</v>
      </c>
      <c r="AZW82" s="321" t="s">
        <v>357</v>
      </c>
      <c r="AZX82" s="321" t="s">
        <v>357</v>
      </c>
      <c r="AZY82" s="321" t="s">
        <v>357</v>
      </c>
      <c r="AZZ82" s="321" t="s">
        <v>357</v>
      </c>
      <c r="BAA82" s="321" t="s">
        <v>357</v>
      </c>
      <c r="BAB82" s="321" t="s">
        <v>357</v>
      </c>
      <c r="BAC82" s="321" t="s">
        <v>357</v>
      </c>
      <c r="BAD82" s="321" t="s">
        <v>357</v>
      </c>
      <c r="BAE82" s="321" t="s">
        <v>357</v>
      </c>
      <c r="BAF82" s="321" t="s">
        <v>357</v>
      </c>
      <c r="BAG82" s="321" t="s">
        <v>357</v>
      </c>
      <c r="BAH82" s="321" t="s">
        <v>357</v>
      </c>
      <c r="BAI82" s="321" t="s">
        <v>357</v>
      </c>
      <c r="BAJ82" s="321" t="s">
        <v>357</v>
      </c>
      <c r="BAK82" s="321" t="s">
        <v>357</v>
      </c>
      <c r="BAL82" s="321" t="s">
        <v>357</v>
      </c>
      <c r="BAM82" s="321" t="s">
        <v>357</v>
      </c>
      <c r="BAN82" s="321" t="s">
        <v>357</v>
      </c>
      <c r="BAO82" s="321" t="s">
        <v>357</v>
      </c>
      <c r="BAP82" s="321" t="s">
        <v>357</v>
      </c>
      <c r="BAQ82" s="321" t="s">
        <v>357</v>
      </c>
      <c r="BAR82" s="321" t="s">
        <v>357</v>
      </c>
      <c r="BAS82" s="321" t="s">
        <v>357</v>
      </c>
      <c r="BAT82" s="321" t="s">
        <v>357</v>
      </c>
      <c r="BAU82" s="321" t="s">
        <v>357</v>
      </c>
      <c r="BAV82" s="321" t="s">
        <v>357</v>
      </c>
      <c r="BAW82" s="321" t="s">
        <v>357</v>
      </c>
      <c r="BAX82" s="321" t="s">
        <v>357</v>
      </c>
      <c r="BAY82" s="321" t="s">
        <v>357</v>
      </c>
      <c r="BAZ82" s="321" t="s">
        <v>357</v>
      </c>
      <c r="BBA82" s="321" t="s">
        <v>357</v>
      </c>
      <c r="BBB82" s="321" t="s">
        <v>357</v>
      </c>
      <c r="BBC82" s="321" t="s">
        <v>357</v>
      </c>
      <c r="BBD82" s="321" t="s">
        <v>357</v>
      </c>
      <c r="BBE82" s="321" t="s">
        <v>357</v>
      </c>
      <c r="BBF82" s="321" t="s">
        <v>357</v>
      </c>
      <c r="BBG82" s="321" t="s">
        <v>357</v>
      </c>
      <c r="BBH82" s="321" t="s">
        <v>357</v>
      </c>
      <c r="BBI82" s="321" t="s">
        <v>357</v>
      </c>
      <c r="BBJ82" s="321" t="s">
        <v>357</v>
      </c>
      <c r="BBK82" s="321" t="s">
        <v>357</v>
      </c>
      <c r="BBL82" s="321" t="s">
        <v>357</v>
      </c>
      <c r="BBM82" s="321" t="s">
        <v>357</v>
      </c>
      <c r="BBN82" s="321" t="s">
        <v>357</v>
      </c>
      <c r="BBO82" s="321" t="s">
        <v>357</v>
      </c>
      <c r="BBP82" s="321" t="s">
        <v>357</v>
      </c>
      <c r="BBQ82" s="321" t="s">
        <v>357</v>
      </c>
      <c r="BBR82" s="321" t="s">
        <v>357</v>
      </c>
      <c r="BBS82" s="321" t="s">
        <v>357</v>
      </c>
      <c r="BBT82" s="321" t="s">
        <v>357</v>
      </c>
      <c r="BBU82" s="321" t="s">
        <v>357</v>
      </c>
      <c r="BBV82" s="321" t="s">
        <v>357</v>
      </c>
      <c r="BBW82" s="321" t="s">
        <v>357</v>
      </c>
      <c r="BBX82" s="321" t="s">
        <v>357</v>
      </c>
      <c r="BBY82" s="321" t="s">
        <v>357</v>
      </c>
      <c r="BBZ82" s="321" t="s">
        <v>357</v>
      </c>
      <c r="BCA82" s="321" t="s">
        <v>357</v>
      </c>
      <c r="BCB82" s="321" t="s">
        <v>357</v>
      </c>
      <c r="BCC82" s="321" t="s">
        <v>357</v>
      </c>
      <c r="BCD82" s="321" t="s">
        <v>357</v>
      </c>
      <c r="BCE82" s="321" t="s">
        <v>357</v>
      </c>
      <c r="BCF82" s="321" t="s">
        <v>357</v>
      </c>
      <c r="BCG82" s="321" t="s">
        <v>357</v>
      </c>
      <c r="BCH82" s="321" t="s">
        <v>357</v>
      </c>
      <c r="BCI82" s="321" t="s">
        <v>357</v>
      </c>
      <c r="BCJ82" s="321" t="s">
        <v>357</v>
      </c>
      <c r="BCK82" s="321" t="s">
        <v>357</v>
      </c>
      <c r="BCL82" s="321" t="s">
        <v>357</v>
      </c>
      <c r="BCM82" s="321" t="s">
        <v>357</v>
      </c>
      <c r="BCN82" s="321" t="s">
        <v>357</v>
      </c>
      <c r="BCO82" s="321" t="s">
        <v>357</v>
      </c>
      <c r="BCP82" s="321" t="s">
        <v>357</v>
      </c>
      <c r="BCQ82" s="321" t="s">
        <v>357</v>
      </c>
      <c r="BCR82" s="321" t="s">
        <v>357</v>
      </c>
      <c r="BCS82" s="321" t="s">
        <v>357</v>
      </c>
      <c r="BCT82" s="321" t="s">
        <v>357</v>
      </c>
      <c r="BCU82" s="321" t="s">
        <v>357</v>
      </c>
      <c r="BCV82" s="321" t="s">
        <v>357</v>
      </c>
      <c r="BCW82" s="321" t="s">
        <v>357</v>
      </c>
      <c r="BCX82" s="321" t="s">
        <v>357</v>
      </c>
      <c r="BCY82" s="321" t="s">
        <v>357</v>
      </c>
      <c r="BCZ82" s="321" t="s">
        <v>357</v>
      </c>
      <c r="BDA82" s="321" t="s">
        <v>357</v>
      </c>
      <c r="BDB82" s="321" t="s">
        <v>357</v>
      </c>
      <c r="BDC82" s="321" t="s">
        <v>357</v>
      </c>
      <c r="BDD82" s="321" t="s">
        <v>357</v>
      </c>
      <c r="BDE82" s="321" t="s">
        <v>357</v>
      </c>
      <c r="BDF82" s="321" t="s">
        <v>357</v>
      </c>
      <c r="BDG82" s="321" t="s">
        <v>357</v>
      </c>
      <c r="BDH82" s="321" t="s">
        <v>357</v>
      </c>
      <c r="BDI82" s="321" t="s">
        <v>357</v>
      </c>
      <c r="BDJ82" s="321" t="s">
        <v>357</v>
      </c>
      <c r="BDK82" s="321" t="s">
        <v>357</v>
      </c>
      <c r="BDL82" s="321" t="s">
        <v>357</v>
      </c>
      <c r="BDM82" s="321" t="s">
        <v>357</v>
      </c>
      <c r="BDN82" s="321" t="s">
        <v>357</v>
      </c>
      <c r="BDO82" s="321" t="s">
        <v>357</v>
      </c>
      <c r="BDP82" s="321" t="s">
        <v>357</v>
      </c>
      <c r="BDQ82" s="321" t="s">
        <v>357</v>
      </c>
      <c r="BDR82" s="321" t="s">
        <v>357</v>
      </c>
      <c r="BDS82" s="321" t="s">
        <v>357</v>
      </c>
      <c r="BDT82" s="321" t="s">
        <v>357</v>
      </c>
      <c r="BDU82" s="321" t="s">
        <v>357</v>
      </c>
      <c r="BDV82" s="321" t="s">
        <v>357</v>
      </c>
      <c r="BDW82" s="321" t="s">
        <v>357</v>
      </c>
      <c r="BDX82" s="321" t="s">
        <v>357</v>
      </c>
      <c r="BDY82" s="321" t="s">
        <v>357</v>
      </c>
      <c r="BDZ82" s="321" t="s">
        <v>357</v>
      </c>
      <c r="BEA82" s="321" t="s">
        <v>357</v>
      </c>
      <c r="BEB82" s="321" t="s">
        <v>357</v>
      </c>
      <c r="BEC82" s="321" t="s">
        <v>357</v>
      </c>
      <c r="BED82" s="321" t="s">
        <v>357</v>
      </c>
      <c r="BEE82" s="321" t="s">
        <v>357</v>
      </c>
      <c r="BEF82" s="321" t="s">
        <v>357</v>
      </c>
      <c r="BEG82" s="321" t="s">
        <v>357</v>
      </c>
      <c r="BEH82" s="321" t="s">
        <v>357</v>
      </c>
      <c r="BEI82" s="321" t="s">
        <v>357</v>
      </c>
      <c r="BEJ82" s="321" t="s">
        <v>357</v>
      </c>
      <c r="BEK82" s="321" t="s">
        <v>357</v>
      </c>
      <c r="BEL82" s="321" t="s">
        <v>357</v>
      </c>
      <c r="BEM82" s="321" t="s">
        <v>357</v>
      </c>
      <c r="BEN82" s="321" t="s">
        <v>357</v>
      </c>
      <c r="BEO82" s="321" t="s">
        <v>357</v>
      </c>
      <c r="BEP82" s="321" t="s">
        <v>357</v>
      </c>
      <c r="BEQ82" s="321" t="s">
        <v>357</v>
      </c>
      <c r="BER82" s="321" t="s">
        <v>357</v>
      </c>
      <c r="BES82" s="321" t="s">
        <v>357</v>
      </c>
      <c r="BET82" s="321" t="s">
        <v>357</v>
      </c>
      <c r="BEU82" s="321" t="s">
        <v>357</v>
      </c>
      <c r="BEV82" s="321" t="s">
        <v>357</v>
      </c>
      <c r="BEW82" s="321" t="s">
        <v>357</v>
      </c>
      <c r="BEX82" s="321" t="s">
        <v>357</v>
      </c>
      <c r="BEY82" s="321" t="s">
        <v>357</v>
      </c>
      <c r="BEZ82" s="321" t="s">
        <v>357</v>
      </c>
      <c r="BFA82" s="321" t="s">
        <v>357</v>
      </c>
      <c r="BFB82" s="321" t="s">
        <v>357</v>
      </c>
      <c r="BFC82" s="321" t="s">
        <v>357</v>
      </c>
      <c r="BFD82" s="321" t="s">
        <v>357</v>
      </c>
      <c r="BFE82" s="321" t="s">
        <v>357</v>
      </c>
      <c r="BFF82" s="321" t="s">
        <v>357</v>
      </c>
      <c r="BFG82" s="321" t="s">
        <v>357</v>
      </c>
      <c r="BFH82" s="321" t="s">
        <v>357</v>
      </c>
      <c r="BFI82" s="321" t="s">
        <v>357</v>
      </c>
      <c r="BFJ82" s="321" t="s">
        <v>357</v>
      </c>
      <c r="BFK82" s="321" t="s">
        <v>357</v>
      </c>
      <c r="BFL82" s="321" t="s">
        <v>357</v>
      </c>
      <c r="BFM82" s="321" t="s">
        <v>357</v>
      </c>
      <c r="BFN82" s="321" t="s">
        <v>357</v>
      </c>
      <c r="BFO82" s="321" t="s">
        <v>357</v>
      </c>
      <c r="BFP82" s="321" t="s">
        <v>357</v>
      </c>
      <c r="BFQ82" s="321" t="s">
        <v>357</v>
      </c>
      <c r="BFR82" s="321" t="s">
        <v>357</v>
      </c>
      <c r="BFS82" s="321" t="s">
        <v>357</v>
      </c>
      <c r="BFT82" s="321" t="s">
        <v>357</v>
      </c>
      <c r="BFU82" s="321" t="s">
        <v>357</v>
      </c>
      <c r="BFV82" s="321" t="s">
        <v>357</v>
      </c>
      <c r="BFW82" s="321" t="s">
        <v>357</v>
      </c>
      <c r="BFX82" s="321" t="s">
        <v>357</v>
      </c>
      <c r="BFY82" s="321" t="s">
        <v>357</v>
      </c>
      <c r="BFZ82" s="321" t="s">
        <v>357</v>
      </c>
      <c r="BGA82" s="321" t="s">
        <v>357</v>
      </c>
      <c r="BGB82" s="321" t="s">
        <v>357</v>
      </c>
      <c r="BGC82" s="321" t="s">
        <v>357</v>
      </c>
      <c r="BGD82" s="321" t="s">
        <v>357</v>
      </c>
      <c r="BGE82" s="321" t="s">
        <v>357</v>
      </c>
      <c r="BGF82" s="321" t="s">
        <v>357</v>
      </c>
      <c r="BGG82" s="321" t="s">
        <v>357</v>
      </c>
      <c r="BGH82" s="321" t="s">
        <v>357</v>
      </c>
      <c r="BGI82" s="321" t="s">
        <v>357</v>
      </c>
      <c r="BGJ82" s="321" t="s">
        <v>357</v>
      </c>
      <c r="BGK82" s="321" t="s">
        <v>357</v>
      </c>
      <c r="BGL82" s="321" t="s">
        <v>357</v>
      </c>
      <c r="BGM82" s="321" t="s">
        <v>357</v>
      </c>
      <c r="BGN82" s="321" t="s">
        <v>357</v>
      </c>
      <c r="BGO82" s="321" t="s">
        <v>357</v>
      </c>
      <c r="BGP82" s="321" t="s">
        <v>357</v>
      </c>
      <c r="BGQ82" s="321" t="s">
        <v>357</v>
      </c>
      <c r="BGR82" s="321" t="s">
        <v>357</v>
      </c>
      <c r="BGS82" s="321" t="s">
        <v>357</v>
      </c>
      <c r="BGT82" s="321" t="s">
        <v>357</v>
      </c>
      <c r="BGU82" s="321" t="s">
        <v>357</v>
      </c>
      <c r="BGV82" s="321" t="s">
        <v>357</v>
      </c>
      <c r="BGW82" s="321" t="s">
        <v>357</v>
      </c>
      <c r="BGX82" s="321" t="s">
        <v>357</v>
      </c>
      <c r="BGY82" s="321" t="s">
        <v>357</v>
      </c>
      <c r="BGZ82" s="321" t="s">
        <v>357</v>
      </c>
      <c r="BHA82" s="321" t="s">
        <v>357</v>
      </c>
      <c r="BHB82" s="321" t="s">
        <v>357</v>
      </c>
      <c r="BHC82" s="321" t="s">
        <v>357</v>
      </c>
      <c r="BHD82" s="321" t="s">
        <v>357</v>
      </c>
      <c r="BHE82" s="321" t="s">
        <v>357</v>
      </c>
      <c r="BHF82" s="321" t="s">
        <v>357</v>
      </c>
      <c r="BHG82" s="321" t="s">
        <v>357</v>
      </c>
      <c r="BHH82" s="321" t="s">
        <v>357</v>
      </c>
      <c r="BHI82" s="321" t="s">
        <v>357</v>
      </c>
      <c r="BHJ82" s="321" t="s">
        <v>357</v>
      </c>
      <c r="BHK82" s="321" t="s">
        <v>357</v>
      </c>
      <c r="BHL82" s="321" t="s">
        <v>357</v>
      </c>
      <c r="BHM82" s="321" t="s">
        <v>357</v>
      </c>
      <c r="BHN82" s="321" t="s">
        <v>357</v>
      </c>
      <c r="BHO82" s="321" t="s">
        <v>357</v>
      </c>
      <c r="BHP82" s="321" t="s">
        <v>357</v>
      </c>
      <c r="BHQ82" s="321" t="s">
        <v>357</v>
      </c>
      <c r="BHR82" s="321" t="s">
        <v>357</v>
      </c>
      <c r="BHS82" s="321" t="s">
        <v>357</v>
      </c>
      <c r="BHT82" s="321" t="s">
        <v>357</v>
      </c>
      <c r="BHU82" s="321" t="s">
        <v>357</v>
      </c>
      <c r="BHV82" s="321" t="s">
        <v>357</v>
      </c>
      <c r="BHW82" s="321" t="s">
        <v>357</v>
      </c>
      <c r="BHX82" s="321" t="s">
        <v>357</v>
      </c>
      <c r="BHY82" s="321" t="s">
        <v>357</v>
      </c>
      <c r="BHZ82" s="321" t="s">
        <v>357</v>
      </c>
      <c r="BIA82" s="321" t="s">
        <v>357</v>
      </c>
      <c r="BIB82" s="321" t="s">
        <v>357</v>
      </c>
      <c r="BIC82" s="321" t="s">
        <v>357</v>
      </c>
      <c r="BID82" s="321" t="s">
        <v>357</v>
      </c>
      <c r="BIE82" s="321" t="s">
        <v>357</v>
      </c>
      <c r="BIF82" s="321" t="s">
        <v>357</v>
      </c>
      <c r="BIG82" s="321" t="s">
        <v>357</v>
      </c>
      <c r="BIH82" s="321" t="s">
        <v>357</v>
      </c>
      <c r="BII82" s="321" t="s">
        <v>357</v>
      </c>
      <c r="BIJ82" s="321" t="s">
        <v>357</v>
      </c>
      <c r="BIK82" s="321" t="s">
        <v>357</v>
      </c>
      <c r="BIL82" s="321" t="s">
        <v>357</v>
      </c>
      <c r="BIM82" s="321" t="s">
        <v>357</v>
      </c>
      <c r="BIN82" s="321" t="s">
        <v>357</v>
      </c>
      <c r="BIO82" s="321" t="s">
        <v>357</v>
      </c>
      <c r="BIP82" s="321" t="s">
        <v>357</v>
      </c>
      <c r="BIQ82" s="321" t="s">
        <v>357</v>
      </c>
      <c r="BIR82" s="321" t="s">
        <v>357</v>
      </c>
      <c r="BIS82" s="321" t="s">
        <v>357</v>
      </c>
      <c r="BIT82" s="321" t="s">
        <v>357</v>
      </c>
      <c r="BIU82" s="321" t="s">
        <v>357</v>
      </c>
      <c r="BIV82" s="321" t="s">
        <v>357</v>
      </c>
      <c r="BIW82" s="321" t="s">
        <v>357</v>
      </c>
      <c r="BIX82" s="321" t="s">
        <v>357</v>
      </c>
      <c r="BIY82" s="321" t="s">
        <v>357</v>
      </c>
      <c r="BIZ82" s="321" t="s">
        <v>357</v>
      </c>
      <c r="BJA82" s="321" t="s">
        <v>357</v>
      </c>
      <c r="BJB82" s="321" t="s">
        <v>357</v>
      </c>
      <c r="BJC82" s="321" t="s">
        <v>357</v>
      </c>
      <c r="BJD82" s="321" t="s">
        <v>357</v>
      </c>
      <c r="BJE82" s="321" t="s">
        <v>357</v>
      </c>
      <c r="BJF82" s="321" t="s">
        <v>357</v>
      </c>
      <c r="BJG82" s="321" t="s">
        <v>357</v>
      </c>
      <c r="BJH82" s="321" t="s">
        <v>357</v>
      </c>
      <c r="BJI82" s="321" t="s">
        <v>357</v>
      </c>
      <c r="BJJ82" s="321" t="s">
        <v>357</v>
      </c>
      <c r="BJK82" s="321" t="s">
        <v>357</v>
      </c>
      <c r="BJL82" s="321" t="s">
        <v>357</v>
      </c>
      <c r="BJM82" s="321" t="s">
        <v>357</v>
      </c>
      <c r="BJN82" s="321" t="s">
        <v>357</v>
      </c>
      <c r="BJO82" s="321" t="s">
        <v>357</v>
      </c>
      <c r="BJP82" s="321" t="s">
        <v>357</v>
      </c>
      <c r="BJQ82" s="321" t="s">
        <v>357</v>
      </c>
      <c r="BJR82" s="321" t="s">
        <v>357</v>
      </c>
      <c r="BJS82" s="321" t="s">
        <v>357</v>
      </c>
      <c r="BJT82" s="321" t="s">
        <v>357</v>
      </c>
      <c r="BJU82" s="321" t="s">
        <v>357</v>
      </c>
      <c r="BJV82" s="321" t="s">
        <v>357</v>
      </c>
      <c r="BJW82" s="321" t="s">
        <v>357</v>
      </c>
      <c r="BJX82" s="321" t="s">
        <v>357</v>
      </c>
      <c r="BJY82" s="321" t="s">
        <v>357</v>
      </c>
      <c r="BJZ82" s="321" t="s">
        <v>357</v>
      </c>
      <c r="BKA82" s="321" t="s">
        <v>357</v>
      </c>
      <c r="BKB82" s="321" t="s">
        <v>357</v>
      </c>
      <c r="BKC82" s="321" t="s">
        <v>357</v>
      </c>
      <c r="BKD82" s="321" t="s">
        <v>357</v>
      </c>
      <c r="BKE82" s="321" t="s">
        <v>357</v>
      </c>
      <c r="BKF82" s="321" t="s">
        <v>357</v>
      </c>
      <c r="BKG82" s="321" t="s">
        <v>357</v>
      </c>
      <c r="BKH82" s="321" t="s">
        <v>357</v>
      </c>
      <c r="BKI82" s="321" t="s">
        <v>357</v>
      </c>
      <c r="BKJ82" s="321" t="s">
        <v>357</v>
      </c>
      <c r="BKK82" s="321" t="s">
        <v>357</v>
      </c>
      <c r="BKL82" s="321" t="s">
        <v>357</v>
      </c>
      <c r="BKM82" s="321" t="s">
        <v>357</v>
      </c>
      <c r="BKN82" s="321" t="s">
        <v>357</v>
      </c>
      <c r="BKO82" s="321" t="s">
        <v>357</v>
      </c>
      <c r="BKP82" s="321" t="s">
        <v>357</v>
      </c>
      <c r="BKQ82" s="321" t="s">
        <v>357</v>
      </c>
      <c r="BKR82" s="321" t="s">
        <v>357</v>
      </c>
      <c r="BKS82" s="321" t="s">
        <v>357</v>
      </c>
      <c r="BKT82" s="321" t="s">
        <v>357</v>
      </c>
      <c r="BKU82" s="321" t="s">
        <v>357</v>
      </c>
      <c r="BKV82" s="321" t="s">
        <v>357</v>
      </c>
      <c r="BKW82" s="321" t="s">
        <v>357</v>
      </c>
      <c r="BKX82" s="321" t="s">
        <v>357</v>
      </c>
      <c r="BKY82" s="321" t="s">
        <v>357</v>
      </c>
      <c r="BKZ82" s="321" t="s">
        <v>357</v>
      </c>
      <c r="BLA82" s="321" t="s">
        <v>357</v>
      </c>
      <c r="BLB82" s="321" t="s">
        <v>357</v>
      </c>
      <c r="BLC82" s="321" t="s">
        <v>357</v>
      </c>
      <c r="BLD82" s="321" t="s">
        <v>357</v>
      </c>
      <c r="BLE82" s="321" t="s">
        <v>357</v>
      </c>
      <c r="BLF82" s="321" t="s">
        <v>357</v>
      </c>
      <c r="BLG82" s="321" t="s">
        <v>357</v>
      </c>
      <c r="BLH82" s="321" t="s">
        <v>357</v>
      </c>
      <c r="BLI82" s="321" t="s">
        <v>357</v>
      </c>
      <c r="BLJ82" s="321" t="s">
        <v>357</v>
      </c>
      <c r="BLK82" s="321" t="s">
        <v>357</v>
      </c>
      <c r="BLL82" s="321" t="s">
        <v>357</v>
      </c>
      <c r="BLM82" s="321" t="s">
        <v>357</v>
      </c>
      <c r="BLN82" s="321" t="s">
        <v>357</v>
      </c>
      <c r="BLO82" s="321" t="s">
        <v>357</v>
      </c>
      <c r="BLP82" s="321" t="s">
        <v>357</v>
      </c>
      <c r="BLQ82" s="321" t="s">
        <v>357</v>
      </c>
      <c r="BLR82" s="321" t="s">
        <v>357</v>
      </c>
      <c r="BLS82" s="321" t="s">
        <v>357</v>
      </c>
      <c r="BLT82" s="321" t="s">
        <v>357</v>
      </c>
      <c r="BLU82" s="321" t="s">
        <v>357</v>
      </c>
      <c r="BLV82" s="321" t="s">
        <v>357</v>
      </c>
      <c r="BLW82" s="321" t="s">
        <v>357</v>
      </c>
      <c r="BLX82" s="321" t="s">
        <v>357</v>
      </c>
      <c r="BLY82" s="321" t="s">
        <v>357</v>
      </c>
      <c r="BLZ82" s="321" t="s">
        <v>357</v>
      </c>
      <c r="BMA82" s="321" t="s">
        <v>357</v>
      </c>
      <c r="BMB82" s="321" t="s">
        <v>357</v>
      </c>
      <c r="BMC82" s="321" t="s">
        <v>357</v>
      </c>
      <c r="BMD82" s="321" t="s">
        <v>357</v>
      </c>
      <c r="BME82" s="321" t="s">
        <v>357</v>
      </c>
      <c r="BMF82" s="321" t="s">
        <v>357</v>
      </c>
      <c r="BMG82" s="321" t="s">
        <v>357</v>
      </c>
      <c r="BMH82" s="321" t="s">
        <v>357</v>
      </c>
      <c r="BMI82" s="321" t="s">
        <v>357</v>
      </c>
      <c r="BMJ82" s="321" t="s">
        <v>357</v>
      </c>
      <c r="BMK82" s="321" t="s">
        <v>357</v>
      </c>
      <c r="BML82" s="321" t="s">
        <v>357</v>
      </c>
      <c r="BMM82" s="321" t="s">
        <v>357</v>
      </c>
      <c r="BMN82" s="321" t="s">
        <v>357</v>
      </c>
      <c r="BMO82" s="321" t="s">
        <v>357</v>
      </c>
      <c r="BMP82" s="321" t="s">
        <v>357</v>
      </c>
      <c r="BMQ82" s="321" t="s">
        <v>357</v>
      </c>
      <c r="BMR82" s="321" t="s">
        <v>357</v>
      </c>
      <c r="BMS82" s="321" t="s">
        <v>357</v>
      </c>
      <c r="BMT82" s="321" t="s">
        <v>357</v>
      </c>
      <c r="BMU82" s="321" t="s">
        <v>357</v>
      </c>
      <c r="BMV82" s="321" t="s">
        <v>357</v>
      </c>
      <c r="BMW82" s="321" t="s">
        <v>357</v>
      </c>
      <c r="BMX82" s="321" t="s">
        <v>357</v>
      </c>
      <c r="BMY82" s="321" t="s">
        <v>357</v>
      </c>
      <c r="BMZ82" s="321" t="s">
        <v>357</v>
      </c>
      <c r="BNA82" s="321" t="s">
        <v>357</v>
      </c>
      <c r="BNB82" s="321" t="s">
        <v>357</v>
      </c>
      <c r="BNC82" s="321" t="s">
        <v>357</v>
      </c>
      <c r="BND82" s="321" t="s">
        <v>357</v>
      </c>
      <c r="BNE82" s="321" t="s">
        <v>357</v>
      </c>
      <c r="BNF82" s="321" t="s">
        <v>357</v>
      </c>
      <c r="BNG82" s="321" t="s">
        <v>357</v>
      </c>
      <c r="BNH82" s="321" t="s">
        <v>357</v>
      </c>
      <c r="BNI82" s="321" t="s">
        <v>357</v>
      </c>
      <c r="BNJ82" s="321" t="s">
        <v>357</v>
      </c>
      <c r="BNK82" s="321" t="s">
        <v>357</v>
      </c>
      <c r="BNL82" s="321" t="s">
        <v>357</v>
      </c>
      <c r="BNM82" s="321" t="s">
        <v>357</v>
      </c>
      <c r="BNN82" s="321" t="s">
        <v>357</v>
      </c>
      <c r="BNO82" s="321" t="s">
        <v>357</v>
      </c>
      <c r="BNP82" s="321" t="s">
        <v>357</v>
      </c>
      <c r="BNQ82" s="321" t="s">
        <v>357</v>
      </c>
      <c r="BNR82" s="321" t="s">
        <v>357</v>
      </c>
      <c r="BNS82" s="321" t="s">
        <v>357</v>
      </c>
      <c r="BNT82" s="321" t="s">
        <v>357</v>
      </c>
      <c r="BNU82" s="321" t="s">
        <v>357</v>
      </c>
      <c r="BNV82" s="321" t="s">
        <v>357</v>
      </c>
      <c r="BNW82" s="321" t="s">
        <v>357</v>
      </c>
      <c r="BNX82" s="321" t="s">
        <v>357</v>
      </c>
      <c r="BNY82" s="321" t="s">
        <v>357</v>
      </c>
      <c r="BNZ82" s="321" t="s">
        <v>357</v>
      </c>
      <c r="BOA82" s="321" t="s">
        <v>357</v>
      </c>
      <c r="BOB82" s="321" t="s">
        <v>357</v>
      </c>
      <c r="BOC82" s="321" t="s">
        <v>357</v>
      </c>
      <c r="BOD82" s="321" t="s">
        <v>357</v>
      </c>
      <c r="BOE82" s="321" t="s">
        <v>357</v>
      </c>
      <c r="BOF82" s="321" t="s">
        <v>357</v>
      </c>
      <c r="BOG82" s="321" t="s">
        <v>357</v>
      </c>
      <c r="BOH82" s="321" t="s">
        <v>357</v>
      </c>
      <c r="BOI82" s="321" t="s">
        <v>357</v>
      </c>
      <c r="BOJ82" s="321" t="s">
        <v>357</v>
      </c>
      <c r="BOK82" s="321" t="s">
        <v>357</v>
      </c>
      <c r="BOL82" s="321" t="s">
        <v>357</v>
      </c>
      <c r="BOM82" s="321" t="s">
        <v>357</v>
      </c>
      <c r="BON82" s="321" t="s">
        <v>357</v>
      </c>
      <c r="BOO82" s="321" t="s">
        <v>357</v>
      </c>
      <c r="BOP82" s="321" t="s">
        <v>357</v>
      </c>
      <c r="BOQ82" s="321" t="s">
        <v>357</v>
      </c>
      <c r="BOR82" s="321" t="s">
        <v>357</v>
      </c>
      <c r="BOS82" s="321" t="s">
        <v>357</v>
      </c>
      <c r="BOT82" s="321" t="s">
        <v>357</v>
      </c>
      <c r="BOU82" s="321" t="s">
        <v>357</v>
      </c>
      <c r="BOV82" s="321" t="s">
        <v>357</v>
      </c>
      <c r="BOW82" s="321" t="s">
        <v>357</v>
      </c>
      <c r="BOX82" s="321" t="s">
        <v>357</v>
      </c>
      <c r="BOY82" s="321" t="s">
        <v>357</v>
      </c>
      <c r="BOZ82" s="321" t="s">
        <v>357</v>
      </c>
      <c r="BPA82" s="321" t="s">
        <v>357</v>
      </c>
      <c r="BPB82" s="321" t="s">
        <v>357</v>
      </c>
      <c r="BPC82" s="321" t="s">
        <v>357</v>
      </c>
      <c r="BPD82" s="321" t="s">
        <v>357</v>
      </c>
      <c r="BPE82" s="321" t="s">
        <v>357</v>
      </c>
      <c r="BPF82" s="321" t="s">
        <v>357</v>
      </c>
      <c r="BPG82" s="321" t="s">
        <v>357</v>
      </c>
      <c r="BPH82" s="321" t="s">
        <v>357</v>
      </c>
      <c r="BPI82" s="321" t="s">
        <v>357</v>
      </c>
      <c r="BPJ82" s="321" t="s">
        <v>357</v>
      </c>
      <c r="BPK82" s="321" t="s">
        <v>357</v>
      </c>
      <c r="BPL82" s="321" t="s">
        <v>357</v>
      </c>
      <c r="BPM82" s="321" t="s">
        <v>357</v>
      </c>
      <c r="BPN82" s="321" t="s">
        <v>357</v>
      </c>
      <c r="BPO82" s="321" t="s">
        <v>357</v>
      </c>
      <c r="BPP82" s="321" t="s">
        <v>357</v>
      </c>
      <c r="BPQ82" s="321" t="s">
        <v>357</v>
      </c>
      <c r="BPR82" s="321" t="s">
        <v>357</v>
      </c>
      <c r="BPS82" s="321" t="s">
        <v>357</v>
      </c>
      <c r="BPT82" s="321" t="s">
        <v>357</v>
      </c>
      <c r="BPU82" s="321" t="s">
        <v>357</v>
      </c>
      <c r="BPV82" s="321" t="s">
        <v>357</v>
      </c>
      <c r="BPW82" s="321" t="s">
        <v>357</v>
      </c>
      <c r="BPX82" s="321" t="s">
        <v>357</v>
      </c>
      <c r="BPY82" s="321" t="s">
        <v>357</v>
      </c>
      <c r="BPZ82" s="321" t="s">
        <v>357</v>
      </c>
      <c r="BQA82" s="321" t="s">
        <v>357</v>
      </c>
      <c r="BQB82" s="321" t="s">
        <v>357</v>
      </c>
      <c r="BQC82" s="321" t="s">
        <v>357</v>
      </c>
      <c r="BQD82" s="321" t="s">
        <v>357</v>
      </c>
      <c r="BQE82" s="321" t="s">
        <v>357</v>
      </c>
      <c r="BQF82" s="321" t="s">
        <v>357</v>
      </c>
      <c r="BQG82" s="321" t="s">
        <v>357</v>
      </c>
      <c r="BQH82" s="321" t="s">
        <v>357</v>
      </c>
      <c r="BQI82" s="321" t="s">
        <v>357</v>
      </c>
      <c r="BQJ82" s="321" t="s">
        <v>357</v>
      </c>
      <c r="BQK82" s="321" t="s">
        <v>357</v>
      </c>
      <c r="BQL82" s="321" t="s">
        <v>357</v>
      </c>
      <c r="BQM82" s="321" t="s">
        <v>357</v>
      </c>
      <c r="BQN82" s="321" t="s">
        <v>357</v>
      </c>
      <c r="BQO82" s="321" t="s">
        <v>357</v>
      </c>
      <c r="BQP82" s="321" t="s">
        <v>357</v>
      </c>
      <c r="BQQ82" s="321" t="s">
        <v>357</v>
      </c>
      <c r="BQR82" s="321" t="s">
        <v>357</v>
      </c>
      <c r="BQS82" s="321" t="s">
        <v>357</v>
      </c>
      <c r="BQT82" s="321" t="s">
        <v>357</v>
      </c>
      <c r="BQU82" s="321" t="s">
        <v>357</v>
      </c>
      <c r="BQV82" s="321" t="s">
        <v>357</v>
      </c>
      <c r="BQW82" s="321" t="s">
        <v>357</v>
      </c>
      <c r="BQX82" s="321" t="s">
        <v>357</v>
      </c>
      <c r="BQY82" s="321" t="s">
        <v>357</v>
      </c>
      <c r="BQZ82" s="321" t="s">
        <v>357</v>
      </c>
      <c r="BRA82" s="321" t="s">
        <v>357</v>
      </c>
      <c r="BRB82" s="321" t="s">
        <v>357</v>
      </c>
      <c r="BRC82" s="321" t="s">
        <v>357</v>
      </c>
      <c r="BRD82" s="321" t="s">
        <v>357</v>
      </c>
      <c r="BRE82" s="321" t="s">
        <v>357</v>
      </c>
      <c r="BRF82" s="321" t="s">
        <v>357</v>
      </c>
      <c r="BRG82" s="321" t="s">
        <v>357</v>
      </c>
      <c r="BRH82" s="321" t="s">
        <v>357</v>
      </c>
      <c r="BRI82" s="321" t="s">
        <v>357</v>
      </c>
      <c r="BRJ82" s="321" t="s">
        <v>357</v>
      </c>
      <c r="BRK82" s="321" t="s">
        <v>357</v>
      </c>
      <c r="BRL82" s="321" t="s">
        <v>357</v>
      </c>
      <c r="BRM82" s="321" t="s">
        <v>357</v>
      </c>
      <c r="BRN82" s="321" t="s">
        <v>357</v>
      </c>
      <c r="BRO82" s="321" t="s">
        <v>357</v>
      </c>
      <c r="BRP82" s="321" t="s">
        <v>357</v>
      </c>
      <c r="BRQ82" s="321" t="s">
        <v>357</v>
      </c>
      <c r="BRR82" s="321" t="s">
        <v>357</v>
      </c>
      <c r="BRS82" s="321" t="s">
        <v>357</v>
      </c>
      <c r="BRT82" s="321" t="s">
        <v>357</v>
      </c>
      <c r="BRU82" s="321" t="s">
        <v>357</v>
      </c>
      <c r="BRV82" s="321" t="s">
        <v>357</v>
      </c>
      <c r="BRW82" s="321" t="s">
        <v>357</v>
      </c>
      <c r="BRX82" s="321" t="s">
        <v>357</v>
      </c>
      <c r="BRY82" s="321" t="s">
        <v>357</v>
      </c>
      <c r="BRZ82" s="321" t="s">
        <v>357</v>
      </c>
      <c r="BSA82" s="321" t="s">
        <v>357</v>
      </c>
      <c r="BSB82" s="321" t="s">
        <v>357</v>
      </c>
      <c r="BSC82" s="321" t="s">
        <v>357</v>
      </c>
      <c r="BSD82" s="321" t="s">
        <v>357</v>
      </c>
      <c r="BSE82" s="321" t="s">
        <v>357</v>
      </c>
      <c r="BSF82" s="321" t="s">
        <v>357</v>
      </c>
      <c r="BSG82" s="321" t="s">
        <v>357</v>
      </c>
      <c r="BSH82" s="321" t="s">
        <v>357</v>
      </c>
      <c r="BSI82" s="321" t="s">
        <v>357</v>
      </c>
      <c r="BSJ82" s="321" t="s">
        <v>357</v>
      </c>
      <c r="BSK82" s="321" t="s">
        <v>357</v>
      </c>
      <c r="BSL82" s="321" t="s">
        <v>357</v>
      </c>
      <c r="BSM82" s="321" t="s">
        <v>357</v>
      </c>
      <c r="BSN82" s="321" t="s">
        <v>357</v>
      </c>
      <c r="BSO82" s="321" t="s">
        <v>357</v>
      </c>
      <c r="BSP82" s="321" t="s">
        <v>357</v>
      </c>
      <c r="BSQ82" s="321" t="s">
        <v>357</v>
      </c>
      <c r="BSR82" s="321" t="s">
        <v>357</v>
      </c>
      <c r="BSS82" s="321" t="s">
        <v>357</v>
      </c>
      <c r="BST82" s="321" t="s">
        <v>357</v>
      </c>
      <c r="BSU82" s="321" t="s">
        <v>357</v>
      </c>
      <c r="BSV82" s="321" t="s">
        <v>357</v>
      </c>
      <c r="BSW82" s="321" t="s">
        <v>357</v>
      </c>
      <c r="BSX82" s="321" t="s">
        <v>357</v>
      </c>
      <c r="BSY82" s="321" t="s">
        <v>357</v>
      </c>
      <c r="BSZ82" s="321" t="s">
        <v>357</v>
      </c>
      <c r="BTA82" s="321" t="s">
        <v>357</v>
      </c>
      <c r="BTB82" s="321" t="s">
        <v>357</v>
      </c>
      <c r="BTC82" s="321" t="s">
        <v>357</v>
      </c>
      <c r="BTD82" s="321" t="s">
        <v>357</v>
      </c>
      <c r="BTE82" s="321" t="s">
        <v>357</v>
      </c>
      <c r="BTF82" s="321" t="s">
        <v>357</v>
      </c>
      <c r="BTG82" s="321" t="s">
        <v>357</v>
      </c>
      <c r="BTH82" s="321" t="s">
        <v>357</v>
      </c>
      <c r="BTI82" s="321" t="s">
        <v>357</v>
      </c>
      <c r="BTJ82" s="321" t="s">
        <v>357</v>
      </c>
      <c r="BTK82" s="321" t="s">
        <v>357</v>
      </c>
      <c r="BTL82" s="321" t="s">
        <v>357</v>
      </c>
      <c r="BTM82" s="321" t="s">
        <v>357</v>
      </c>
      <c r="BTN82" s="321" t="s">
        <v>357</v>
      </c>
      <c r="BTO82" s="321" t="s">
        <v>357</v>
      </c>
      <c r="BTP82" s="321" t="s">
        <v>357</v>
      </c>
      <c r="BTQ82" s="321" t="s">
        <v>357</v>
      </c>
      <c r="BTR82" s="321" t="s">
        <v>357</v>
      </c>
      <c r="BTS82" s="321" t="s">
        <v>357</v>
      </c>
      <c r="BTT82" s="321" t="s">
        <v>357</v>
      </c>
      <c r="BTU82" s="321" t="s">
        <v>357</v>
      </c>
      <c r="BTV82" s="321" t="s">
        <v>357</v>
      </c>
      <c r="BTW82" s="321" t="s">
        <v>357</v>
      </c>
      <c r="BTX82" s="321" t="s">
        <v>357</v>
      </c>
      <c r="BTY82" s="321" t="s">
        <v>357</v>
      </c>
      <c r="BTZ82" s="321" t="s">
        <v>357</v>
      </c>
      <c r="BUA82" s="321" t="s">
        <v>357</v>
      </c>
      <c r="BUB82" s="321" t="s">
        <v>357</v>
      </c>
      <c r="BUC82" s="321" t="s">
        <v>357</v>
      </c>
      <c r="BUD82" s="321" t="s">
        <v>357</v>
      </c>
      <c r="BUE82" s="321" t="s">
        <v>357</v>
      </c>
      <c r="BUF82" s="321" t="s">
        <v>357</v>
      </c>
      <c r="BUG82" s="321" t="s">
        <v>357</v>
      </c>
      <c r="BUH82" s="321" t="s">
        <v>357</v>
      </c>
      <c r="BUI82" s="321" t="s">
        <v>357</v>
      </c>
      <c r="BUJ82" s="321" t="s">
        <v>357</v>
      </c>
      <c r="BUK82" s="321" t="s">
        <v>357</v>
      </c>
      <c r="BUL82" s="321" t="s">
        <v>357</v>
      </c>
      <c r="BUM82" s="321" t="s">
        <v>357</v>
      </c>
      <c r="BUN82" s="321" t="s">
        <v>357</v>
      </c>
      <c r="BUO82" s="321" t="s">
        <v>357</v>
      </c>
      <c r="BUP82" s="321" t="s">
        <v>357</v>
      </c>
      <c r="BUQ82" s="321" t="s">
        <v>357</v>
      </c>
      <c r="BUR82" s="321" t="s">
        <v>357</v>
      </c>
      <c r="BUS82" s="321" t="s">
        <v>357</v>
      </c>
      <c r="BUT82" s="321" t="s">
        <v>357</v>
      </c>
      <c r="BUU82" s="321" t="s">
        <v>357</v>
      </c>
      <c r="BUV82" s="321" t="s">
        <v>357</v>
      </c>
      <c r="BUW82" s="321" t="s">
        <v>357</v>
      </c>
      <c r="BUX82" s="321" t="s">
        <v>357</v>
      </c>
      <c r="BUY82" s="321" t="s">
        <v>357</v>
      </c>
      <c r="BUZ82" s="321" t="s">
        <v>357</v>
      </c>
      <c r="BVA82" s="321" t="s">
        <v>357</v>
      </c>
      <c r="BVB82" s="321" t="s">
        <v>357</v>
      </c>
      <c r="BVC82" s="321" t="s">
        <v>357</v>
      </c>
      <c r="BVD82" s="321" t="s">
        <v>357</v>
      </c>
      <c r="BVE82" s="321" t="s">
        <v>357</v>
      </c>
      <c r="BVF82" s="321" t="s">
        <v>357</v>
      </c>
      <c r="BVG82" s="321" t="s">
        <v>357</v>
      </c>
      <c r="BVH82" s="321" t="s">
        <v>357</v>
      </c>
      <c r="BVI82" s="321" t="s">
        <v>357</v>
      </c>
      <c r="BVJ82" s="321" t="s">
        <v>357</v>
      </c>
      <c r="BVK82" s="321" t="s">
        <v>357</v>
      </c>
      <c r="BVL82" s="321" t="s">
        <v>357</v>
      </c>
      <c r="BVM82" s="321" t="s">
        <v>357</v>
      </c>
      <c r="BVN82" s="321" t="s">
        <v>357</v>
      </c>
      <c r="BVO82" s="321" t="s">
        <v>357</v>
      </c>
      <c r="BVP82" s="321" t="s">
        <v>357</v>
      </c>
      <c r="BVQ82" s="321" t="s">
        <v>357</v>
      </c>
      <c r="BVR82" s="321" t="s">
        <v>357</v>
      </c>
      <c r="BVS82" s="321" t="s">
        <v>357</v>
      </c>
      <c r="BVT82" s="321" t="s">
        <v>357</v>
      </c>
      <c r="BVU82" s="321" t="s">
        <v>357</v>
      </c>
      <c r="BVV82" s="321" t="s">
        <v>357</v>
      </c>
      <c r="BVW82" s="321" t="s">
        <v>357</v>
      </c>
      <c r="BVX82" s="321" t="s">
        <v>357</v>
      </c>
      <c r="BVY82" s="321" t="s">
        <v>357</v>
      </c>
      <c r="BVZ82" s="321" t="s">
        <v>357</v>
      </c>
      <c r="BWA82" s="321" t="s">
        <v>357</v>
      </c>
      <c r="BWB82" s="321" t="s">
        <v>357</v>
      </c>
      <c r="BWC82" s="321" t="s">
        <v>357</v>
      </c>
      <c r="BWD82" s="321" t="s">
        <v>357</v>
      </c>
      <c r="BWE82" s="321" t="s">
        <v>357</v>
      </c>
      <c r="BWF82" s="321" t="s">
        <v>357</v>
      </c>
      <c r="BWG82" s="321" t="s">
        <v>357</v>
      </c>
      <c r="BWH82" s="321" t="s">
        <v>357</v>
      </c>
      <c r="BWI82" s="321" t="s">
        <v>357</v>
      </c>
      <c r="BWJ82" s="321" t="s">
        <v>357</v>
      </c>
      <c r="BWK82" s="321" t="s">
        <v>357</v>
      </c>
      <c r="BWL82" s="321" t="s">
        <v>357</v>
      </c>
      <c r="BWM82" s="321" t="s">
        <v>357</v>
      </c>
      <c r="BWN82" s="321" t="s">
        <v>357</v>
      </c>
      <c r="BWO82" s="321" t="s">
        <v>357</v>
      </c>
      <c r="BWP82" s="321" t="s">
        <v>357</v>
      </c>
      <c r="BWQ82" s="321" t="s">
        <v>357</v>
      </c>
      <c r="BWR82" s="321" t="s">
        <v>357</v>
      </c>
      <c r="BWS82" s="321" t="s">
        <v>357</v>
      </c>
      <c r="BWT82" s="321" t="s">
        <v>357</v>
      </c>
      <c r="BWU82" s="321" t="s">
        <v>357</v>
      </c>
      <c r="BWV82" s="321" t="s">
        <v>357</v>
      </c>
      <c r="BWW82" s="321" t="s">
        <v>357</v>
      </c>
      <c r="BWX82" s="321" t="s">
        <v>357</v>
      </c>
      <c r="BWY82" s="321" t="s">
        <v>357</v>
      </c>
      <c r="BWZ82" s="321" t="s">
        <v>357</v>
      </c>
      <c r="BXA82" s="321" t="s">
        <v>357</v>
      </c>
      <c r="BXB82" s="321" t="s">
        <v>357</v>
      </c>
      <c r="BXC82" s="321" t="s">
        <v>357</v>
      </c>
      <c r="BXD82" s="321" t="s">
        <v>357</v>
      </c>
      <c r="BXE82" s="321" t="s">
        <v>357</v>
      </c>
      <c r="BXF82" s="321" t="s">
        <v>357</v>
      </c>
      <c r="BXG82" s="321" t="s">
        <v>357</v>
      </c>
      <c r="BXH82" s="321" t="s">
        <v>357</v>
      </c>
      <c r="BXI82" s="321" t="s">
        <v>357</v>
      </c>
      <c r="BXJ82" s="321" t="s">
        <v>357</v>
      </c>
      <c r="BXK82" s="321" t="s">
        <v>357</v>
      </c>
      <c r="BXL82" s="321" t="s">
        <v>357</v>
      </c>
      <c r="BXM82" s="321" t="s">
        <v>357</v>
      </c>
      <c r="BXN82" s="321" t="s">
        <v>357</v>
      </c>
      <c r="BXO82" s="321" t="s">
        <v>357</v>
      </c>
      <c r="BXP82" s="321" t="s">
        <v>357</v>
      </c>
      <c r="BXQ82" s="321" t="s">
        <v>357</v>
      </c>
      <c r="BXR82" s="321" t="s">
        <v>357</v>
      </c>
      <c r="BXS82" s="321" t="s">
        <v>357</v>
      </c>
      <c r="BXT82" s="321" t="s">
        <v>357</v>
      </c>
      <c r="BXU82" s="321" t="s">
        <v>357</v>
      </c>
      <c r="BXV82" s="321" t="s">
        <v>357</v>
      </c>
      <c r="BXW82" s="321" t="s">
        <v>357</v>
      </c>
      <c r="BXX82" s="321" t="s">
        <v>357</v>
      </c>
      <c r="BXY82" s="321" t="s">
        <v>357</v>
      </c>
      <c r="BXZ82" s="321" t="s">
        <v>357</v>
      </c>
      <c r="BYA82" s="321" t="s">
        <v>357</v>
      </c>
      <c r="BYB82" s="321" t="s">
        <v>357</v>
      </c>
      <c r="BYC82" s="321" t="s">
        <v>357</v>
      </c>
      <c r="BYD82" s="321" t="s">
        <v>357</v>
      </c>
      <c r="BYE82" s="321" t="s">
        <v>357</v>
      </c>
      <c r="BYF82" s="321" t="s">
        <v>357</v>
      </c>
      <c r="BYG82" s="321" t="s">
        <v>357</v>
      </c>
      <c r="BYH82" s="321" t="s">
        <v>357</v>
      </c>
      <c r="BYI82" s="321" t="s">
        <v>357</v>
      </c>
      <c r="BYJ82" s="321" t="s">
        <v>357</v>
      </c>
      <c r="BYK82" s="321" t="s">
        <v>357</v>
      </c>
      <c r="BYL82" s="321" t="s">
        <v>357</v>
      </c>
      <c r="BYM82" s="321" t="s">
        <v>357</v>
      </c>
      <c r="BYN82" s="321" t="s">
        <v>357</v>
      </c>
      <c r="BYO82" s="321" t="s">
        <v>357</v>
      </c>
      <c r="BYP82" s="321" t="s">
        <v>357</v>
      </c>
      <c r="BYQ82" s="321" t="s">
        <v>357</v>
      </c>
      <c r="BYR82" s="321" t="s">
        <v>357</v>
      </c>
      <c r="BYS82" s="321" t="s">
        <v>357</v>
      </c>
      <c r="BYT82" s="321" t="s">
        <v>357</v>
      </c>
      <c r="BYU82" s="321" t="s">
        <v>357</v>
      </c>
      <c r="BYV82" s="321" t="s">
        <v>357</v>
      </c>
      <c r="BYW82" s="321" t="s">
        <v>357</v>
      </c>
      <c r="BYX82" s="321" t="s">
        <v>357</v>
      </c>
      <c r="BYY82" s="321" t="s">
        <v>357</v>
      </c>
      <c r="BYZ82" s="321" t="s">
        <v>357</v>
      </c>
      <c r="BZA82" s="321" t="s">
        <v>357</v>
      </c>
      <c r="BZB82" s="321" t="s">
        <v>357</v>
      </c>
      <c r="BZC82" s="321" t="s">
        <v>357</v>
      </c>
      <c r="BZD82" s="321" t="s">
        <v>357</v>
      </c>
      <c r="BZE82" s="321" t="s">
        <v>357</v>
      </c>
      <c r="BZF82" s="321" t="s">
        <v>357</v>
      </c>
      <c r="BZG82" s="321" t="s">
        <v>357</v>
      </c>
      <c r="BZH82" s="321" t="s">
        <v>357</v>
      </c>
      <c r="BZI82" s="321" t="s">
        <v>357</v>
      </c>
      <c r="BZJ82" s="321" t="s">
        <v>357</v>
      </c>
      <c r="BZK82" s="321" t="s">
        <v>357</v>
      </c>
      <c r="BZL82" s="321" t="s">
        <v>357</v>
      </c>
      <c r="BZM82" s="321" t="s">
        <v>357</v>
      </c>
      <c r="BZN82" s="321" t="s">
        <v>357</v>
      </c>
      <c r="BZO82" s="321" t="s">
        <v>357</v>
      </c>
      <c r="BZP82" s="321" t="s">
        <v>357</v>
      </c>
      <c r="BZQ82" s="321" t="s">
        <v>357</v>
      </c>
      <c r="BZR82" s="321" t="s">
        <v>357</v>
      </c>
      <c r="BZS82" s="321" t="s">
        <v>357</v>
      </c>
      <c r="BZT82" s="321" t="s">
        <v>357</v>
      </c>
      <c r="BZU82" s="321" t="s">
        <v>357</v>
      </c>
      <c r="BZV82" s="321" t="s">
        <v>357</v>
      </c>
      <c r="BZW82" s="321" t="s">
        <v>357</v>
      </c>
      <c r="BZX82" s="321" t="s">
        <v>357</v>
      </c>
      <c r="BZY82" s="321" t="s">
        <v>357</v>
      </c>
      <c r="BZZ82" s="321" t="s">
        <v>357</v>
      </c>
      <c r="CAA82" s="321" t="s">
        <v>357</v>
      </c>
      <c r="CAB82" s="321" t="s">
        <v>357</v>
      </c>
      <c r="CAC82" s="321" t="s">
        <v>357</v>
      </c>
      <c r="CAD82" s="321" t="s">
        <v>357</v>
      </c>
      <c r="CAE82" s="321" t="s">
        <v>357</v>
      </c>
      <c r="CAF82" s="321" t="s">
        <v>357</v>
      </c>
      <c r="CAG82" s="321" t="s">
        <v>357</v>
      </c>
      <c r="CAH82" s="321" t="s">
        <v>357</v>
      </c>
      <c r="CAI82" s="321" t="s">
        <v>357</v>
      </c>
      <c r="CAJ82" s="321" t="s">
        <v>357</v>
      </c>
      <c r="CAK82" s="321" t="s">
        <v>357</v>
      </c>
      <c r="CAL82" s="321" t="s">
        <v>357</v>
      </c>
      <c r="CAM82" s="321" t="s">
        <v>357</v>
      </c>
      <c r="CAN82" s="321" t="s">
        <v>357</v>
      </c>
      <c r="CAO82" s="321" t="s">
        <v>357</v>
      </c>
      <c r="CAP82" s="321" t="s">
        <v>357</v>
      </c>
      <c r="CAQ82" s="321" t="s">
        <v>357</v>
      </c>
      <c r="CAR82" s="321" t="s">
        <v>357</v>
      </c>
      <c r="CAS82" s="321" t="s">
        <v>357</v>
      </c>
      <c r="CAT82" s="321" t="s">
        <v>357</v>
      </c>
      <c r="CAU82" s="321" t="s">
        <v>357</v>
      </c>
      <c r="CAV82" s="321" t="s">
        <v>357</v>
      </c>
      <c r="CAW82" s="321" t="s">
        <v>357</v>
      </c>
      <c r="CAX82" s="321" t="s">
        <v>357</v>
      </c>
      <c r="CAY82" s="321" t="s">
        <v>357</v>
      </c>
      <c r="CAZ82" s="321" t="s">
        <v>357</v>
      </c>
      <c r="CBA82" s="321" t="s">
        <v>357</v>
      </c>
      <c r="CBB82" s="321" t="s">
        <v>357</v>
      </c>
      <c r="CBC82" s="321" t="s">
        <v>357</v>
      </c>
      <c r="CBD82" s="321" t="s">
        <v>357</v>
      </c>
      <c r="CBE82" s="321" t="s">
        <v>357</v>
      </c>
      <c r="CBF82" s="321" t="s">
        <v>357</v>
      </c>
      <c r="CBG82" s="321" t="s">
        <v>357</v>
      </c>
      <c r="CBH82" s="321" t="s">
        <v>357</v>
      </c>
      <c r="CBI82" s="321" t="s">
        <v>357</v>
      </c>
      <c r="CBJ82" s="321" t="s">
        <v>357</v>
      </c>
      <c r="CBK82" s="321" t="s">
        <v>357</v>
      </c>
      <c r="CBL82" s="321" t="s">
        <v>357</v>
      </c>
      <c r="CBM82" s="321" t="s">
        <v>357</v>
      </c>
      <c r="CBN82" s="321" t="s">
        <v>357</v>
      </c>
      <c r="CBO82" s="321" t="s">
        <v>357</v>
      </c>
      <c r="CBP82" s="321" t="s">
        <v>357</v>
      </c>
      <c r="CBQ82" s="321" t="s">
        <v>357</v>
      </c>
      <c r="CBR82" s="321" t="s">
        <v>357</v>
      </c>
      <c r="CBS82" s="321" t="s">
        <v>357</v>
      </c>
      <c r="CBT82" s="321" t="s">
        <v>357</v>
      </c>
      <c r="CBU82" s="321" t="s">
        <v>357</v>
      </c>
      <c r="CBV82" s="321" t="s">
        <v>357</v>
      </c>
      <c r="CBW82" s="321" t="s">
        <v>357</v>
      </c>
      <c r="CBX82" s="321" t="s">
        <v>357</v>
      </c>
      <c r="CBY82" s="321" t="s">
        <v>357</v>
      </c>
      <c r="CBZ82" s="321" t="s">
        <v>357</v>
      </c>
      <c r="CCA82" s="321" t="s">
        <v>357</v>
      </c>
      <c r="CCB82" s="321" t="s">
        <v>357</v>
      </c>
      <c r="CCC82" s="321" t="s">
        <v>357</v>
      </c>
      <c r="CCD82" s="321" t="s">
        <v>357</v>
      </c>
      <c r="CCE82" s="321" t="s">
        <v>357</v>
      </c>
      <c r="CCF82" s="321" t="s">
        <v>357</v>
      </c>
      <c r="CCG82" s="321" t="s">
        <v>357</v>
      </c>
      <c r="CCH82" s="321" t="s">
        <v>357</v>
      </c>
      <c r="CCI82" s="321" t="s">
        <v>357</v>
      </c>
      <c r="CCJ82" s="321" t="s">
        <v>357</v>
      </c>
      <c r="CCK82" s="321" t="s">
        <v>357</v>
      </c>
      <c r="CCL82" s="321" t="s">
        <v>357</v>
      </c>
      <c r="CCM82" s="321" t="s">
        <v>357</v>
      </c>
      <c r="CCN82" s="321" t="s">
        <v>357</v>
      </c>
      <c r="CCO82" s="321" t="s">
        <v>357</v>
      </c>
      <c r="CCP82" s="321" t="s">
        <v>357</v>
      </c>
      <c r="CCQ82" s="321" t="s">
        <v>357</v>
      </c>
      <c r="CCR82" s="321" t="s">
        <v>357</v>
      </c>
      <c r="CCS82" s="321" t="s">
        <v>357</v>
      </c>
      <c r="CCT82" s="321" t="s">
        <v>357</v>
      </c>
      <c r="CCU82" s="321" t="s">
        <v>357</v>
      </c>
      <c r="CCV82" s="321" t="s">
        <v>357</v>
      </c>
      <c r="CCW82" s="321" t="s">
        <v>357</v>
      </c>
      <c r="CCX82" s="321" t="s">
        <v>357</v>
      </c>
      <c r="CCY82" s="321" t="s">
        <v>357</v>
      </c>
      <c r="CCZ82" s="321" t="s">
        <v>357</v>
      </c>
      <c r="CDA82" s="321" t="s">
        <v>357</v>
      </c>
      <c r="CDB82" s="321" t="s">
        <v>357</v>
      </c>
      <c r="CDC82" s="321" t="s">
        <v>357</v>
      </c>
      <c r="CDD82" s="321" t="s">
        <v>357</v>
      </c>
      <c r="CDE82" s="321" t="s">
        <v>357</v>
      </c>
      <c r="CDF82" s="321" t="s">
        <v>357</v>
      </c>
      <c r="CDG82" s="321" t="s">
        <v>357</v>
      </c>
      <c r="CDH82" s="321" t="s">
        <v>357</v>
      </c>
      <c r="CDI82" s="321" t="s">
        <v>357</v>
      </c>
      <c r="CDJ82" s="321" t="s">
        <v>357</v>
      </c>
      <c r="CDK82" s="321" t="s">
        <v>357</v>
      </c>
      <c r="CDL82" s="321" t="s">
        <v>357</v>
      </c>
      <c r="CDM82" s="321" t="s">
        <v>357</v>
      </c>
      <c r="CDN82" s="321" t="s">
        <v>357</v>
      </c>
      <c r="CDO82" s="321" t="s">
        <v>357</v>
      </c>
      <c r="CDP82" s="321" t="s">
        <v>357</v>
      </c>
      <c r="CDQ82" s="321" t="s">
        <v>357</v>
      </c>
      <c r="CDR82" s="321" t="s">
        <v>357</v>
      </c>
      <c r="CDS82" s="321" t="s">
        <v>357</v>
      </c>
      <c r="CDT82" s="321" t="s">
        <v>357</v>
      </c>
      <c r="CDU82" s="321" t="s">
        <v>357</v>
      </c>
      <c r="CDV82" s="321" t="s">
        <v>357</v>
      </c>
      <c r="CDW82" s="321" t="s">
        <v>357</v>
      </c>
      <c r="CDX82" s="321" t="s">
        <v>357</v>
      </c>
      <c r="CDY82" s="321" t="s">
        <v>357</v>
      </c>
      <c r="CDZ82" s="321" t="s">
        <v>357</v>
      </c>
      <c r="CEA82" s="321" t="s">
        <v>357</v>
      </c>
      <c r="CEB82" s="321" t="s">
        <v>357</v>
      </c>
      <c r="CEC82" s="321" t="s">
        <v>357</v>
      </c>
      <c r="CED82" s="321" t="s">
        <v>357</v>
      </c>
      <c r="CEE82" s="321" t="s">
        <v>357</v>
      </c>
      <c r="CEF82" s="321" t="s">
        <v>357</v>
      </c>
      <c r="CEG82" s="321" t="s">
        <v>357</v>
      </c>
      <c r="CEH82" s="321" t="s">
        <v>357</v>
      </c>
      <c r="CEI82" s="321" t="s">
        <v>357</v>
      </c>
      <c r="CEJ82" s="321" t="s">
        <v>357</v>
      </c>
      <c r="CEK82" s="321" t="s">
        <v>357</v>
      </c>
      <c r="CEL82" s="321" t="s">
        <v>357</v>
      </c>
      <c r="CEM82" s="321" t="s">
        <v>357</v>
      </c>
      <c r="CEN82" s="321" t="s">
        <v>357</v>
      </c>
      <c r="CEO82" s="321" t="s">
        <v>357</v>
      </c>
      <c r="CEP82" s="321" t="s">
        <v>357</v>
      </c>
      <c r="CEQ82" s="321" t="s">
        <v>357</v>
      </c>
      <c r="CER82" s="321" t="s">
        <v>357</v>
      </c>
      <c r="CES82" s="321" t="s">
        <v>357</v>
      </c>
      <c r="CET82" s="321" t="s">
        <v>357</v>
      </c>
      <c r="CEU82" s="321" t="s">
        <v>357</v>
      </c>
      <c r="CEV82" s="321" t="s">
        <v>357</v>
      </c>
      <c r="CEW82" s="321" t="s">
        <v>357</v>
      </c>
      <c r="CEX82" s="321" t="s">
        <v>357</v>
      </c>
      <c r="CEY82" s="321" t="s">
        <v>357</v>
      </c>
      <c r="CEZ82" s="321" t="s">
        <v>357</v>
      </c>
      <c r="CFA82" s="321" t="s">
        <v>357</v>
      </c>
      <c r="CFB82" s="321" t="s">
        <v>357</v>
      </c>
      <c r="CFC82" s="321" t="s">
        <v>357</v>
      </c>
      <c r="CFD82" s="321" t="s">
        <v>357</v>
      </c>
      <c r="CFE82" s="321" t="s">
        <v>357</v>
      </c>
      <c r="CFF82" s="321" t="s">
        <v>357</v>
      </c>
      <c r="CFG82" s="321" t="s">
        <v>357</v>
      </c>
      <c r="CFH82" s="321" t="s">
        <v>357</v>
      </c>
      <c r="CFI82" s="321" t="s">
        <v>357</v>
      </c>
      <c r="CFJ82" s="321" t="s">
        <v>357</v>
      </c>
      <c r="CFK82" s="321" t="s">
        <v>357</v>
      </c>
      <c r="CFL82" s="321" t="s">
        <v>357</v>
      </c>
      <c r="CFM82" s="321" t="s">
        <v>357</v>
      </c>
      <c r="CFN82" s="321" t="s">
        <v>357</v>
      </c>
      <c r="CFO82" s="321" t="s">
        <v>357</v>
      </c>
      <c r="CFP82" s="321" t="s">
        <v>357</v>
      </c>
      <c r="CFQ82" s="321" t="s">
        <v>357</v>
      </c>
      <c r="CFR82" s="321" t="s">
        <v>357</v>
      </c>
      <c r="CFS82" s="321" t="s">
        <v>357</v>
      </c>
      <c r="CFT82" s="321" t="s">
        <v>357</v>
      </c>
      <c r="CFU82" s="321" t="s">
        <v>357</v>
      </c>
      <c r="CFV82" s="321" t="s">
        <v>357</v>
      </c>
      <c r="CFW82" s="321" t="s">
        <v>357</v>
      </c>
      <c r="CFX82" s="321" t="s">
        <v>357</v>
      </c>
      <c r="CFY82" s="321" t="s">
        <v>357</v>
      </c>
      <c r="CFZ82" s="321" t="s">
        <v>357</v>
      </c>
      <c r="CGA82" s="321" t="s">
        <v>357</v>
      </c>
      <c r="CGB82" s="321" t="s">
        <v>357</v>
      </c>
      <c r="CGC82" s="321" t="s">
        <v>357</v>
      </c>
      <c r="CGD82" s="321" t="s">
        <v>357</v>
      </c>
      <c r="CGE82" s="321" t="s">
        <v>357</v>
      </c>
      <c r="CGF82" s="321" t="s">
        <v>357</v>
      </c>
      <c r="CGG82" s="321" t="s">
        <v>357</v>
      </c>
      <c r="CGH82" s="321" t="s">
        <v>357</v>
      </c>
      <c r="CGI82" s="321" t="s">
        <v>357</v>
      </c>
      <c r="CGJ82" s="321" t="s">
        <v>357</v>
      </c>
      <c r="CGK82" s="321" t="s">
        <v>357</v>
      </c>
      <c r="CGL82" s="321" t="s">
        <v>357</v>
      </c>
      <c r="CGM82" s="321" t="s">
        <v>357</v>
      </c>
      <c r="CGN82" s="321" t="s">
        <v>357</v>
      </c>
      <c r="CGO82" s="321" t="s">
        <v>357</v>
      </c>
      <c r="CGP82" s="321" t="s">
        <v>357</v>
      </c>
      <c r="CGQ82" s="321" t="s">
        <v>357</v>
      </c>
      <c r="CGR82" s="321" t="s">
        <v>357</v>
      </c>
      <c r="CGS82" s="321" t="s">
        <v>357</v>
      </c>
      <c r="CGT82" s="321" t="s">
        <v>357</v>
      </c>
      <c r="CGU82" s="321" t="s">
        <v>357</v>
      </c>
      <c r="CGV82" s="321" t="s">
        <v>357</v>
      </c>
      <c r="CGW82" s="321" t="s">
        <v>357</v>
      </c>
      <c r="CGX82" s="321" t="s">
        <v>357</v>
      </c>
      <c r="CGY82" s="321" t="s">
        <v>357</v>
      </c>
      <c r="CGZ82" s="321" t="s">
        <v>357</v>
      </c>
      <c r="CHA82" s="321" t="s">
        <v>357</v>
      </c>
      <c r="CHB82" s="321" t="s">
        <v>357</v>
      </c>
      <c r="CHC82" s="321" t="s">
        <v>357</v>
      </c>
      <c r="CHD82" s="321" t="s">
        <v>357</v>
      </c>
      <c r="CHE82" s="321" t="s">
        <v>357</v>
      </c>
      <c r="CHF82" s="321" t="s">
        <v>357</v>
      </c>
      <c r="CHG82" s="321" t="s">
        <v>357</v>
      </c>
      <c r="CHH82" s="321" t="s">
        <v>357</v>
      </c>
      <c r="CHI82" s="321" t="s">
        <v>357</v>
      </c>
      <c r="CHJ82" s="321" t="s">
        <v>357</v>
      </c>
      <c r="CHK82" s="321" t="s">
        <v>357</v>
      </c>
      <c r="CHL82" s="321" t="s">
        <v>357</v>
      </c>
      <c r="CHM82" s="321" t="s">
        <v>357</v>
      </c>
      <c r="CHN82" s="321" t="s">
        <v>357</v>
      </c>
      <c r="CHO82" s="321" t="s">
        <v>357</v>
      </c>
      <c r="CHP82" s="321" t="s">
        <v>357</v>
      </c>
      <c r="CHQ82" s="321" t="s">
        <v>357</v>
      </c>
      <c r="CHR82" s="321" t="s">
        <v>357</v>
      </c>
      <c r="CHS82" s="321" t="s">
        <v>357</v>
      </c>
      <c r="CHT82" s="321" t="s">
        <v>357</v>
      </c>
      <c r="CHU82" s="321" t="s">
        <v>357</v>
      </c>
      <c r="CHV82" s="321" t="s">
        <v>357</v>
      </c>
      <c r="CHW82" s="321" t="s">
        <v>357</v>
      </c>
      <c r="CHX82" s="321" t="s">
        <v>357</v>
      </c>
      <c r="CHY82" s="321" t="s">
        <v>357</v>
      </c>
      <c r="CHZ82" s="321" t="s">
        <v>357</v>
      </c>
      <c r="CIA82" s="321" t="s">
        <v>357</v>
      </c>
      <c r="CIB82" s="321" t="s">
        <v>357</v>
      </c>
      <c r="CIC82" s="321" t="s">
        <v>357</v>
      </c>
      <c r="CID82" s="321" t="s">
        <v>357</v>
      </c>
      <c r="CIE82" s="321" t="s">
        <v>357</v>
      </c>
      <c r="CIF82" s="321" t="s">
        <v>357</v>
      </c>
      <c r="CIG82" s="321" t="s">
        <v>357</v>
      </c>
      <c r="CIH82" s="321" t="s">
        <v>357</v>
      </c>
      <c r="CII82" s="321" t="s">
        <v>357</v>
      </c>
      <c r="CIJ82" s="321" t="s">
        <v>357</v>
      </c>
      <c r="CIK82" s="321" t="s">
        <v>357</v>
      </c>
      <c r="CIL82" s="321" t="s">
        <v>357</v>
      </c>
      <c r="CIM82" s="321" t="s">
        <v>357</v>
      </c>
      <c r="CIN82" s="321" t="s">
        <v>357</v>
      </c>
      <c r="CIO82" s="321" t="s">
        <v>357</v>
      </c>
      <c r="CIP82" s="321" t="s">
        <v>357</v>
      </c>
      <c r="CIQ82" s="321" t="s">
        <v>357</v>
      </c>
      <c r="CIR82" s="321" t="s">
        <v>357</v>
      </c>
      <c r="CIS82" s="321" t="s">
        <v>357</v>
      </c>
      <c r="CIT82" s="321" t="s">
        <v>357</v>
      </c>
      <c r="CIU82" s="321" t="s">
        <v>357</v>
      </c>
      <c r="CIV82" s="321" t="s">
        <v>357</v>
      </c>
      <c r="CIW82" s="321" t="s">
        <v>357</v>
      </c>
      <c r="CIX82" s="321" t="s">
        <v>357</v>
      </c>
      <c r="CIY82" s="321" t="s">
        <v>357</v>
      </c>
      <c r="CIZ82" s="321" t="s">
        <v>357</v>
      </c>
      <c r="CJA82" s="321" t="s">
        <v>357</v>
      </c>
      <c r="CJB82" s="321" t="s">
        <v>357</v>
      </c>
      <c r="CJC82" s="321" t="s">
        <v>357</v>
      </c>
      <c r="CJD82" s="321" t="s">
        <v>357</v>
      </c>
      <c r="CJE82" s="321" t="s">
        <v>357</v>
      </c>
      <c r="CJF82" s="321" t="s">
        <v>357</v>
      </c>
      <c r="CJG82" s="321" t="s">
        <v>357</v>
      </c>
      <c r="CJH82" s="321" t="s">
        <v>357</v>
      </c>
      <c r="CJI82" s="321" t="s">
        <v>357</v>
      </c>
      <c r="CJJ82" s="321" t="s">
        <v>357</v>
      </c>
      <c r="CJK82" s="321" t="s">
        <v>357</v>
      </c>
      <c r="CJL82" s="321" t="s">
        <v>357</v>
      </c>
      <c r="CJM82" s="321" t="s">
        <v>357</v>
      </c>
      <c r="CJN82" s="321" t="s">
        <v>357</v>
      </c>
      <c r="CJO82" s="321" t="s">
        <v>357</v>
      </c>
      <c r="CJP82" s="321" t="s">
        <v>357</v>
      </c>
      <c r="CJQ82" s="321" t="s">
        <v>357</v>
      </c>
      <c r="CJR82" s="321" t="s">
        <v>357</v>
      </c>
      <c r="CJS82" s="321" t="s">
        <v>357</v>
      </c>
      <c r="CJT82" s="321" t="s">
        <v>357</v>
      </c>
      <c r="CJU82" s="321" t="s">
        <v>357</v>
      </c>
      <c r="CJV82" s="321" t="s">
        <v>357</v>
      </c>
      <c r="CJW82" s="321" t="s">
        <v>357</v>
      </c>
      <c r="CJX82" s="321" t="s">
        <v>357</v>
      </c>
      <c r="CJY82" s="321" t="s">
        <v>357</v>
      </c>
      <c r="CJZ82" s="321" t="s">
        <v>357</v>
      </c>
      <c r="CKA82" s="321" t="s">
        <v>357</v>
      </c>
      <c r="CKB82" s="321" t="s">
        <v>357</v>
      </c>
      <c r="CKC82" s="321" t="s">
        <v>357</v>
      </c>
      <c r="CKD82" s="321" t="s">
        <v>357</v>
      </c>
      <c r="CKE82" s="321" t="s">
        <v>357</v>
      </c>
      <c r="CKF82" s="321" t="s">
        <v>357</v>
      </c>
      <c r="CKG82" s="321" t="s">
        <v>357</v>
      </c>
      <c r="CKH82" s="321" t="s">
        <v>357</v>
      </c>
      <c r="CKI82" s="321" t="s">
        <v>357</v>
      </c>
      <c r="CKJ82" s="321" t="s">
        <v>357</v>
      </c>
      <c r="CKK82" s="321" t="s">
        <v>357</v>
      </c>
      <c r="CKL82" s="321" t="s">
        <v>357</v>
      </c>
      <c r="CKM82" s="321" t="s">
        <v>357</v>
      </c>
      <c r="CKN82" s="321" t="s">
        <v>357</v>
      </c>
      <c r="CKO82" s="321" t="s">
        <v>357</v>
      </c>
      <c r="CKP82" s="321" t="s">
        <v>357</v>
      </c>
      <c r="CKQ82" s="321" t="s">
        <v>357</v>
      </c>
      <c r="CKR82" s="321" t="s">
        <v>357</v>
      </c>
      <c r="CKS82" s="321" t="s">
        <v>357</v>
      </c>
      <c r="CKT82" s="321" t="s">
        <v>357</v>
      </c>
      <c r="CKU82" s="321" t="s">
        <v>357</v>
      </c>
      <c r="CKV82" s="321" t="s">
        <v>357</v>
      </c>
      <c r="CKW82" s="321" t="s">
        <v>357</v>
      </c>
      <c r="CKX82" s="321" t="s">
        <v>357</v>
      </c>
      <c r="CKY82" s="321" t="s">
        <v>357</v>
      </c>
      <c r="CKZ82" s="321" t="s">
        <v>357</v>
      </c>
      <c r="CLA82" s="321" t="s">
        <v>357</v>
      </c>
      <c r="CLB82" s="321" t="s">
        <v>357</v>
      </c>
      <c r="CLC82" s="321" t="s">
        <v>357</v>
      </c>
      <c r="CLD82" s="321" t="s">
        <v>357</v>
      </c>
      <c r="CLE82" s="321" t="s">
        <v>357</v>
      </c>
      <c r="CLF82" s="321" t="s">
        <v>357</v>
      </c>
      <c r="CLG82" s="321" t="s">
        <v>357</v>
      </c>
      <c r="CLH82" s="321" t="s">
        <v>357</v>
      </c>
      <c r="CLI82" s="321" t="s">
        <v>357</v>
      </c>
      <c r="CLJ82" s="321" t="s">
        <v>357</v>
      </c>
      <c r="CLK82" s="321" t="s">
        <v>357</v>
      </c>
      <c r="CLL82" s="321" t="s">
        <v>357</v>
      </c>
      <c r="CLM82" s="321" t="s">
        <v>357</v>
      </c>
      <c r="CLN82" s="321" t="s">
        <v>357</v>
      </c>
      <c r="CLO82" s="321" t="s">
        <v>357</v>
      </c>
      <c r="CLP82" s="321" t="s">
        <v>357</v>
      </c>
      <c r="CLQ82" s="321" t="s">
        <v>357</v>
      </c>
      <c r="CLR82" s="321" t="s">
        <v>357</v>
      </c>
      <c r="CLS82" s="321" t="s">
        <v>357</v>
      </c>
      <c r="CLT82" s="321" t="s">
        <v>357</v>
      </c>
      <c r="CLU82" s="321" t="s">
        <v>357</v>
      </c>
      <c r="CLV82" s="321" t="s">
        <v>357</v>
      </c>
      <c r="CLW82" s="321" t="s">
        <v>357</v>
      </c>
      <c r="CLX82" s="321" t="s">
        <v>357</v>
      </c>
      <c r="CLY82" s="321" t="s">
        <v>357</v>
      </c>
      <c r="CLZ82" s="321" t="s">
        <v>357</v>
      </c>
      <c r="CMA82" s="321" t="s">
        <v>357</v>
      </c>
      <c r="CMB82" s="321" t="s">
        <v>357</v>
      </c>
      <c r="CMC82" s="321" t="s">
        <v>357</v>
      </c>
      <c r="CMD82" s="321" t="s">
        <v>357</v>
      </c>
      <c r="CME82" s="321" t="s">
        <v>357</v>
      </c>
      <c r="CMF82" s="321" t="s">
        <v>357</v>
      </c>
      <c r="CMG82" s="321" t="s">
        <v>357</v>
      </c>
      <c r="CMH82" s="321" t="s">
        <v>357</v>
      </c>
      <c r="CMI82" s="321" t="s">
        <v>357</v>
      </c>
      <c r="CMJ82" s="321" t="s">
        <v>357</v>
      </c>
      <c r="CMK82" s="321" t="s">
        <v>357</v>
      </c>
      <c r="CML82" s="321" t="s">
        <v>357</v>
      </c>
      <c r="CMM82" s="321" t="s">
        <v>357</v>
      </c>
      <c r="CMN82" s="321" t="s">
        <v>357</v>
      </c>
      <c r="CMO82" s="321" t="s">
        <v>357</v>
      </c>
      <c r="CMP82" s="321" t="s">
        <v>357</v>
      </c>
      <c r="CMQ82" s="321" t="s">
        <v>357</v>
      </c>
      <c r="CMR82" s="321" t="s">
        <v>357</v>
      </c>
      <c r="CMS82" s="321" t="s">
        <v>357</v>
      </c>
      <c r="CMT82" s="321" t="s">
        <v>357</v>
      </c>
      <c r="CMU82" s="321" t="s">
        <v>357</v>
      </c>
      <c r="CMV82" s="321" t="s">
        <v>357</v>
      </c>
      <c r="CMW82" s="321" t="s">
        <v>357</v>
      </c>
      <c r="CMX82" s="321" t="s">
        <v>357</v>
      </c>
      <c r="CMY82" s="321" t="s">
        <v>357</v>
      </c>
      <c r="CMZ82" s="321" t="s">
        <v>357</v>
      </c>
      <c r="CNA82" s="321" t="s">
        <v>357</v>
      </c>
      <c r="CNB82" s="321" t="s">
        <v>357</v>
      </c>
      <c r="CNC82" s="321" t="s">
        <v>357</v>
      </c>
      <c r="CND82" s="321" t="s">
        <v>357</v>
      </c>
      <c r="CNE82" s="321" t="s">
        <v>357</v>
      </c>
      <c r="CNF82" s="321" t="s">
        <v>357</v>
      </c>
      <c r="CNG82" s="321" t="s">
        <v>357</v>
      </c>
      <c r="CNH82" s="321" t="s">
        <v>357</v>
      </c>
      <c r="CNI82" s="321" t="s">
        <v>357</v>
      </c>
      <c r="CNJ82" s="321" t="s">
        <v>357</v>
      </c>
      <c r="CNK82" s="321" t="s">
        <v>357</v>
      </c>
      <c r="CNL82" s="321" t="s">
        <v>357</v>
      </c>
      <c r="CNM82" s="321" t="s">
        <v>357</v>
      </c>
      <c r="CNN82" s="321" t="s">
        <v>357</v>
      </c>
      <c r="CNO82" s="321" t="s">
        <v>357</v>
      </c>
      <c r="CNP82" s="321" t="s">
        <v>357</v>
      </c>
      <c r="CNQ82" s="321" t="s">
        <v>357</v>
      </c>
      <c r="CNR82" s="321" t="s">
        <v>357</v>
      </c>
      <c r="CNS82" s="321" t="s">
        <v>357</v>
      </c>
      <c r="CNT82" s="321" t="s">
        <v>357</v>
      </c>
      <c r="CNU82" s="321" t="s">
        <v>357</v>
      </c>
      <c r="CNV82" s="321" t="s">
        <v>357</v>
      </c>
      <c r="CNW82" s="321" t="s">
        <v>357</v>
      </c>
      <c r="CNX82" s="321" t="s">
        <v>357</v>
      </c>
      <c r="CNY82" s="321" t="s">
        <v>357</v>
      </c>
      <c r="CNZ82" s="321" t="s">
        <v>357</v>
      </c>
      <c r="COA82" s="321" t="s">
        <v>357</v>
      </c>
      <c r="COB82" s="321" t="s">
        <v>357</v>
      </c>
      <c r="COC82" s="321" t="s">
        <v>357</v>
      </c>
      <c r="COD82" s="321" t="s">
        <v>357</v>
      </c>
      <c r="COE82" s="321" t="s">
        <v>357</v>
      </c>
      <c r="COF82" s="321" t="s">
        <v>357</v>
      </c>
      <c r="COG82" s="321" t="s">
        <v>357</v>
      </c>
      <c r="COH82" s="321" t="s">
        <v>357</v>
      </c>
      <c r="COI82" s="321" t="s">
        <v>357</v>
      </c>
      <c r="COJ82" s="321" t="s">
        <v>357</v>
      </c>
      <c r="COK82" s="321" t="s">
        <v>357</v>
      </c>
      <c r="COL82" s="321" t="s">
        <v>357</v>
      </c>
      <c r="COM82" s="321" t="s">
        <v>357</v>
      </c>
      <c r="CON82" s="321" t="s">
        <v>357</v>
      </c>
      <c r="COO82" s="321" t="s">
        <v>357</v>
      </c>
      <c r="COP82" s="321" t="s">
        <v>357</v>
      </c>
      <c r="COQ82" s="321" t="s">
        <v>357</v>
      </c>
      <c r="COR82" s="321" t="s">
        <v>357</v>
      </c>
      <c r="COS82" s="321" t="s">
        <v>357</v>
      </c>
      <c r="COT82" s="321" t="s">
        <v>357</v>
      </c>
      <c r="COU82" s="321" t="s">
        <v>357</v>
      </c>
      <c r="COV82" s="321" t="s">
        <v>357</v>
      </c>
      <c r="COW82" s="321" t="s">
        <v>357</v>
      </c>
      <c r="COX82" s="321" t="s">
        <v>357</v>
      </c>
      <c r="COY82" s="321" t="s">
        <v>357</v>
      </c>
      <c r="COZ82" s="321" t="s">
        <v>357</v>
      </c>
      <c r="CPA82" s="321" t="s">
        <v>357</v>
      </c>
      <c r="CPB82" s="321" t="s">
        <v>357</v>
      </c>
      <c r="CPC82" s="321" t="s">
        <v>357</v>
      </c>
      <c r="CPD82" s="321" t="s">
        <v>357</v>
      </c>
      <c r="CPE82" s="321" t="s">
        <v>357</v>
      </c>
      <c r="CPF82" s="321" t="s">
        <v>357</v>
      </c>
      <c r="CPG82" s="321" t="s">
        <v>357</v>
      </c>
      <c r="CPH82" s="321" t="s">
        <v>357</v>
      </c>
      <c r="CPI82" s="321" t="s">
        <v>357</v>
      </c>
      <c r="CPJ82" s="321" t="s">
        <v>357</v>
      </c>
      <c r="CPK82" s="321" t="s">
        <v>357</v>
      </c>
      <c r="CPL82" s="321" t="s">
        <v>357</v>
      </c>
      <c r="CPM82" s="321" t="s">
        <v>357</v>
      </c>
      <c r="CPN82" s="321" t="s">
        <v>357</v>
      </c>
      <c r="CPO82" s="321" t="s">
        <v>357</v>
      </c>
      <c r="CPP82" s="321" t="s">
        <v>357</v>
      </c>
      <c r="CPQ82" s="321" t="s">
        <v>357</v>
      </c>
      <c r="CPR82" s="321" t="s">
        <v>357</v>
      </c>
      <c r="CPS82" s="321" t="s">
        <v>357</v>
      </c>
      <c r="CPT82" s="321" t="s">
        <v>357</v>
      </c>
      <c r="CPU82" s="321" t="s">
        <v>357</v>
      </c>
      <c r="CPV82" s="321" t="s">
        <v>357</v>
      </c>
      <c r="CPW82" s="321" t="s">
        <v>357</v>
      </c>
      <c r="CPX82" s="321" t="s">
        <v>357</v>
      </c>
      <c r="CPY82" s="321" t="s">
        <v>357</v>
      </c>
      <c r="CPZ82" s="321" t="s">
        <v>357</v>
      </c>
      <c r="CQA82" s="321" t="s">
        <v>357</v>
      </c>
      <c r="CQB82" s="321" t="s">
        <v>357</v>
      </c>
      <c r="CQC82" s="321" t="s">
        <v>357</v>
      </c>
      <c r="CQD82" s="321" t="s">
        <v>357</v>
      </c>
      <c r="CQE82" s="321" t="s">
        <v>357</v>
      </c>
      <c r="CQF82" s="321" t="s">
        <v>357</v>
      </c>
      <c r="CQG82" s="321" t="s">
        <v>357</v>
      </c>
      <c r="CQH82" s="321" t="s">
        <v>357</v>
      </c>
      <c r="CQI82" s="321" t="s">
        <v>357</v>
      </c>
      <c r="CQJ82" s="321" t="s">
        <v>357</v>
      </c>
      <c r="CQK82" s="321" t="s">
        <v>357</v>
      </c>
      <c r="CQL82" s="321" t="s">
        <v>357</v>
      </c>
      <c r="CQM82" s="321" t="s">
        <v>357</v>
      </c>
      <c r="CQN82" s="321" t="s">
        <v>357</v>
      </c>
      <c r="CQO82" s="321" t="s">
        <v>357</v>
      </c>
      <c r="CQP82" s="321" t="s">
        <v>357</v>
      </c>
      <c r="CQQ82" s="321" t="s">
        <v>357</v>
      </c>
      <c r="CQR82" s="321" t="s">
        <v>357</v>
      </c>
      <c r="CQS82" s="321" t="s">
        <v>357</v>
      </c>
      <c r="CQT82" s="321" t="s">
        <v>357</v>
      </c>
      <c r="CQU82" s="321" t="s">
        <v>357</v>
      </c>
      <c r="CQV82" s="321" t="s">
        <v>357</v>
      </c>
      <c r="CQW82" s="321" t="s">
        <v>357</v>
      </c>
      <c r="CQX82" s="321" t="s">
        <v>357</v>
      </c>
      <c r="CQY82" s="321" t="s">
        <v>357</v>
      </c>
      <c r="CQZ82" s="321" t="s">
        <v>357</v>
      </c>
      <c r="CRA82" s="321" t="s">
        <v>357</v>
      </c>
      <c r="CRB82" s="321" t="s">
        <v>357</v>
      </c>
      <c r="CRC82" s="321" t="s">
        <v>357</v>
      </c>
      <c r="CRD82" s="321" t="s">
        <v>357</v>
      </c>
      <c r="CRE82" s="321" t="s">
        <v>357</v>
      </c>
      <c r="CRF82" s="321" t="s">
        <v>357</v>
      </c>
      <c r="CRG82" s="321" t="s">
        <v>357</v>
      </c>
      <c r="CRH82" s="321" t="s">
        <v>357</v>
      </c>
      <c r="CRI82" s="321" t="s">
        <v>357</v>
      </c>
      <c r="CRJ82" s="321" t="s">
        <v>357</v>
      </c>
      <c r="CRK82" s="321" t="s">
        <v>357</v>
      </c>
      <c r="CRL82" s="321" t="s">
        <v>357</v>
      </c>
      <c r="CRM82" s="321" t="s">
        <v>357</v>
      </c>
      <c r="CRN82" s="321" t="s">
        <v>357</v>
      </c>
      <c r="CRO82" s="321" t="s">
        <v>357</v>
      </c>
      <c r="CRP82" s="321" t="s">
        <v>357</v>
      </c>
      <c r="CRQ82" s="321" t="s">
        <v>357</v>
      </c>
      <c r="CRR82" s="321" t="s">
        <v>357</v>
      </c>
      <c r="CRS82" s="321" t="s">
        <v>357</v>
      </c>
      <c r="CRT82" s="321" t="s">
        <v>357</v>
      </c>
      <c r="CRU82" s="321" t="s">
        <v>357</v>
      </c>
      <c r="CRV82" s="321" t="s">
        <v>357</v>
      </c>
      <c r="CRW82" s="321" t="s">
        <v>357</v>
      </c>
      <c r="CRX82" s="321" t="s">
        <v>357</v>
      </c>
      <c r="CRY82" s="321" t="s">
        <v>357</v>
      </c>
      <c r="CRZ82" s="321" t="s">
        <v>357</v>
      </c>
      <c r="CSA82" s="321" t="s">
        <v>357</v>
      </c>
      <c r="CSB82" s="321" t="s">
        <v>357</v>
      </c>
      <c r="CSC82" s="321" t="s">
        <v>357</v>
      </c>
      <c r="CSD82" s="321" t="s">
        <v>357</v>
      </c>
      <c r="CSE82" s="321" t="s">
        <v>357</v>
      </c>
      <c r="CSF82" s="321" t="s">
        <v>357</v>
      </c>
      <c r="CSG82" s="321" t="s">
        <v>357</v>
      </c>
      <c r="CSH82" s="321" t="s">
        <v>357</v>
      </c>
      <c r="CSI82" s="321" t="s">
        <v>357</v>
      </c>
      <c r="CSJ82" s="321" t="s">
        <v>357</v>
      </c>
      <c r="CSK82" s="321" t="s">
        <v>357</v>
      </c>
      <c r="CSL82" s="321" t="s">
        <v>357</v>
      </c>
      <c r="CSM82" s="321" t="s">
        <v>357</v>
      </c>
      <c r="CSN82" s="321" t="s">
        <v>357</v>
      </c>
      <c r="CSO82" s="321" t="s">
        <v>357</v>
      </c>
      <c r="CSP82" s="321" t="s">
        <v>357</v>
      </c>
      <c r="CSQ82" s="321" t="s">
        <v>357</v>
      </c>
      <c r="CSR82" s="321" t="s">
        <v>357</v>
      </c>
      <c r="CSS82" s="321" t="s">
        <v>357</v>
      </c>
      <c r="CST82" s="321" t="s">
        <v>357</v>
      </c>
      <c r="CSU82" s="321" t="s">
        <v>357</v>
      </c>
      <c r="CSV82" s="321" t="s">
        <v>357</v>
      </c>
      <c r="CSW82" s="321" t="s">
        <v>357</v>
      </c>
      <c r="CSX82" s="321" t="s">
        <v>357</v>
      </c>
      <c r="CSY82" s="321" t="s">
        <v>357</v>
      </c>
      <c r="CSZ82" s="321" t="s">
        <v>357</v>
      </c>
      <c r="CTA82" s="321" t="s">
        <v>357</v>
      </c>
      <c r="CTB82" s="321" t="s">
        <v>357</v>
      </c>
      <c r="CTC82" s="321" t="s">
        <v>357</v>
      </c>
      <c r="CTD82" s="321" t="s">
        <v>357</v>
      </c>
      <c r="CTE82" s="321" t="s">
        <v>357</v>
      </c>
      <c r="CTF82" s="321" t="s">
        <v>357</v>
      </c>
      <c r="CTG82" s="321" t="s">
        <v>357</v>
      </c>
      <c r="CTH82" s="321" t="s">
        <v>357</v>
      </c>
      <c r="CTI82" s="321" t="s">
        <v>357</v>
      </c>
      <c r="CTJ82" s="321" t="s">
        <v>357</v>
      </c>
      <c r="CTK82" s="321" t="s">
        <v>357</v>
      </c>
      <c r="CTL82" s="321" t="s">
        <v>357</v>
      </c>
      <c r="CTM82" s="321" t="s">
        <v>357</v>
      </c>
      <c r="CTN82" s="321" t="s">
        <v>357</v>
      </c>
      <c r="CTO82" s="321" t="s">
        <v>357</v>
      </c>
      <c r="CTP82" s="321" t="s">
        <v>357</v>
      </c>
      <c r="CTQ82" s="321" t="s">
        <v>357</v>
      </c>
      <c r="CTR82" s="321" t="s">
        <v>357</v>
      </c>
      <c r="CTS82" s="321" t="s">
        <v>357</v>
      </c>
      <c r="CTT82" s="321" t="s">
        <v>357</v>
      </c>
      <c r="CTU82" s="321" t="s">
        <v>357</v>
      </c>
      <c r="CTV82" s="321" t="s">
        <v>357</v>
      </c>
      <c r="CTW82" s="321" t="s">
        <v>357</v>
      </c>
      <c r="CTX82" s="321" t="s">
        <v>357</v>
      </c>
      <c r="CTY82" s="321" t="s">
        <v>357</v>
      </c>
      <c r="CTZ82" s="321" t="s">
        <v>357</v>
      </c>
      <c r="CUA82" s="321" t="s">
        <v>357</v>
      </c>
      <c r="CUB82" s="321" t="s">
        <v>357</v>
      </c>
      <c r="CUC82" s="321" t="s">
        <v>357</v>
      </c>
      <c r="CUD82" s="321" t="s">
        <v>357</v>
      </c>
      <c r="CUE82" s="321" t="s">
        <v>357</v>
      </c>
      <c r="CUF82" s="321" t="s">
        <v>357</v>
      </c>
      <c r="CUG82" s="321" t="s">
        <v>357</v>
      </c>
      <c r="CUH82" s="321" t="s">
        <v>357</v>
      </c>
      <c r="CUI82" s="321" t="s">
        <v>357</v>
      </c>
      <c r="CUJ82" s="321" t="s">
        <v>357</v>
      </c>
      <c r="CUK82" s="321" t="s">
        <v>357</v>
      </c>
      <c r="CUL82" s="321" t="s">
        <v>357</v>
      </c>
      <c r="CUM82" s="321" t="s">
        <v>357</v>
      </c>
      <c r="CUN82" s="321" t="s">
        <v>357</v>
      </c>
      <c r="CUO82" s="321" t="s">
        <v>357</v>
      </c>
      <c r="CUP82" s="321" t="s">
        <v>357</v>
      </c>
      <c r="CUQ82" s="321" t="s">
        <v>357</v>
      </c>
      <c r="CUR82" s="321" t="s">
        <v>357</v>
      </c>
      <c r="CUS82" s="321" t="s">
        <v>357</v>
      </c>
      <c r="CUT82" s="321" t="s">
        <v>357</v>
      </c>
      <c r="CUU82" s="321" t="s">
        <v>357</v>
      </c>
      <c r="CUV82" s="321" t="s">
        <v>357</v>
      </c>
      <c r="CUW82" s="321" t="s">
        <v>357</v>
      </c>
      <c r="CUX82" s="321" t="s">
        <v>357</v>
      </c>
      <c r="CUY82" s="321" t="s">
        <v>357</v>
      </c>
      <c r="CUZ82" s="321" t="s">
        <v>357</v>
      </c>
      <c r="CVA82" s="321" t="s">
        <v>357</v>
      </c>
      <c r="CVB82" s="321" t="s">
        <v>357</v>
      </c>
      <c r="CVC82" s="321" t="s">
        <v>357</v>
      </c>
      <c r="CVD82" s="321" t="s">
        <v>357</v>
      </c>
      <c r="CVE82" s="321" t="s">
        <v>357</v>
      </c>
      <c r="CVF82" s="321" t="s">
        <v>357</v>
      </c>
      <c r="CVG82" s="321" t="s">
        <v>357</v>
      </c>
      <c r="CVH82" s="321" t="s">
        <v>357</v>
      </c>
      <c r="CVI82" s="321" t="s">
        <v>357</v>
      </c>
      <c r="CVJ82" s="321" t="s">
        <v>357</v>
      </c>
      <c r="CVK82" s="321" t="s">
        <v>357</v>
      </c>
      <c r="CVL82" s="321" t="s">
        <v>357</v>
      </c>
      <c r="CVM82" s="321" t="s">
        <v>357</v>
      </c>
      <c r="CVN82" s="321" t="s">
        <v>357</v>
      </c>
      <c r="CVO82" s="321" t="s">
        <v>357</v>
      </c>
      <c r="CVP82" s="321" t="s">
        <v>357</v>
      </c>
      <c r="CVQ82" s="321" t="s">
        <v>357</v>
      </c>
      <c r="CVR82" s="321" t="s">
        <v>357</v>
      </c>
      <c r="CVS82" s="321" t="s">
        <v>357</v>
      </c>
      <c r="CVT82" s="321" t="s">
        <v>357</v>
      </c>
      <c r="CVU82" s="321" t="s">
        <v>357</v>
      </c>
      <c r="CVV82" s="321" t="s">
        <v>357</v>
      </c>
      <c r="CVW82" s="321" t="s">
        <v>357</v>
      </c>
      <c r="CVX82" s="321" t="s">
        <v>357</v>
      </c>
      <c r="CVY82" s="321" t="s">
        <v>357</v>
      </c>
      <c r="CVZ82" s="321" t="s">
        <v>357</v>
      </c>
      <c r="CWA82" s="321" t="s">
        <v>357</v>
      </c>
      <c r="CWB82" s="321" t="s">
        <v>357</v>
      </c>
      <c r="CWC82" s="321" t="s">
        <v>357</v>
      </c>
      <c r="CWD82" s="321" t="s">
        <v>357</v>
      </c>
      <c r="CWE82" s="321" t="s">
        <v>357</v>
      </c>
      <c r="CWF82" s="321" t="s">
        <v>357</v>
      </c>
      <c r="CWG82" s="321" t="s">
        <v>357</v>
      </c>
      <c r="CWH82" s="321" t="s">
        <v>357</v>
      </c>
      <c r="CWI82" s="321" t="s">
        <v>357</v>
      </c>
      <c r="CWJ82" s="321" t="s">
        <v>357</v>
      </c>
      <c r="CWK82" s="321" t="s">
        <v>357</v>
      </c>
      <c r="CWL82" s="321" t="s">
        <v>357</v>
      </c>
      <c r="CWM82" s="321" t="s">
        <v>357</v>
      </c>
      <c r="CWN82" s="321" t="s">
        <v>357</v>
      </c>
      <c r="CWO82" s="321" t="s">
        <v>357</v>
      </c>
      <c r="CWP82" s="321" t="s">
        <v>357</v>
      </c>
      <c r="CWQ82" s="321" t="s">
        <v>357</v>
      </c>
      <c r="CWR82" s="321" t="s">
        <v>357</v>
      </c>
      <c r="CWS82" s="321" t="s">
        <v>357</v>
      </c>
      <c r="CWT82" s="321" t="s">
        <v>357</v>
      </c>
      <c r="CWU82" s="321" t="s">
        <v>357</v>
      </c>
      <c r="CWV82" s="321" t="s">
        <v>357</v>
      </c>
      <c r="CWW82" s="321" t="s">
        <v>357</v>
      </c>
      <c r="CWX82" s="321" t="s">
        <v>357</v>
      </c>
      <c r="CWY82" s="321" t="s">
        <v>357</v>
      </c>
      <c r="CWZ82" s="321" t="s">
        <v>357</v>
      </c>
      <c r="CXA82" s="321" t="s">
        <v>357</v>
      </c>
      <c r="CXB82" s="321" t="s">
        <v>357</v>
      </c>
      <c r="CXC82" s="321" t="s">
        <v>357</v>
      </c>
      <c r="CXD82" s="321" t="s">
        <v>357</v>
      </c>
      <c r="CXE82" s="321" t="s">
        <v>357</v>
      </c>
      <c r="CXF82" s="321" t="s">
        <v>357</v>
      </c>
      <c r="CXG82" s="321" t="s">
        <v>357</v>
      </c>
      <c r="CXH82" s="321" t="s">
        <v>357</v>
      </c>
      <c r="CXI82" s="321" t="s">
        <v>357</v>
      </c>
      <c r="CXJ82" s="321" t="s">
        <v>357</v>
      </c>
      <c r="CXK82" s="321" t="s">
        <v>357</v>
      </c>
      <c r="CXL82" s="321" t="s">
        <v>357</v>
      </c>
      <c r="CXM82" s="321" t="s">
        <v>357</v>
      </c>
      <c r="CXN82" s="321" t="s">
        <v>357</v>
      </c>
      <c r="CXO82" s="321" t="s">
        <v>357</v>
      </c>
      <c r="CXP82" s="321" t="s">
        <v>357</v>
      </c>
      <c r="CXQ82" s="321" t="s">
        <v>357</v>
      </c>
      <c r="CXR82" s="321" t="s">
        <v>357</v>
      </c>
      <c r="CXS82" s="321" t="s">
        <v>357</v>
      </c>
      <c r="CXT82" s="321" t="s">
        <v>357</v>
      </c>
      <c r="CXU82" s="321" t="s">
        <v>357</v>
      </c>
      <c r="CXV82" s="321" t="s">
        <v>357</v>
      </c>
      <c r="CXW82" s="321" t="s">
        <v>357</v>
      </c>
      <c r="CXX82" s="321" t="s">
        <v>357</v>
      </c>
      <c r="CXY82" s="321" t="s">
        <v>357</v>
      </c>
      <c r="CXZ82" s="321" t="s">
        <v>357</v>
      </c>
      <c r="CYA82" s="321" t="s">
        <v>357</v>
      </c>
      <c r="CYB82" s="321" t="s">
        <v>357</v>
      </c>
      <c r="CYC82" s="321" t="s">
        <v>357</v>
      </c>
      <c r="CYD82" s="321" t="s">
        <v>357</v>
      </c>
      <c r="CYE82" s="321" t="s">
        <v>357</v>
      </c>
      <c r="CYF82" s="321" t="s">
        <v>357</v>
      </c>
      <c r="CYG82" s="321" t="s">
        <v>357</v>
      </c>
      <c r="CYH82" s="321" t="s">
        <v>357</v>
      </c>
      <c r="CYI82" s="321" t="s">
        <v>357</v>
      </c>
      <c r="CYJ82" s="321" t="s">
        <v>357</v>
      </c>
      <c r="CYK82" s="321" t="s">
        <v>357</v>
      </c>
      <c r="CYL82" s="321" t="s">
        <v>357</v>
      </c>
      <c r="CYM82" s="321" t="s">
        <v>357</v>
      </c>
      <c r="CYN82" s="321" t="s">
        <v>357</v>
      </c>
      <c r="CYO82" s="321" t="s">
        <v>357</v>
      </c>
      <c r="CYP82" s="321" t="s">
        <v>357</v>
      </c>
      <c r="CYQ82" s="321" t="s">
        <v>357</v>
      </c>
      <c r="CYR82" s="321" t="s">
        <v>357</v>
      </c>
      <c r="CYS82" s="321" t="s">
        <v>357</v>
      </c>
      <c r="CYT82" s="321" t="s">
        <v>357</v>
      </c>
      <c r="CYU82" s="321" t="s">
        <v>357</v>
      </c>
      <c r="CYV82" s="321" t="s">
        <v>357</v>
      </c>
      <c r="CYW82" s="321" t="s">
        <v>357</v>
      </c>
      <c r="CYX82" s="321" t="s">
        <v>357</v>
      </c>
      <c r="CYY82" s="321" t="s">
        <v>357</v>
      </c>
      <c r="CYZ82" s="321" t="s">
        <v>357</v>
      </c>
      <c r="CZA82" s="321" t="s">
        <v>357</v>
      </c>
      <c r="CZB82" s="321" t="s">
        <v>357</v>
      </c>
      <c r="CZC82" s="321" t="s">
        <v>357</v>
      </c>
      <c r="CZD82" s="321" t="s">
        <v>357</v>
      </c>
      <c r="CZE82" s="321" t="s">
        <v>357</v>
      </c>
      <c r="CZF82" s="321" t="s">
        <v>357</v>
      </c>
      <c r="CZG82" s="321" t="s">
        <v>357</v>
      </c>
      <c r="CZH82" s="321" t="s">
        <v>357</v>
      </c>
      <c r="CZI82" s="321" t="s">
        <v>357</v>
      </c>
      <c r="CZJ82" s="321" t="s">
        <v>357</v>
      </c>
      <c r="CZK82" s="321" t="s">
        <v>357</v>
      </c>
      <c r="CZL82" s="321" t="s">
        <v>357</v>
      </c>
      <c r="CZM82" s="321" t="s">
        <v>357</v>
      </c>
      <c r="CZN82" s="321" t="s">
        <v>357</v>
      </c>
      <c r="CZO82" s="321" t="s">
        <v>357</v>
      </c>
      <c r="CZP82" s="321" t="s">
        <v>357</v>
      </c>
      <c r="CZQ82" s="321" t="s">
        <v>357</v>
      </c>
      <c r="CZR82" s="321" t="s">
        <v>357</v>
      </c>
      <c r="CZS82" s="321" t="s">
        <v>357</v>
      </c>
      <c r="CZT82" s="321" t="s">
        <v>357</v>
      </c>
      <c r="CZU82" s="321" t="s">
        <v>357</v>
      </c>
      <c r="CZV82" s="321" t="s">
        <v>357</v>
      </c>
      <c r="CZW82" s="321" t="s">
        <v>357</v>
      </c>
      <c r="CZX82" s="321" t="s">
        <v>357</v>
      </c>
      <c r="CZY82" s="321" t="s">
        <v>357</v>
      </c>
      <c r="CZZ82" s="321" t="s">
        <v>357</v>
      </c>
      <c r="DAA82" s="321" t="s">
        <v>357</v>
      </c>
      <c r="DAB82" s="321" t="s">
        <v>357</v>
      </c>
      <c r="DAC82" s="321" t="s">
        <v>357</v>
      </c>
      <c r="DAD82" s="321" t="s">
        <v>357</v>
      </c>
      <c r="DAE82" s="321" t="s">
        <v>357</v>
      </c>
      <c r="DAF82" s="321" t="s">
        <v>357</v>
      </c>
      <c r="DAG82" s="321" t="s">
        <v>357</v>
      </c>
      <c r="DAH82" s="321" t="s">
        <v>357</v>
      </c>
      <c r="DAI82" s="321" t="s">
        <v>357</v>
      </c>
      <c r="DAJ82" s="321" t="s">
        <v>357</v>
      </c>
      <c r="DAK82" s="321" t="s">
        <v>357</v>
      </c>
      <c r="DAL82" s="321" t="s">
        <v>357</v>
      </c>
      <c r="DAM82" s="321" t="s">
        <v>357</v>
      </c>
      <c r="DAN82" s="321" t="s">
        <v>357</v>
      </c>
      <c r="DAO82" s="321" t="s">
        <v>357</v>
      </c>
      <c r="DAP82" s="321" t="s">
        <v>357</v>
      </c>
      <c r="DAQ82" s="321" t="s">
        <v>357</v>
      </c>
      <c r="DAR82" s="321" t="s">
        <v>357</v>
      </c>
      <c r="DAS82" s="321" t="s">
        <v>357</v>
      </c>
      <c r="DAT82" s="321" t="s">
        <v>357</v>
      </c>
      <c r="DAU82" s="321" t="s">
        <v>357</v>
      </c>
      <c r="DAV82" s="321" t="s">
        <v>357</v>
      </c>
      <c r="DAW82" s="321" t="s">
        <v>357</v>
      </c>
      <c r="DAX82" s="321" t="s">
        <v>357</v>
      </c>
      <c r="DAY82" s="321" t="s">
        <v>357</v>
      </c>
      <c r="DAZ82" s="321" t="s">
        <v>357</v>
      </c>
      <c r="DBA82" s="321" t="s">
        <v>357</v>
      </c>
      <c r="DBB82" s="321" t="s">
        <v>357</v>
      </c>
      <c r="DBC82" s="321" t="s">
        <v>357</v>
      </c>
      <c r="DBD82" s="321" t="s">
        <v>357</v>
      </c>
      <c r="DBE82" s="321" t="s">
        <v>357</v>
      </c>
      <c r="DBF82" s="321" t="s">
        <v>357</v>
      </c>
      <c r="DBG82" s="321" t="s">
        <v>357</v>
      </c>
      <c r="DBH82" s="321" t="s">
        <v>357</v>
      </c>
      <c r="DBI82" s="321" t="s">
        <v>357</v>
      </c>
      <c r="DBJ82" s="321" t="s">
        <v>357</v>
      </c>
      <c r="DBK82" s="321" t="s">
        <v>357</v>
      </c>
      <c r="DBL82" s="321" t="s">
        <v>357</v>
      </c>
      <c r="DBM82" s="321" t="s">
        <v>357</v>
      </c>
      <c r="DBN82" s="321" t="s">
        <v>357</v>
      </c>
      <c r="DBO82" s="321" t="s">
        <v>357</v>
      </c>
      <c r="DBP82" s="321" t="s">
        <v>357</v>
      </c>
      <c r="DBQ82" s="321" t="s">
        <v>357</v>
      </c>
      <c r="DBR82" s="321" t="s">
        <v>357</v>
      </c>
      <c r="DBS82" s="321" t="s">
        <v>357</v>
      </c>
      <c r="DBT82" s="321" t="s">
        <v>357</v>
      </c>
      <c r="DBU82" s="321" t="s">
        <v>357</v>
      </c>
      <c r="DBV82" s="321" t="s">
        <v>357</v>
      </c>
      <c r="DBW82" s="321" t="s">
        <v>357</v>
      </c>
      <c r="DBX82" s="321" t="s">
        <v>357</v>
      </c>
      <c r="DBY82" s="321" t="s">
        <v>357</v>
      </c>
      <c r="DBZ82" s="321" t="s">
        <v>357</v>
      </c>
      <c r="DCA82" s="321" t="s">
        <v>357</v>
      </c>
      <c r="DCB82" s="321" t="s">
        <v>357</v>
      </c>
      <c r="DCC82" s="321" t="s">
        <v>357</v>
      </c>
      <c r="DCD82" s="321" t="s">
        <v>357</v>
      </c>
      <c r="DCE82" s="321" t="s">
        <v>357</v>
      </c>
      <c r="DCF82" s="321" t="s">
        <v>357</v>
      </c>
      <c r="DCG82" s="321" t="s">
        <v>357</v>
      </c>
      <c r="DCH82" s="321" t="s">
        <v>357</v>
      </c>
      <c r="DCI82" s="321" t="s">
        <v>357</v>
      </c>
      <c r="DCJ82" s="321" t="s">
        <v>357</v>
      </c>
      <c r="DCK82" s="321" t="s">
        <v>357</v>
      </c>
      <c r="DCL82" s="321" t="s">
        <v>357</v>
      </c>
      <c r="DCM82" s="321" t="s">
        <v>357</v>
      </c>
      <c r="DCN82" s="321" t="s">
        <v>357</v>
      </c>
      <c r="DCO82" s="321" t="s">
        <v>357</v>
      </c>
      <c r="DCP82" s="321" t="s">
        <v>357</v>
      </c>
      <c r="DCQ82" s="321" t="s">
        <v>357</v>
      </c>
      <c r="DCR82" s="321" t="s">
        <v>357</v>
      </c>
      <c r="DCS82" s="321" t="s">
        <v>357</v>
      </c>
      <c r="DCT82" s="321" t="s">
        <v>357</v>
      </c>
      <c r="DCU82" s="321" t="s">
        <v>357</v>
      </c>
      <c r="DCV82" s="321" t="s">
        <v>357</v>
      </c>
      <c r="DCW82" s="321" t="s">
        <v>357</v>
      </c>
      <c r="DCX82" s="321" t="s">
        <v>357</v>
      </c>
      <c r="DCY82" s="321" t="s">
        <v>357</v>
      </c>
      <c r="DCZ82" s="321" t="s">
        <v>357</v>
      </c>
      <c r="DDA82" s="321" t="s">
        <v>357</v>
      </c>
      <c r="DDB82" s="321" t="s">
        <v>357</v>
      </c>
      <c r="DDC82" s="321" t="s">
        <v>357</v>
      </c>
      <c r="DDD82" s="321" t="s">
        <v>357</v>
      </c>
      <c r="DDE82" s="321" t="s">
        <v>357</v>
      </c>
      <c r="DDF82" s="321" t="s">
        <v>357</v>
      </c>
      <c r="DDG82" s="321" t="s">
        <v>357</v>
      </c>
      <c r="DDH82" s="321" t="s">
        <v>357</v>
      </c>
      <c r="DDI82" s="321" t="s">
        <v>357</v>
      </c>
      <c r="DDJ82" s="321" t="s">
        <v>357</v>
      </c>
      <c r="DDK82" s="321" t="s">
        <v>357</v>
      </c>
      <c r="DDL82" s="321" t="s">
        <v>357</v>
      </c>
      <c r="DDM82" s="321" t="s">
        <v>357</v>
      </c>
      <c r="DDN82" s="321" t="s">
        <v>357</v>
      </c>
      <c r="DDO82" s="321" t="s">
        <v>357</v>
      </c>
      <c r="DDP82" s="321" t="s">
        <v>357</v>
      </c>
      <c r="DDQ82" s="321" t="s">
        <v>357</v>
      </c>
      <c r="DDR82" s="321" t="s">
        <v>357</v>
      </c>
      <c r="DDS82" s="321" t="s">
        <v>357</v>
      </c>
      <c r="DDT82" s="321" t="s">
        <v>357</v>
      </c>
      <c r="DDU82" s="321" t="s">
        <v>357</v>
      </c>
      <c r="DDV82" s="321" t="s">
        <v>357</v>
      </c>
      <c r="DDW82" s="321" t="s">
        <v>357</v>
      </c>
      <c r="DDX82" s="321" t="s">
        <v>357</v>
      </c>
      <c r="DDY82" s="321" t="s">
        <v>357</v>
      </c>
      <c r="DDZ82" s="321" t="s">
        <v>357</v>
      </c>
      <c r="DEA82" s="321" t="s">
        <v>357</v>
      </c>
      <c r="DEB82" s="321" t="s">
        <v>357</v>
      </c>
      <c r="DEC82" s="321" t="s">
        <v>357</v>
      </c>
      <c r="DED82" s="321" t="s">
        <v>357</v>
      </c>
      <c r="DEE82" s="321" t="s">
        <v>357</v>
      </c>
      <c r="DEF82" s="321" t="s">
        <v>357</v>
      </c>
      <c r="DEG82" s="321" t="s">
        <v>357</v>
      </c>
      <c r="DEH82" s="321" t="s">
        <v>357</v>
      </c>
      <c r="DEI82" s="321" t="s">
        <v>357</v>
      </c>
      <c r="DEJ82" s="321" t="s">
        <v>357</v>
      </c>
      <c r="DEK82" s="321" t="s">
        <v>357</v>
      </c>
      <c r="DEL82" s="321" t="s">
        <v>357</v>
      </c>
      <c r="DEM82" s="321" t="s">
        <v>357</v>
      </c>
      <c r="DEN82" s="321" t="s">
        <v>357</v>
      </c>
      <c r="DEO82" s="321" t="s">
        <v>357</v>
      </c>
      <c r="DEP82" s="321" t="s">
        <v>357</v>
      </c>
      <c r="DEQ82" s="321" t="s">
        <v>357</v>
      </c>
      <c r="DER82" s="321" t="s">
        <v>357</v>
      </c>
      <c r="DES82" s="321" t="s">
        <v>357</v>
      </c>
      <c r="DET82" s="321" t="s">
        <v>357</v>
      </c>
      <c r="DEU82" s="321" t="s">
        <v>357</v>
      </c>
      <c r="DEV82" s="321" t="s">
        <v>357</v>
      </c>
      <c r="DEW82" s="321" t="s">
        <v>357</v>
      </c>
      <c r="DEX82" s="321" t="s">
        <v>357</v>
      </c>
      <c r="DEY82" s="321" t="s">
        <v>357</v>
      </c>
      <c r="DEZ82" s="321" t="s">
        <v>357</v>
      </c>
      <c r="DFA82" s="321" t="s">
        <v>357</v>
      </c>
      <c r="DFB82" s="321" t="s">
        <v>357</v>
      </c>
      <c r="DFC82" s="321" t="s">
        <v>357</v>
      </c>
      <c r="DFD82" s="321" t="s">
        <v>357</v>
      </c>
      <c r="DFE82" s="321" t="s">
        <v>357</v>
      </c>
      <c r="DFF82" s="321" t="s">
        <v>357</v>
      </c>
      <c r="DFG82" s="321" t="s">
        <v>357</v>
      </c>
      <c r="DFH82" s="321" t="s">
        <v>357</v>
      </c>
      <c r="DFI82" s="321" t="s">
        <v>357</v>
      </c>
      <c r="DFJ82" s="321" t="s">
        <v>357</v>
      </c>
      <c r="DFK82" s="321" t="s">
        <v>357</v>
      </c>
      <c r="DFL82" s="321" t="s">
        <v>357</v>
      </c>
      <c r="DFM82" s="321" t="s">
        <v>357</v>
      </c>
      <c r="DFN82" s="321" t="s">
        <v>357</v>
      </c>
      <c r="DFO82" s="321" t="s">
        <v>357</v>
      </c>
      <c r="DFP82" s="321" t="s">
        <v>357</v>
      </c>
      <c r="DFQ82" s="321" t="s">
        <v>357</v>
      </c>
      <c r="DFR82" s="321" t="s">
        <v>357</v>
      </c>
      <c r="DFS82" s="321" t="s">
        <v>357</v>
      </c>
      <c r="DFT82" s="321" t="s">
        <v>357</v>
      </c>
      <c r="DFU82" s="321" t="s">
        <v>357</v>
      </c>
      <c r="DFV82" s="321" t="s">
        <v>357</v>
      </c>
      <c r="DFW82" s="321" t="s">
        <v>357</v>
      </c>
      <c r="DFX82" s="321" t="s">
        <v>357</v>
      </c>
      <c r="DFY82" s="321" t="s">
        <v>357</v>
      </c>
      <c r="DFZ82" s="321" t="s">
        <v>357</v>
      </c>
      <c r="DGA82" s="321" t="s">
        <v>357</v>
      </c>
      <c r="DGB82" s="321" t="s">
        <v>357</v>
      </c>
      <c r="DGC82" s="321" t="s">
        <v>357</v>
      </c>
      <c r="DGD82" s="321" t="s">
        <v>357</v>
      </c>
      <c r="DGE82" s="321" t="s">
        <v>357</v>
      </c>
      <c r="DGF82" s="321" t="s">
        <v>357</v>
      </c>
      <c r="DGG82" s="321" t="s">
        <v>357</v>
      </c>
      <c r="DGH82" s="321" t="s">
        <v>357</v>
      </c>
      <c r="DGI82" s="321" t="s">
        <v>357</v>
      </c>
      <c r="DGJ82" s="321" t="s">
        <v>357</v>
      </c>
      <c r="DGK82" s="321" t="s">
        <v>357</v>
      </c>
      <c r="DGL82" s="321" t="s">
        <v>357</v>
      </c>
      <c r="DGM82" s="321" t="s">
        <v>357</v>
      </c>
      <c r="DGN82" s="321" t="s">
        <v>357</v>
      </c>
      <c r="DGO82" s="321" t="s">
        <v>357</v>
      </c>
      <c r="DGP82" s="321" t="s">
        <v>357</v>
      </c>
      <c r="DGQ82" s="321" t="s">
        <v>357</v>
      </c>
      <c r="DGR82" s="321" t="s">
        <v>357</v>
      </c>
      <c r="DGS82" s="321" t="s">
        <v>357</v>
      </c>
      <c r="DGT82" s="321" t="s">
        <v>357</v>
      </c>
      <c r="DGU82" s="321" t="s">
        <v>357</v>
      </c>
      <c r="DGV82" s="321" t="s">
        <v>357</v>
      </c>
      <c r="DGW82" s="321" t="s">
        <v>357</v>
      </c>
      <c r="DGX82" s="321" t="s">
        <v>357</v>
      </c>
      <c r="DGY82" s="321" t="s">
        <v>357</v>
      </c>
      <c r="DGZ82" s="321" t="s">
        <v>357</v>
      </c>
      <c r="DHA82" s="321" t="s">
        <v>357</v>
      </c>
      <c r="DHB82" s="321" t="s">
        <v>357</v>
      </c>
      <c r="DHC82" s="321" t="s">
        <v>357</v>
      </c>
      <c r="DHD82" s="321" t="s">
        <v>357</v>
      </c>
      <c r="DHE82" s="321" t="s">
        <v>357</v>
      </c>
      <c r="DHF82" s="321" t="s">
        <v>357</v>
      </c>
      <c r="DHG82" s="321" t="s">
        <v>357</v>
      </c>
      <c r="DHH82" s="321" t="s">
        <v>357</v>
      </c>
      <c r="DHI82" s="321" t="s">
        <v>357</v>
      </c>
      <c r="DHJ82" s="321" t="s">
        <v>357</v>
      </c>
      <c r="DHK82" s="321" t="s">
        <v>357</v>
      </c>
      <c r="DHL82" s="321" t="s">
        <v>357</v>
      </c>
      <c r="DHM82" s="321" t="s">
        <v>357</v>
      </c>
      <c r="DHN82" s="321" t="s">
        <v>357</v>
      </c>
      <c r="DHO82" s="321" t="s">
        <v>357</v>
      </c>
      <c r="DHP82" s="321" t="s">
        <v>357</v>
      </c>
      <c r="DHQ82" s="321" t="s">
        <v>357</v>
      </c>
      <c r="DHR82" s="321" t="s">
        <v>357</v>
      </c>
      <c r="DHS82" s="321" t="s">
        <v>357</v>
      </c>
      <c r="DHT82" s="321" t="s">
        <v>357</v>
      </c>
      <c r="DHU82" s="321" t="s">
        <v>357</v>
      </c>
      <c r="DHV82" s="321" t="s">
        <v>357</v>
      </c>
      <c r="DHW82" s="321" t="s">
        <v>357</v>
      </c>
      <c r="DHX82" s="321" t="s">
        <v>357</v>
      </c>
      <c r="DHY82" s="321" t="s">
        <v>357</v>
      </c>
      <c r="DHZ82" s="321" t="s">
        <v>357</v>
      </c>
      <c r="DIA82" s="321" t="s">
        <v>357</v>
      </c>
      <c r="DIB82" s="321" t="s">
        <v>357</v>
      </c>
      <c r="DIC82" s="321" t="s">
        <v>357</v>
      </c>
      <c r="DID82" s="321" t="s">
        <v>357</v>
      </c>
      <c r="DIE82" s="321" t="s">
        <v>357</v>
      </c>
      <c r="DIF82" s="321" t="s">
        <v>357</v>
      </c>
      <c r="DIG82" s="321" t="s">
        <v>357</v>
      </c>
      <c r="DIH82" s="321" t="s">
        <v>357</v>
      </c>
      <c r="DII82" s="321" t="s">
        <v>357</v>
      </c>
      <c r="DIJ82" s="321" t="s">
        <v>357</v>
      </c>
      <c r="DIK82" s="321" t="s">
        <v>357</v>
      </c>
      <c r="DIL82" s="321" t="s">
        <v>357</v>
      </c>
      <c r="DIM82" s="321" t="s">
        <v>357</v>
      </c>
      <c r="DIN82" s="321" t="s">
        <v>357</v>
      </c>
      <c r="DIO82" s="321" t="s">
        <v>357</v>
      </c>
      <c r="DIP82" s="321" t="s">
        <v>357</v>
      </c>
      <c r="DIQ82" s="321" t="s">
        <v>357</v>
      </c>
      <c r="DIR82" s="321" t="s">
        <v>357</v>
      </c>
      <c r="DIS82" s="321" t="s">
        <v>357</v>
      </c>
      <c r="DIT82" s="321" t="s">
        <v>357</v>
      </c>
      <c r="DIU82" s="321" t="s">
        <v>357</v>
      </c>
      <c r="DIV82" s="321" t="s">
        <v>357</v>
      </c>
      <c r="DIW82" s="321" t="s">
        <v>357</v>
      </c>
      <c r="DIX82" s="321" t="s">
        <v>357</v>
      </c>
      <c r="DIY82" s="321" t="s">
        <v>357</v>
      </c>
      <c r="DIZ82" s="321" t="s">
        <v>357</v>
      </c>
      <c r="DJA82" s="321" t="s">
        <v>357</v>
      </c>
      <c r="DJB82" s="321" t="s">
        <v>357</v>
      </c>
      <c r="DJC82" s="321" t="s">
        <v>357</v>
      </c>
      <c r="DJD82" s="321" t="s">
        <v>357</v>
      </c>
      <c r="DJE82" s="321" t="s">
        <v>357</v>
      </c>
      <c r="DJF82" s="321" t="s">
        <v>357</v>
      </c>
      <c r="DJG82" s="321" t="s">
        <v>357</v>
      </c>
      <c r="DJH82" s="321" t="s">
        <v>357</v>
      </c>
      <c r="DJI82" s="321" t="s">
        <v>357</v>
      </c>
      <c r="DJJ82" s="321" t="s">
        <v>357</v>
      </c>
      <c r="DJK82" s="321" t="s">
        <v>357</v>
      </c>
      <c r="DJL82" s="321" t="s">
        <v>357</v>
      </c>
      <c r="DJM82" s="321" t="s">
        <v>357</v>
      </c>
      <c r="DJN82" s="321" t="s">
        <v>357</v>
      </c>
      <c r="DJO82" s="321" t="s">
        <v>357</v>
      </c>
      <c r="DJP82" s="321" t="s">
        <v>357</v>
      </c>
      <c r="DJQ82" s="321" t="s">
        <v>357</v>
      </c>
      <c r="DJR82" s="321" t="s">
        <v>357</v>
      </c>
      <c r="DJS82" s="321" t="s">
        <v>357</v>
      </c>
      <c r="DJT82" s="321" t="s">
        <v>357</v>
      </c>
      <c r="DJU82" s="321" t="s">
        <v>357</v>
      </c>
      <c r="DJV82" s="321" t="s">
        <v>357</v>
      </c>
      <c r="DJW82" s="321" t="s">
        <v>357</v>
      </c>
      <c r="DJX82" s="321" t="s">
        <v>357</v>
      </c>
      <c r="DJY82" s="321" t="s">
        <v>357</v>
      </c>
      <c r="DJZ82" s="321" t="s">
        <v>357</v>
      </c>
      <c r="DKA82" s="321" t="s">
        <v>357</v>
      </c>
      <c r="DKB82" s="321" t="s">
        <v>357</v>
      </c>
      <c r="DKC82" s="321" t="s">
        <v>357</v>
      </c>
      <c r="DKD82" s="321" t="s">
        <v>357</v>
      </c>
      <c r="DKE82" s="321" t="s">
        <v>357</v>
      </c>
      <c r="DKF82" s="321" t="s">
        <v>357</v>
      </c>
      <c r="DKG82" s="321" t="s">
        <v>357</v>
      </c>
      <c r="DKH82" s="321" t="s">
        <v>357</v>
      </c>
      <c r="DKI82" s="321" t="s">
        <v>357</v>
      </c>
      <c r="DKJ82" s="321" t="s">
        <v>357</v>
      </c>
      <c r="DKK82" s="321" t="s">
        <v>357</v>
      </c>
      <c r="DKL82" s="321" t="s">
        <v>357</v>
      </c>
      <c r="DKM82" s="321" t="s">
        <v>357</v>
      </c>
      <c r="DKN82" s="321" t="s">
        <v>357</v>
      </c>
      <c r="DKO82" s="321" t="s">
        <v>357</v>
      </c>
      <c r="DKP82" s="321" t="s">
        <v>357</v>
      </c>
      <c r="DKQ82" s="321" t="s">
        <v>357</v>
      </c>
      <c r="DKR82" s="321" t="s">
        <v>357</v>
      </c>
      <c r="DKS82" s="321" t="s">
        <v>357</v>
      </c>
      <c r="DKT82" s="321" t="s">
        <v>357</v>
      </c>
      <c r="DKU82" s="321" t="s">
        <v>357</v>
      </c>
      <c r="DKV82" s="321" t="s">
        <v>357</v>
      </c>
      <c r="DKW82" s="321" t="s">
        <v>357</v>
      </c>
      <c r="DKX82" s="321" t="s">
        <v>357</v>
      </c>
      <c r="DKY82" s="321" t="s">
        <v>357</v>
      </c>
      <c r="DKZ82" s="321" t="s">
        <v>357</v>
      </c>
      <c r="DLA82" s="321" t="s">
        <v>357</v>
      </c>
      <c r="DLB82" s="321" t="s">
        <v>357</v>
      </c>
      <c r="DLC82" s="321" t="s">
        <v>357</v>
      </c>
      <c r="DLD82" s="321" t="s">
        <v>357</v>
      </c>
      <c r="DLE82" s="321" t="s">
        <v>357</v>
      </c>
      <c r="DLF82" s="321" t="s">
        <v>357</v>
      </c>
      <c r="DLG82" s="321" t="s">
        <v>357</v>
      </c>
      <c r="DLH82" s="321" t="s">
        <v>357</v>
      </c>
      <c r="DLI82" s="321" t="s">
        <v>357</v>
      </c>
      <c r="DLJ82" s="321" t="s">
        <v>357</v>
      </c>
      <c r="DLK82" s="321" t="s">
        <v>357</v>
      </c>
      <c r="DLL82" s="321" t="s">
        <v>357</v>
      </c>
      <c r="DLM82" s="321" t="s">
        <v>357</v>
      </c>
      <c r="DLN82" s="321" t="s">
        <v>357</v>
      </c>
      <c r="DLO82" s="321" t="s">
        <v>357</v>
      </c>
      <c r="DLP82" s="321" t="s">
        <v>357</v>
      </c>
      <c r="DLQ82" s="321" t="s">
        <v>357</v>
      </c>
      <c r="DLR82" s="321" t="s">
        <v>357</v>
      </c>
      <c r="DLS82" s="321" t="s">
        <v>357</v>
      </c>
      <c r="DLT82" s="321" t="s">
        <v>357</v>
      </c>
      <c r="DLU82" s="321" t="s">
        <v>357</v>
      </c>
      <c r="DLV82" s="321" t="s">
        <v>357</v>
      </c>
      <c r="DLW82" s="321" t="s">
        <v>357</v>
      </c>
      <c r="DLX82" s="321" t="s">
        <v>357</v>
      </c>
      <c r="DLY82" s="321" t="s">
        <v>357</v>
      </c>
      <c r="DLZ82" s="321" t="s">
        <v>357</v>
      </c>
      <c r="DMA82" s="321" t="s">
        <v>357</v>
      </c>
      <c r="DMB82" s="321" t="s">
        <v>357</v>
      </c>
      <c r="DMC82" s="321" t="s">
        <v>357</v>
      </c>
      <c r="DMD82" s="321" t="s">
        <v>357</v>
      </c>
      <c r="DME82" s="321" t="s">
        <v>357</v>
      </c>
      <c r="DMF82" s="321" t="s">
        <v>357</v>
      </c>
      <c r="DMG82" s="321" t="s">
        <v>357</v>
      </c>
      <c r="DMH82" s="321" t="s">
        <v>357</v>
      </c>
      <c r="DMI82" s="321" t="s">
        <v>357</v>
      </c>
      <c r="DMJ82" s="321" t="s">
        <v>357</v>
      </c>
      <c r="DMK82" s="321" t="s">
        <v>357</v>
      </c>
      <c r="DML82" s="321" t="s">
        <v>357</v>
      </c>
      <c r="DMM82" s="321" t="s">
        <v>357</v>
      </c>
      <c r="DMN82" s="321" t="s">
        <v>357</v>
      </c>
      <c r="DMO82" s="321" t="s">
        <v>357</v>
      </c>
      <c r="DMP82" s="321" t="s">
        <v>357</v>
      </c>
      <c r="DMQ82" s="321" t="s">
        <v>357</v>
      </c>
      <c r="DMR82" s="321" t="s">
        <v>357</v>
      </c>
      <c r="DMS82" s="321" t="s">
        <v>357</v>
      </c>
      <c r="DMT82" s="321" t="s">
        <v>357</v>
      </c>
      <c r="DMU82" s="321" t="s">
        <v>357</v>
      </c>
      <c r="DMV82" s="321" t="s">
        <v>357</v>
      </c>
      <c r="DMW82" s="321" t="s">
        <v>357</v>
      </c>
      <c r="DMX82" s="321" t="s">
        <v>357</v>
      </c>
      <c r="DMY82" s="321" t="s">
        <v>357</v>
      </c>
      <c r="DMZ82" s="321" t="s">
        <v>357</v>
      </c>
      <c r="DNA82" s="321" t="s">
        <v>357</v>
      </c>
      <c r="DNB82" s="321" t="s">
        <v>357</v>
      </c>
      <c r="DNC82" s="321" t="s">
        <v>357</v>
      </c>
      <c r="DND82" s="321" t="s">
        <v>357</v>
      </c>
      <c r="DNE82" s="321" t="s">
        <v>357</v>
      </c>
      <c r="DNF82" s="321" t="s">
        <v>357</v>
      </c>
      <c r="DNG82" s="321" t="s">
        <v>357</v>
      </c>
      <c r="DNH82" s="321" t="s">
        <v>357</v>
      </c>
      <c r="DNI82" s="321" t="s">
        <v>357</v>
      </c>
      <c r="DNJ82" s="321" t="s">
        <v>357</v>
      </c>
      <c r="DNK82" s="321" t="s">
        <v>357</v>
      </c>
      <c r="DNL82" s="321" t="s">
        <v>357</v>
      </c>
      <c r="DNM82" s="321" t="s">
        <v>357</v>
      </c>
      <c r="DNN82" s="321" t="s">
        <v>357</v>
      </c>
      <c r="DNO82" s="321" t="s">
        <v>357</v>
      </c>
      <c r="DNP82" s="321" t="s">
        <v>357</v>
      </c>
      <c r="DNQ82" s="321" t="s">
        <v>357</v>
      </c>
      <c r="DNR82" s="321" t="s">
        <v>357</v>
      </c>
      <c r="DNS82" s="321" t="s">
        <v>357</v>
      </c>
      <c r="DNT82" s="321" t="s">
        <v>357</v>
      </c>
      <c r="DNU82" s="321" t="s">
        <v>357</v>
      </c>
      <c r="DNV82" s="321" t="s">
        <v>357</v>
      </c>
      <c r="DNW82" s="321" t="s">
        <v>357</v>
      </c>
      <c r="DNX82" s="321" t="s">
        <v>357</v>
      </c>
      <c r="DNY82" s="321" t="s">
        <v>357</v>
      </c>
      <c r="DNZ82" s="321" t="s">
        <v>357</v>
      </c>
      <c r="DOA82" s="321" t="s">
        <v>357</v>
      </c>
      <c r="DOB82" s="321" t="s">
        <v>357</v>
      </c>
      <c r="DOC82" s="321" t="s">
        <v>357</v>
      </c>
      <c r="DOD82" s="321" t="s">
        <v>357</v>
      </c>
      <c r="DOE82" s="321" t="s">
        <v>357</v>
      </c>
      <c r="DOF82" s="321" t="s">
        <v>357</v>
      </c>
      <c r="DOG82" s="321" t="s">
        <v>357</v>
      </c>
      <c r="DOH82" s="321" t="s">
        <v>357</v>
      </c>
      <c r="DOI82" s="321" t="s">
        <v>357</v>
      </c>
      <c r="DOJ82" s="321" t="s">
        <v>357</v>
      </c>
      <c r="DOK82" s="321" t="s">
        <v>357</v>
      </c>
      <c r="DOL82" s="321" t="s">
        <v>357</v>
      </c>
      <c r="DOM82" s="321" t="s">
        <v>357</v>
      </c>
      <c r="DON82" s="321" t="s">
        <v>357</v>
      </c>
      <c r="DOO82" s="321" t="s">
        <v>357</v>
      </c>
      <c r="DOP82" s="321" t="s">
        <v>357</v>
      </c>
      <c r="DOQ82" s="321" t="s">
        <v>357</v>
      </c>
      <c r="DOR82" s="321" t="s">
        <v>357</v>
      </c>
      <c r="DOS82" s="321" t="s">
        <v>357</v>
      </c>
      <c r="DOT82" s="321" t="s">
        <v>357</v>
      </c>
      <c r="DOU82" s="321" t="s">
        <v>357</v>
      </c>
      <c r="DOV82" s="321" t="s">
        <v>357</v>
      </c>
      <c r="DOW82" s="321" t="s">
        <v>357</v>
      </c>
      <c r="DOX82" s="321" t="s">
        <v>357</v>
      </c>
      <c r="DOY82" s="321" t="s">
        <v>357</v>
      </c>
      <c r="DOZ82" s="321" t="s">
        <v>357</v>
      </c>
      <c r="DPA82" s="321" t="s">
        <v>357</v>
      </c>
      <c r="DPB82" s="321" t="s">
        <v>357</v>
      </c>
      <c r="DPC82" s="321" t="s">
        <v>357</v>
      </c>
      <c r="DPD82" s="321" t="s">
        <v>357</v>
      </c>
      <c r="DPE82" s="321" t="s">
        <v>357</v>
      </c>
      <c r="DPF82" s="321" t="s">
        <v>357</v>
      </c>
      <c r="DPG82" s="321" t="s">
        <v>357</v>
      </c>
      <c r="DPH82" s="321" t="s">
        <v>357</v>
      </c>
      <c r="DPI82" s="321" t="s">
        <v>357</v>
      </c>
      <c r="DPJ82" s="321" t="s">
        <v>357</v>
      </c>
      <c r="DPK82" s="321" t="s">
        <v>357</v>
      </c>
      <c r="DPL82" s="321" t="s">
        <v>357</v>
      </c>
      <c r="DPM82" s="321" t="s">
        <v>357</v>
      </c>
      <c r="DPN82" s="321" t="s">
        <v>357</v>
      </c>
      <c r="DPO82" s="321" t="s">
        <v>357</v>
      </c>
      <c r="DPP82" s="321" t="s">
        <v>357</v>
      </c>
      <c r="DPQ82" s="321" t="s">
        <v>357</v>
      </c>
      <c r="DPR82" s="321" t="s">
        <v>357</v>
      </c>
      <c r="DPS82" s="321" t="s">
        <v>357</v>
      </c>
      <c r="DPT82" s="321" t="s">
        <v>357</v>
      </c>
      <c r="DPU82" s="321" t="s">
        <v>357</v>
      </c>
      <c r="DPV82" s="321" t="s">
        <v>357</v>
      </c>
      <c r="DPW82" s="321" t="s">
        <v>357</v>
      </c>
      <c r="DPX82" s="321" t="s">
        <v>357</v>
      </c>
      <c r="DPY82" s="321" t="s">
        <v>357</v>
      </c>
      <c r="DPZ82" s="321" t="s">
        <v>357</v>
      </c>
      <c r="DQA82" s="321" t="s">
        <v>357</v>
      </c>
      <c r="DQB82" s="321" t="s">
        <v>357</v>
      </c>
      <c r="DQC82" s="321" t="s">
        <v>357</v>
      </c>
      <c r="DQD82" s="321" t="s">
        <v>357</v>
      </c>
      <c r="DQE82" s="321" t="s">
        <v>357</v>
      </c>
      <c r="DQF82" s="321" t="s">
        <v>357</v>
      </c>
      <c r="DQG82" s="321" t="s">
        <v>357</v>
      </c>
      <c r="DQH82" s="321" t="s">
        <v>357</v>
      </c>
      <c r="DQI82" s="321" t="s">
        <v>357</v>
      </c>
      <c r="DQJ82" s="321" t="s">
        <v>357</v>
      </c>
      <c r="DQK82" s="321" t="s">
        <v>357</v>
      </c>
      <c r="DQL82" s="321" t="s">
        <v>357</v>
      </c>
      <c r="DQM82" s="321" t="s">
        <v>357</v>
      </c>
      <c r="DQN82" s="321" t="s">
        <v>357</v>
      </c>
      <c r="DQO82" s="321" t="s">
        <v>357</v>
      </c>
      <c r="DQP82" s="321" t="s">
        <v>357</v>
      </c>
      <c r="DQQ82" s="321" t="s">
        <v>357</v>
      </c>
      <c r="DQR82" s="321" t="s">
        <v>357</v>
      </c>
      <c r="DQS82" s="321" t="s">
        <v>357</v>
      </c>
      <c r="DQT82" s="321" t="s">
        <v>357</v>
      </c>
      <c r="DQU82" s="321" t="s">
        <v>357</v>
      </c>
      <c r="DQV82" s="321" t="s">
        <v>357</v>
      </c>
      <c r="DQW82" s="321" t="s">
        <v>357</v>
      </c>
      <c r="DQX82" s="321" t="s">
        <v>357</v>
      </c>
      <c r="DQY82" s="321" t="s">
        <v>357</v>
      </c>
      <c r="DQZ82" s="321" t="s">
        <v>357</v>
      </c>
      <c r="DRA82" s="321" t="s">
        <v>357</v>
      </c>
      <c r="DRB82" s="321" t="s">
        <v>357</v>
      </c>
      <c r="DRC82" s="321" t="s">
        <v>357</v>
      </c>
      <c r="DRD82" s="321" t="s">
        <v>357</v>
      </c>
      <c r="DRE82" s="321" t="s">
        <v>357</v>
      </c>
      <c r="DRF82" s="321" t="s">
        <v>357</v>
      </c>
      <c r="DRG82" s="321" t="s">
        <v>357</v>
      </c>
      <c r="DRH82" s="321" t="s">
        <v>357</v>
      </c>
      <c r="DRI82" s="321" t="s">
        <v>357</v>
      </c>
      <c r="DRJ82" s="321" t="s">
        <v>357</v>
      </c>
      <c r="DRK82" s="321" t="s">
        <v>357</v>
      </c>
      <c r="DRL82" s="321" t="s">
        <v>357</v>
      </c>
      <c r="DRM82" s="321" t="s">
        <v>357</v>
      </c>
      <c r="DRN82" s="321" t="s">
        <v>357</v>
      </c>
      <c r="DRO82" s="321" t="s">
        <v>357</v>
      </c>
      <c r="DRP82" s="321" t="s">
        <v>357</v>
      </c>
      <c r="DRQ82" s="321" t="s">
        <v>357</v>
      </c>
      <c r="DRR82" s="321" t="s">
        <v>357</v>
      </c>
      <c r="DRS82" s="321" t="s">
        <v>357</v>
      </c>
      <c r="DRT82" s="321" t="s">
        <v>357</v>
      </c>
      <c r="DRU82" s="321" t="s">
        <v>357</v>
      </c>
      <c r="DRV82" s="321" t="s">
        <v>357</v>
      </c>
      <c r="DRW82" s="321" t="s">
        <v>357</v>
      </c>
      <c r="DRX82" s="321" t="s">
        <v>357</v>
      </c>
      <c r="DRY82" s="321" t="s">
        <v>357</v>
      </c>
      <c r="DRZ82" s="321" t="s">
        <v>357</v>
      </c>
      <c r="DSA82" s="321" t="s">
        <v>357</v>
      </c>
      <c r="DSB82" s="321" t="s">
        <v>357</v>
      </c>
      <c r="DSC82" s="321" t="s">
        <v>357</v>
      </c>
      <c r="DSD82" s="321" t="s">
        <v>357</v>
      </c>
      <c r="DSE82" s="321" t="s">
        <v>357</v>
      </c>
      <c r="DSF82" s="321" t="s">
        <v>357</v>
      </c>
      <c r="DSG82" s="321" t="s">
        <v>357</v>
      </c>
      <c r="DSH82" s="321" t="s">
        <v>357</v>
      </c>
      <c r="DSI82" s="321" t="s">
        <v>357</v>
      </c>
      <c r="DSJ82" s="321" t="s">
        <v>357</v>
      </c>
      <c r="DSK82" s="321" t="s">
        <v>357</v>
      </c>
      <c r="DSL82" s="321" t="s">
        <v>357</v>
      </c>
      <c r="DSM82" s="321" t="s">
        <v>357</v>
      </c>
      <c r="DSN82" s="321" t="s">
        <v>357</v>
      </c>
      <c r="DSO82" s="321" t="s">
        <v>357</v>
      </c>
      <c r="DSP82" s="321" t="s">
        <v>357</v>
      </c>
      <c r="DSQ82" s="321" t="s">
        <v>357</v>
      </c>
      <c r="DSR82" s="321" t="s">
        <v>357</v>
      </c>
      <c r="DSS82" s="321" t="s">
        <v>357</v>
      </c>
      <c r="DST82" s="321" t="s">
        <v>357</v>
      </c>
      <c r="DSU82" s="321" t="s">
        <v>357</v>
      </c>
      <c r="DSV82" s="321" t="s">
        <v>357</v>
      </c>
      <c r="DSW82" s="321" t="s">
        <v>357</v>
      </c>
      <c r="DSX82" s="321" t="s">
        <v>357</v>
      </c>
      <c r="DSY82" s="321" t="s">
        <v>357</v>
      </c>
      <c r="DSZ82" s="321" t="s">
        <v>357</v>
      </c>
      <c r="DTA82" s="321" t="s">
        <v>357</v>
      </c>
      <c r="DTB82" s="321" t="s">
        <v>357</v>
      </c>
      <c r="DTC82" s="321" t="s">
        <v>357</v>
      </c>
      <c r="DTD82" s="321" t="s">
        <v>357</v>
      </c>
      <c r="DTE82" s="321" t="s">
        <v>357</v>
      </c>
      <c r="DTF82" s="321" t="s">
        <v>357</v>
      </c>
      <c r="DTG82" s="321" t="s">
        <v>357</v>
      </c>
      <c r="DTH82" s="321" t="s">
        <v>357</v>
      </c>
      <c r="DTI82" s="321" t="s">
        <v>357</v>
      </c>
      <c r="DTJ82" s="321" t="s">
        <v>357</v>
      </c>
      <c r="DTK82" s="321" t="s">
        <v>357</v>
      </c>
      <c r="DTL82" s="321" t="s">
        <v>357</v>
      </c>
      <c r="DTM82" s="321" t="s">
        <v>357</v>
      </c>
      <c r="DTN82" s="321" t="s">
        <v>357</v>
      </c>
      <c r="DTO82" s="321" t="s">
        <v>357</v>
      </c>
      <c r="DTP82" s="321" t="s">
        <v>357</v>
      </c>
      <c r="DTQ82" s="321" t="s">
        <v>357</v>
      </c>
      <c r="DTR82" s="321" t="s">
        <v>357</v>
      </c>
      <c r="DTS82" s="321" t="s">
        <v>357</v>
      </c>
      <c r="DTT82" s="321" t="s">
        <v>357</v>
      </c>
      <c r="DTU82" s="321" t="s">
        <v>357</v>
      </c>
      <c r="DTV82" s="321" t="s">
        <v>357</v>
      </c>
      <c r="DTW82" s="321" t="s">
        <v>357</v>
      </c>
      <c r="DTX82" s="321" t="s">
        <v>357</v>
      </c>
      <c r="DTY82" s="321" t="s">
        <v>357</v>
      </c>
      <c r="DTZ82" s="321" t="s">
        <v>357</v>
      </c>
      <c r="DUA82" s="321" t="s">
        <v>357</v>
      </c>
      <c r="DUB82" s="321" t="s">
        <v>357</v>
      </c>
      <c r="DUC82" s="321" t="s">
        <v>357</v>
      </c>
      <c r="DUD82" s="321" t="s">
        <v>357</v>
      </c>
      <c r="DUE82" s="321" t="s">
        <v>357</v>
      </c>
      <c r="DUF82" s="321" t="s">
        <v>357</v>
      </c>
      <c r="DUG82" s="321" t="s">
        <v>357</v>
      </c>
      <c r="DUH82" s="321" t="s">
        <v>357</v>
      </c>
      <c r="DUI82" s="321" t="s">
        <v>357</v>
      </c>
      <c r="DUJ82" s="321" t="s">
        <v>357</v>
      </c>
      <c r="DUK82" s="321" t="s">
        <v>357</v>
      </c>
      <c r="DUL82" s="321" t="s">
        <v>357</v>
      </c>
      <c r="DUM82" s="321" t="s">
        <v>357</v>
      </c>
      <c r="DUN82" s="321" t="s">
        <v>357</v>
      </c>
      <c r="DUO82" s="321" t="s">
        <v>357</v>
      </c>
      <c r="DUP82" s="321" t="s">
        <v>357</v>
      </c>
      <c r="DUQ82" s="321" t="s">
        <v>357</v>
      </c>
      <c r="DUR82" s="321" t="s">
        <v>357</v>
      </c>
      <c r="DUS82" s="321" t="s">
        <v>357</v>
      </c>
      <c r="DUT82" s="321" t="s">
        <v>357</v>
      </c>
      <c r="DUU82" s="321" t="s">
        <v>357</v>
      </c>
      <c r="DUV82" s="321" t="s">
        <v>357</v>
      </c>
      <c r="DUW82" s="321" t="s">
        <v>357</v>
      </c>
      <c r="DUX82" s="321" t="s">
        <v>357</v>
      </c>
      <c r="DUY82" s="321" t="s">
        <v>357</v>
      </c>
      <c r="DUZ82" s="321" t="s">
        <v>357</v>
      </c>
      <c r="DVA82" s="321" t="s">
        <v>357</v>
      </c>
      <c r="DVB82" s="321" t="s">
        <v>357</v>
      </c>
      <c r="DVC82" s="321" t="s">
        <v>357</v>
      </c>
      <c r="DVD82" s="321" t="s">
        <v>357</v>
      </c>
      <c r="DVE82" s="321" t="s">
        <v>357</v>
      </c>
      <c r="DVF82" s="321" t="s">
        <v>357</v>
      </c>
      <c r="DVG82" s="321" t="s">
        <v>357</v>
      </c>
      <c r="DVH82" s="321" t="s">
        <v>357</v>
      </c>
      <c r="DVI82" s="321" t="s">
        <v>357</v>
      </c>
      <c r="DVJ82" s="321" t="s">
        <v>357</v>
      </c>
      <c r="DVK82" s="321" t="s">
        <v>357</v>
      </c>
      <c r="DVL82" s="321" t="s">
        <v>357</v>
      </c>
      <c r="DVM82" s="321" t="s">
        <v>357</v>
      </c>
      <c r="DVN82" s="321" t="s">
        <v>357</v>
      </c>
      <c r="DVO82" s="321" t="s">
        <v>357</v>
      </c>
      <c r="DVP82" s="321" t="s">
        <v>357</v>
      </c>
      <c r="DVQ82" s="321" t="s">
        <v>357</v>
      </c>
      <c r="DVR82" s="321" t="s">
        <v>357</v>
      </c>
      <c r="DVS82" s="321" t="s">
        <v>357</v>
      </c>
      <c r="DVT82" s="321" t="s">
        <v>357</v>
      </c>
      <c r="DVU82" s="321" t="s">
        <v>357</v>
      </c>
      <c r="DVV82" s="321" t="s">
        <v>357</v>
      </c>
      <c r="DVW82" s="321" t="s">
        <v>357</v>
      </c>
      <c r="DVX82" s="321" t="s">
        <v>357</v>
      </c>
      <c r="DVY82" s="321" t="s">
        <v>357</v>
      </c>
      <c r="DVZ82" s="321" t="s">
        <v>357</v>
      </c>
      <c r="DWA82" s="321" t="s">
        <v>357</v>
      </c>
      <c r="DWB82" s="321" t="s">
        <v>357</v>
      </c>
      <c r="DWC82" s="321" t="s">
        <v>357</v>
      </c>
      <c r="DWD82" s="321" t="s">
        <v>357</v>
      </c>
      <c r="DWE82" s="321" t="s">
        <v>357</v>
      </c>
      <c r="DWF82" s="321" t="s">
        <v>357</v>
      </c>
      <c r="DWG82" s="321" t="s">
        <v>357</v>
      </c>
      <c r="DWH82" s="321" t="s">
        <v>357</v>
      </c>
      <c r="DWI82" s="321" t="s">
        <v>357</v>
      </c>
      <c r="DWJ82" s="321" t="s">
        <v>357</v>
      </c>
      <c r="DWK82" s="321" t="s">
        <v>357</v>
      </c>
      <c r="DWL82" s="321" t="s">
        <v>357</v>
      </c>
      <c r="DWM82" s="321" t="s">
        <v>357</v>
      </c>
      <c r="DWN82" s="321" t="s">
        <v>357</v>
      </c>
      <c r="DWO82" s="321" t="s">
        <v>357</v>
      </c>
      <c r="DWP82" s="321" t="s">
        <v>357</v>
      </c>
      <c r="DWQ82" s="321" t="s">
        <v>357</v>
      </c>
      <c r="DWR82" s="321" t="s">
        <v>357</v>
      </c>
      <c r="DWS82" s="321" t="s">
        <v>357</v>
      </c>
      <c r="DWT82" s="321" t="s">
        <v>357</v>
      </c>
      <c r="DWU82" s="321" t="s">
        <v>357</v>
      </c>
      <c r="DWV82" s="321" t="s">
        <v>357</v>
      </c>
      <c r="DWW82" s="321" t="s">
        <v>357</v>
      </c>
      <c r="DWX82" s="321" t="s">
        <v>357</v>
      </c>
      <c r="DWY82" s="321" t="s">
        <v>357</v>
      </c>
      <c r="DWZ82" s="321" t="s">
        <v>357</v>
      </c>
      <c r="DXA82" s="321" t="s">
        <v>357</v>
      </c>
      <c r="DXB82" s="321" t="s">
        <v>357</v>
      </c>
      <c r="DXC82" s="321" t="s">
        <v>357</v>
      </c>
      <c r="DXD82" s="321" t="s">
        <v>357</v>
      </c>
      <c r="DXE82" s="321" t="s">
        <v>357</v>
      </c>
      <c r="DXF82" s="321" t="s">
        <v>357</v>
      </c>
      <c r="DXG82" s="321" t="s">
        <v>357</v>
      </c>
      <c r="DXH82" s="321" t="s">
        <v>357</v>
      </c>
      <c r="DXI82" s="321" t="s">
        <v>357</v>
      </c>
      <c r="DXJ82" s="321" t="s">
        <v>357</v>
      </c>
      <c r="DXK82" s="321" t="s">
        <v>357</v>
      </c>
      <c r="DXL82" s="321" t="s">
        <v>357</v>
      </c>
      <c r="DXM82" s="321" t="s">
        <v>357</v>
      </c>
      <c r="DXN82" s="321" t="s">
        <v>357</v>
      </c>
      <c r="DXO82" s="321" t="s">
        <v>357</v>
      </c>
      <c r="DXP82" s="321" t="s">
        <v>357</v>
      </c>
      <c r="DXQ82" s="321" t="s">
        <v>357</v>
      </c>
      <c r="DXR82" s="321" t="s">
        <v>357</v>
      </c>
      <c r="DXS82" s="321" t="s">
        <v>357</v>
      </c>
      <c r="DXT82" s="321" t="s">
        <v>357</v>
      </c>
      <c r="DXU82" s="321" t="s">
        <v>357</v>
      </c>
      <c r="DXV82" s="321" t="s">
        <v>357</v>
      </c>
      <c r="DXW82" s="321" t="s">
        <v>357</v>
      </c>
      <c r="DXX82" s="321" t="s">
        <v>357</v>
      </c>
      <c r="DXY82" s="321" t="s">
        <v>357</v>
      </c>
      <c r="DXZ82" s="321" t="s">
        <v>357</v>
      </c>
      <c r="DYA82" s="321" t="s">
        <v>357</v>
      </c>
      <c r="DYB82" s="321" t="s">
        <v>357</v>
      </c>
      <c r="DYC82" s="321" t="s">
        <v>357</v>
      </c>
      <c r="DYD82" s="321" t="s">
        <v>357</v>
      </c>
      <c r="DYE82" s="321" t="s">
        <v>357</v>
      </c>
      <c r="DYF82" s="321" t="s">
        <v>357</v>
      </c>
      <c r="DYG82" s="321" t="s">
        <v>357</v>
      </c>
      <c r="DYH82" s="321" t="s">
        <v>357</v>
      </c>
      <c r="DYI82" s="321" t="s">
        <v>357</v>
      </c>
      <c r="DYJ82" s="321" t="s">
        <v>357</v>
      </c>
      <c r="DYK82" s="321" t="s">
        <v>357</v>
      </c>
      <c r="DYL82" s="321" t="s">
        <v>357</v>
      </c>
      <c r="DYM82" s="321" t="s">
        <v>357</v>
      </c>
      <c r="DYN82" s="321" t="s">
        <v>357</v>
      </c>
      <c r="DYO82" s="321" t="s">
        <v>357</v>
      </c>
      <c r="DYP82" s="321" t="s">
        <v>357</v>
      </c>
      <c r="DYQ82" s="321" t="s">
        <v>357</v>
      </c>
      <c r="DYR82" s="321" t="s">
        <v>357</v>
      </c>
      <c r="DYS82" s="321" t="s">
        <v>357</v>
      </c>
      <c r="DYT82" s="321" t="s">
        <v>357</v>
      </c>
      <c r="DYU82" s="321" t="s">
        <v>357</v>
      </c>
      <c r="DYV82" s="321" t="s">
        <v>357</v>
      </c>
      <c r="DYW82" s="321" t="s">
        <v>357</v>
      </c>
      <c r="DYX82" s="321" t="s">
        <v>357</v>
      </c>
      <c r="DYY82" s="321" t="s">
        <v>357</v>
      </c>
      <c r="DYZ82" s="321" t="s">
        <v>357</v>
      </c>
      <c r="DZA82" s="321" t="s">
        <v>357</v>
      </c>
      <c r="DZB82" s="321" t="s">
        <v>357</v>
      </c>
      <c r="DZC82" s="321" t="s">
        <v>357</v>
      </c>
      <c r="DZD82" s="321" t="s">
        <v>357</v>
      </c>
      <c r="DZE82" s="321" t="s">
        <v>357</v>
      </c>
      <c r="DZF82" s="321" t="s">
        <v>357</v>
      </c>
      <c r="DZG82" s="321" t="s">
        <v>357</v>
      </c>
      <c r="DZH82" s="321" t="s">
        <v>357</v>
      </c>
      <c r="DZI82" s="321" t="s">
        <v>357</v>
      </c>
      <c r="DZJ82" s="321" t="s">
        <v>357</v>
      </c>
      <c r="DZK82" s="321" t="s">
        <v>357</v>
      </c>
      <c r="DZL82" s="321" t="s">
        <v>357</v>
      </c>
      <c r="DZM82" s="321" t="s">
        <v>357</v>
      </c>
      <c r="DZN82" s="321" t="s">
        <v>357</v>
      </c>
      <c r="DZO82" s="321" t="s">
        <v>357</v>
      </c>
      <c r="DZP82" s="321" t="s">
        <v>357</v>
      </c>
      <c r="DZQ82" s="321" t="s">
        <v>357</v>
      </c>
      <c r="DZR82" s="321" t="s">
        <v>357</v>
      </c>
      <c r="DZS82" s="321" t="s">
        <v>357</v>
      </c>
      <c r="DZT82" s="321" t="s">
        <v>357</v>
      </c>
      <c r="DZU82" s="321" t="s">
        <v>357</v>
      </c>
      <c r="DZV82" s="321" t="s">
        <v>357</v>
      </c>
      <c r="DZW82" s="321" t="s">
        <v>357</v>
      </c>
      <c r="DZX82" s="321" t="s">
        <v>357</v>
      </c>
      <c r="DZY82" s="321" t="s">
        <v>357</v>
      </c>
      <c r="DZZ82" s="321" t="s">
        <v>357</v>
      </c>
      <c r="EAA82" s="321" t="s">
        <v>357</v>
      </c>
      <c r="EAB82" s="321" t="s">
        <v>357</v>
      </c>
      <c r="EAC82" s="321" t="s">
        <v>357</v>
      </c>
      <c r="EAD82" s="321" t="s">
        <v>357</v>
      </c>
      <c r="EAE82" s="321" t="s">
        <v>357</v>
      </c>
      <c r="EAF82" s="321" t="s">
        <v>357</v>
      </c>
      <c r="EAG82" s="321" t="s">
        <v>357</v>
      </c>
      <c r="EAH82" s="321" t="s">
        <v>357</v>
      </c>
      <c r="EAI82" s="321" t="s">
        <v>357</v>
      </c>
      <c r="EAJ82" s="321" t="s">
        <v>357</v>
      </c>
      <c r="EAK82" s="321" t="s">
        <v>357</v>
      </c>
      <c r="EAL82" s="321" t="s">
        <v>357</v>
      </c>
      <c r="EAM82" s="321" t="s">
        <v>357</v>
      </c>
      <c r="EAN82" s="321" t="s">
        <v>357</v>
      </c>
      <c r="EAO82" s="321" t="s">
        <v>357</v>
      </c>
      <c r="EAP82" s="321" t="s">
        <v>357</v>
      </c>
      <c r="EAQ82" s="321" t="s">
        <v>357</v>
      </c>
      <c r="EAR82" s="321" t="s">
        <v>357</v>
      </c>
      <c r="EAS82" s="321" t="s">
        <v>357</v>
      </c>
      <c r="EAT82" s="321" t="s">
        <v>357</v>
      </c>
      <c r="EAU82" s="321" t="s">
        <v>357</v>
      </c>
      <c r="EAV82" s="321" t="s">
        <v>357</v>
      </c>
      <c r="EAW82" s="321" t="s">
        <v>357</v>
      </c>
      <c r="EAX82" s="321" t="s">
        <v>357</v>
      </c>
      <c r="EAY82" s="321" t="s">
        <v>357</v>
      </c>
      <c r="EAZ82" s="321" t="s">
        <v>357</v>
      </c>
      <c r="EBA82" s="321" t="s">
        <v>357</v>
      </c>
      <c r="EBB82" s="321" t="s">
        <v>357</v>
      </c>
      <c r="EBC82" s="321" t="s">
        <v>357</v>
      </c>
      <c r="EBD82" s="321" t="s">
        <v>357</v>
      </c>
      <c r="EBE82" s="321" t="s">
        <v>357</v>
      </c>
      <c r="EBF82" s="321" t="s">
        <v>357</v>
      </c>
      <c r="EBG82" s="321" t="s">
        <v>357</v>
      </c>
      <c r="EBH82" s="321" t="s">
        <v>357</v>
      </c>
      <c r="EBI82" s="321" t="s">
        <v>357</v>
      </c>
      <c r="EBJ82" s="321" t="s">
        <v>357</v>
      </c>
      <c r="EBK82" s="321" t="s">
        <v>357</v>
      </c>
      <c r="EBL82" s="321" t="s">
        <v>357</v>
      </c>
      <c r="EBM82" s="321" t="s">
        <v>357</v>
      </c>
      <c r="EBN82" s="321" t="s">
        <v>357</v>
      </c>
      <c r="EBO82" s="321" t="s">
        <v>357</v>
      </c>
      <c r="EBP82" s="321" t="s">
        <v>357</v>
      </c>
      <c r="EBQ82" s="321" t="s">
        <v>357</v>
      </c>
      <c r="EBR82" s="321" t="s">
        <v>357</v>
      </c>
      <c r="EBS82" s="321" t="s">
        <v>357</v>
      </c>
      <c r="EBT82" s="321" t="s">
        <v>357</v>
      </c>
      <c r="EBU82" s="321" t="s">
        <v>357</v>
      </c>
      <c r="EBV82" s="321" t="s">
        <v>357</v>
      </c>
      <c r="EBW82" s="321" t="s">
        <v>357</v>
      </c>
      <c r="EBX82" s="321" t="s">
        <v>357</v>
      </c>
      <c r="EBY82" s="321" t="s">
        <v>357</v>
      </c>
      <c r="EBZ82" s="321" t="s">
        <v>357</v>
      </c>
      <c r="ECA82" s="321" t="s">
        <v>357</v>
      </c>
      <c r="ECB82" s="321" t="s">
        <v>357</v>
      </c>
      <c r="ECC82" s="321" t="s">
        <v>357</v>
      </c>
      <c r="ECD82" s="321" t="s">
        <v>357</v>
      </c>
      <c r="ECE82" s="321" t="s">
        <v>357</v>
      </c>
      <c r="ECF82" s="321" t="s">
        <v>357</v>
      </c>
      <c r="ECG82" s="321" t="s">
        <v>357</v>
      </c>
      <c r="ECH82" s="321" t="s">
        <v>357</v>
      </c>
      <c r="ECI82" s="321" t="s">
        <v>357</v>
      </c>
      <c r="ECJ82" s="321" t="s">
        <v>357</v>
      </c>
      <c r="ECK82" s="321" t="s">
        <v>357</v>
      </c>
      <c r="ECL82" s="321" t="s">
        <v>357</v>
      </c>
      <c r="ECM82" s="321" t="s">
        <v>357</v>
      </c>
      <c r="ECN82" s="321" t="s">
        <v>357</v>
      </c>
      <c r="ECO82" s="321" t="s">
        <v>357</v>
      </c>
      <c r="ECP82" s="321" t="s">
        <v>357</v>
      </c>
      <c r="ECQ82" s="321" t="s">
        <v>357</v>
      </c>
      <c r="ECR82" s="321" t="s">
        <v>357</v>
      </c>
      <c r="ECS82" s="321" t="s">
        <v>357</v>
      </c>
      <c r="ECT82" s="321" t="s">
        <v>357</v>
      </c>
      <c r="ECU82" s="321" t="s">
        <v>357</v>
      </c>
      <c r="ECV82" s="321" t="s">
        <v>357</v>
      </c>
      <c r="ECW82" s="321" t="s">
        <v>357</v>
      </c>
      <c r="ECX82" s="321" t="s">
        <v>357</v>
      </c>
      <c r="ECY82" s="321" t="s">
        <v>357</v>
      </c>
      <c r="ECZ82" s="321" t="s">
        <v>357</v>
      </c>
      <c r="EDA82" s="321" t="s">
        <v>357</v>
      </c>
      <c r="EDB82" s="321" t="s">
        <v>357</v>
      </c>
      <c r="EDC82" s="321" t="s">
        <v>357</v>
      </c>
      <c r="EDD82" s="321" t="s">
        <v>357</v>
      </c>
      <c r="EDE82" s="321" t="s">
        <v>357</v>
      </c>
      <c r="EDF82" s="321" t="s">
        <v>357</v>
      </c>
      <c r="EDG82" s="321" t="s">
        <v>357</v>
      </c>
      <c r="EDH82" s="321" t="s">
        <v>357</v>
      </c>
      <c r="EDI82" s="321" t="s">
        <v>357</v>
      </c>
      <c r="EDJ82" s="321" t="s">
        <v>357</v>
      </c>
      <c r="EDK82" s="321" t="s">
        <v>357</v>
      </c>
      <c r="EDL82" s="321" t="s">
        <v>357</v>
      </c>
      <c r="EDM82" s="321" t="s">
        <v>357</v>
      </c>
      <c r="EDN82" s="321" t="s">
        <v>357</v>
      </c>
      <c r="EDO82" s="321" t="s">
        <v>357</v>
      </c>
      <c r="EDP82" s="321" t="s">
        <v>357</v>
      </c>
      <c r="EDQ82" s="321" t="s">
        <v>357</v>
      </c>
      <c r="EDR82" s="321" t="s">
        <v>357</v>
      </c>
      <c r="EDS82" s="321" t="s">
        <v>357</v>
      </c>
      <c r="EDT82" s="321" t="s">
        <v>357</v>
      </c>
      <c r="EDU82" s="321" t="s">
        <v>357</v>
      </c>
      <c r="EDV82" s="321" t="s">
        <v>357</v>
      </c>
      <c r="EDW82" s="321" t="s">
        <v>357</v>
      </c>
      <c r="EDX82" s="321" t="s">
        <v>357</v>
      </c>
      <c r="EDY82" s="321" t="s">
        <v>357</v>
      </c>
      <c r="EDZ82" s="321" t="s">
        <v>357</v>
      </c>
      <c r="EEA82" s="321" t="s">
        <v>357</v>
      </c>
      <c r="EEB82" s="321" t="s">
        <v>357</v>
      </c>
      <c r="EEC82" s="321" t="s">
        <v>357</v>
      </c>
      <c r="EED82" s="321" t="s">
        <v>357</v>
      </c>
      <c r="EEE82" s="321" t="s">
        <v>357</v>
      </c>
      <c r="EEF82" s="321" t="s">
        <v>357</v>
      </c>
      <c r="EEG82" s="321" t="s">
        <v>357</v>
      </c>
      <c r="EEH82" s="321" t="s">
        <v>357</v>
      </c>
      <c r="EEI82" s="321" t="s">
        <v>357</v>
      </c>
      <c r="EEJ82" s="321" t="s">
        <v>357</v>
      </c>
      <c r="EEK82" s="321" t="s">
        <v>357</v>
      </c>
      <c r="EEL82" s="321" t="s">
        <v>357</v>
      </c>
      <c r="EEM82" s="321" t="s">
        <v>357</v>
      </c>
      <c r="EEN82" s="321" t="s">
        <v>357</v>
      </c>
      <c r="EEO82" s="321" t="s">
        <v>357</v>
      </c>
      <c r="EEP82" s="321" t="s">
        <v>357</v>
      </c>
      <c r="EEQ82" s="321" t="s">
        <v>357</v>
      </c>
      <c r="EER82" s="321" t="s">
        <v>357</v>
      </c>
      <c r="EES82" s="321" t="s">
        <v>357</v>
      </c>
      <c r="EET82" s="321" t="s">
        <v>357</v>
      </c>
      <c r="EEU82" s="321" t="s">
        <v>357</v>
      </c>
      <c r="EEV82" s="321" t="s">
        <v>357</v>
      </c>
      <c r="EEW82" s="321" t="s">
        <v>357</v>
      </c>
      <c r="EEX82" s="321" t="s">
        <v>357</v>
      </c>
      <c r="EEY82" s="321" t="s">
        <v>357</v>
      </c>
      <c r="EEZ82" s="321" t="s">
        <v>357</v>
      </c>
      <c r="EFA82" s="321" t="s">
        <v>357</v>
      </c>
      <c r="EFB82" s="321" t="s">
        <v>357</v>
      </c>
      <c r="EFC82" s="321" t="s">
        <v>357</v>
      </c>
      <c r="EFD82" s="321" t="s">
        <v>357</v>
      </c>
      <c r="EFE82" s="321" t="s">
        <v>357</v>
      </c>
      <c r="EFF82" s="321" t="s">
        <v>357</v>
      </c>
      <c r="EFG82" s="321" t="s">
        <v>357</v>
      </c>
      <c r="EFH82" s="321" t="s">
        <v>357</v>
      </c>
      <c r="EFI82" s="321" t="s">
        <v>357</v>
      </c>
      <c r="EFJ82" s="321" t="s">
        <v>357</v>
      </c>
      <c r="EFK82" s="321" t="s">
        <v>357</v>
      </c>
      <c r="EFL82" s="321" t="s">
        <v>357</v>
      </c>
      <c r="EFM82" s="321" t="s">
        <v>357</v>
      </c>
      <c r="EFN82" s="321" t="s">
        <v>357</v>
      </c>
      <c r="EFO82" s="321" t="s">
        <v>357</v>
      </c>
      <c r="EFP82" s="321" t="s">
        <v>357</v>
      </c>
      <c r="EFQ82" s="321" t="s">
        <v>357</v>
      </c>
      <c r="EFR82" s="321" t="s">
        <v>357</v>
      </c>
      <c r="EFS82" s="321" t="s">
        <v>357</v>
      </c>
      <c r="EFT82" s="321" t="s">
        <v>357</v>
      </c>
      <c r="EFU82" s="321" t="s">
        <v>357</v>
      </c>
      <c r="EFV82" s="321" t="s">
        <v>357</v>
      </c>
      <c r="EFW82" s="321" t="s">
        <v>357</v>
      </c>
      <c r="EFX82" s="321" t="s">
        <v>357</v>
      </c>
      <c r="EFY82" s="321" t="s">
        <v>357</v>
      </c>
      <c r="EFZ82" s="321" t="s">
        <v>357</v>
      </c>
      <c r="EGA82" s="321" t="s">
        <v>357</v>
      </c>
      <c r="EGB82" s="321" t="s">
        <v>357</v>
      </c>
      <c r="EGC82" s="321" t="s">
        <v>357</v>
      </c>
      <c r="EGD82" s="321" t="s">
        <v>357</v>
      </c>
      <c r="EGE82" s="321" t="s">
        <v>357</v>
      </c>
      <c r="EGF82" s="321" t="s">
        <v>357</v>
      </c>
      <c r="EGG82" s="321" t="s">
        <v>357</v>
      </c>
      <c r="EGH82" s="321" t="s">
        <v>357</v>
      </c>
      <c r="EGI82" s="321" t="s">
        <v>357</v>
      </c>
      <c r="EGJ82" s="321" t="s">
        <v>357</v>
      </c>
      <c r="EGK82" s="321" t="s">
        <v>357</v>
      </c>
      <c r="EGL82" s="321" t="s">
        <v>357</v>
      </c>
      <c r="EGM82" s="321" t="s">
        <v>357</v>
      </c>
      <c r="EGN82" s="321" t="s">
        <v>357</v>
      </c>
      <c r="EGO82" s="321" t="s">
        <v>357</v>
      </c>
      <c r="EGP82" s="321" t="s">
        <v>357</v>
      </c>
      <c r="EGQ82" s="321" t="s">
        <v>357</v>
      </c>
      <c r="EGR82" s="321" t="s">
        <v>357</v>
      </c>
      <c r="EGS82" s="321" t="s">
        <v>357</v>
      </c>
      <c r="EGT82" s="321" t="s">
        <v>357</v>
      </c>
      <c r="EGU82" s="321" t="s">
        <v>357</v>
      </c>
      <c r="EGV82" s="321" t="s">
        <v>357</v>
      </c>
      <c r="EGW82" s="321" t="s">
        <v>357</v>
      </c>
      <c r="EGX82" s="321" t="s">
        <v>357</v>
      </c>
      <c r="EGY82" s="321" t="s">
        <v>357</v>
      </c>
      <c r="EGZ82" s="321" t="s">
        <v>357</v>
      </c>
      <c r="EHA82" s="321" t="s">
        <v>357</v>
      </c>
      <c r="EHB82" s="321" t="s">
        <v>357</v>
      </c>
      <c r="EHC82" s="321" t="s">
        <v>357</v>
      </c>
      <c r="EHD82" s="321" t="s">
        <v>357</v>
      </c>
      <c r="EHE82" s="321" t="s">
        <v>357</v>
      </c>
      <c r="EHF82" s="321" t="s">
        <v>357</v>
      </c>
      <c r="EHG82" s="321" t="s">
        <v>357</v>
      </c>
      <c r="EHH82" s="321" t="s">
        <v>357</v>
      </c>
      <c r="EHI82" s="321" t="s">
        <v>357</v>
      </c>
      <c r="EHJ82" s="321" t="s">
        <v>357</v>
      </c>
      <c r="EHK82" s="321" t="s">
        <v>357</v>
      </c>
      <c r="EHL82" s="321" t="s">
        <v>357</v>
      </c>
      <c r="EHM82" s="321" t="s">
        <v>357</v>
      </c>
      <c r="EHN82" s="321" t="s">
        <v>357</v>
      </c>
      <c r="EHO82" s="321" t="s">
        <v>357</v>
      </c>
      <c r="EHP82" s="321" t="s">
        <v>357</v>
      </c>
      <c r="EHQ82" s="321" t="s">
        <v>357</v>
      </c>
      <c r="EHR82" s="321" t="s">
        <v>357</v>
      </c>
      <c r="EHS82" s="321" t="s">
        <v>357</v>
      </c>
      <c r="EHT82" s="321" t="s">
        <v>357</v>
      </c>
      <c r="EHU82" s="321" t="s">
        <v>357</v>
      </c>
      <c r="EHV82" s="321" t="s">
        <v>357</v>
      </c>
      <c r="EHW82" s="321" t="s">
        <v>357</v>
      </c>
      <c r="EHX82" s="321" t="s">
        <v>357</v>
      </c>
      <c r="EHY82" s="321" t="s">
        <v>357</v>
      </c>
      <c r="EHZ82" s="321" t="s">
        <v>357</v>
      </c>
      <c r="EIA82" s="321" t="s">
        <v>357</v>
      </c>
      <c r="EIB82" s="321" t="s">
        <v>357</v>
      </c>
      <c r="EIC82" s="321" t="s">
        <v>357</v>
      </c>
      <c r="EID82" s="321" t="s">
        <v>357</v>
      </c>
      <c r="EIE82" s="321" t="s">
        <v>357</v>
      </c>
      <c r="EIF82" s="321" t="s">
        <v>357</v>
      </c>
      <c r="EIG82" s="321" t="s">
        <v>357</v>
      </c>
      <c r="EIH82" s="321" t="s">
        <v>357</v>
      </c>
      <c r="EII82" s="321" t="s">
        <v>357</v>
      </c>
      <c r="EIJ82" s="321" t="s">
        <v>357</v>
      </c>
      <c r="EIK82" s="321" t="s">
        <v>357</v>
      </c>
      <c r="EIL82" s="321" t="s">
        <v>357</v>
      </c>
      <c r="EIM82" s="321" t="s">
        <v>357</v>
      </c>
      <c r="EIN82" s="321" t="s">
        <v>357</v>
      </c>
      <c r="EIO82" s="321" t="s">
        <v>357</v>
      </c>
      <c r="EIP82" s="321" t="s">
        <v>357</v>
      </c>
      <c r="EIQ82" s="321" t="s">
        <v>357</v>
      </c>
      <c r="EIR82" s="321" t="s">
        <v>357</v>
      </c>
      <c r="EIS82" s="321" t="s">
        <v>357</v>
      </c>
      <c r="EIT82" s="321" t="s">
        <v>357</v>
      </c>
      <c r="EIU82" s="321" t="s">
        <v>357</v>
      </c>
      <c r="EIV82" s="321" t="s">
        <v>357</v>
      </c>
      <c r="EIW82" s="321" t="s">
        <v>357</v>
      </c>
      <c r="EIX82" s="321" t="s">
        <v>357</v>
      </c>
      <c r="EIY82" s="321" t="s">
        <v>357</v>
      </c>
      <c r="EIZ82" s="321" t="s">
        <v>357</v>
      </c>
      <c r="EJA82" s="321" t="s">
        <v>357</v>
      </c>
      <c r="EJB82" s="321" t="s">
        <v>357</v>
      </c>
      <c r="EJC82" s="321" t="s">
        <v>357</v>
      </c>
      <c r="EJD82" s="321" t="s">
        <v>357</v>
      </c>
      <c r="EJE82" s="321" t="s">
        <v>357</v>
      </c>
      <c r="EJF82" s="321" t="s">
        <v>357</v>
      </c>
      <c r="EJG82" s="321" t="s">
        <v>357</v>
      </c>
      <c r="EJH82" s="321" t="s">
        <v>357</v>
      </c>
      <c r="EJI82" s="321" t="s">
        <v>357</v>
      </c>
      <c r="EJJ82" s="321" t="s">
        <v>357</v>
      </c>
      <c r="EJK82" s="321" t="s">
        <v>357</v>
      </c>
      <c r="EJL82" s="321" t="s">
        <v>357</v>
      </c>
      <c r="EJM82" s="321" t="s">
        <v>357</v>
      </c>
      <c r="EJN82" s="321" t="s">
        <v>357</v>
      </c>
      <c r="EJO82" s="321" t="s">
        <v>357</v>
      </c>
      <c r="EJP82" s="321" t="s">
        <v>357</v>
      </c>
      <c r="EJQ82" s="321" t="s">
        <v>357</v>
      </c>
      <c r="EJR82" s="321" t="s">
        <v>357</v>
      </c>
      <c r="EJS82" s="321" t="s">
        <v>357</v>
      </c>
      <c r="EJT82" s="321" t="s">
        <v>357</v>
      </c>
      <c r="EJU82" s="321" t="s">
        <v>357</v>
      </c>
      <c r="EJV82" s="321" t="s">
        <v>357</v>
      </c>
      <c r="EJW82" s="321" t="s">
        <v>357</v>
      </c>
      <c r="EJX82" s="321" t="s">
        <v>357</v>
      </c>
      <c r="EJY82" s="321" t="s">
        <v>357</v>
      </c>
      <c r="EJZ82" s="321" t="s">
        <v>357</v>
      </c>
      <c r="EKA82" s="321" t="s">
        <v>357</v>
      </c>
      <c r="EKB82" s="321" t="s">
        <v>357</v>
      </c>
      <c r="EKC82" s="321" t="s">
        <v>357</v>
      </c>
      <c r="EKD82" s="321" t="s">
        <v>357</v>
      </c>
      <c r="EKE82" s="321" t="s">
        <v>357</v>
      </c>
      <c r="EKF82" s="321" t="s">
        <v>357</v>
      </c>
      <c r="EKG82" s="321" t="s">
        <v>357</v>
      </c>
      <c r="EKH82" s="321" t="s">
        <v>357</v>
      </c>
      <c r="EKI82" s="321" t="s">
        <v>357</v>
      </c>
      <c r="EKJ82" s="321" t="s">
        <v>357</v>
      </c>
      <c r="EKK82" s="321" t="s">
        <v>357</v>
      </c>
      <c r="EKL82" s="321" t="s">
        <v>357</v>
      </c>
      <c r="EKM82" s="321" t="s">
        <v>357</v>
      </c>
      <c r="EKN82" s="321" t="s">
        <v>357</v>
      </c>
      <c r="EKO82" s="321" t="s">
        <v>357</v>
      </c>
      <c r="EKP82" s="321" t="s">
        <v>357</v>
      </c>
      <c r="EKQ82" s="321" t="s">
        <v>357</v>
      </c>
      <c r="EKR82" s="321" t="s">
        <v>357</v>
      </c>
      <c r="EKS82" s="321" t="s">
        <v>357</v>
      </c>
      <c r="EKT82" s="321" t="s">
        <v>357</v>
      </c>
      <c r="EKU82" s="321" t="s">
        <v>357</v>
      </c>
      <c r="EKV82" s="321" t="s">
        <v>357</v>
      </c>
      <c r="EKW82" s="321" t="s">
        <v>357</v>
      </c>
      <c r="EKX82" s="321" t="s">
        <v>357</v>
      </c>
      <c r="EKY82" s="321" t="s">
        <v>357</v>
      </c>
      <c r="EKZ82" s="321" t="s">
        <v>357</v>
      </c>
      <c r="ELA82" s="321" t="s">
        <v>357</v>
      </c>
      <c r="ELB82" s="321" t="s">
        <v>357</v>
      </c>
      <c r="ELC82" s="321" t="s">
        <v>357</v>
      </c>
      <c r="ELD82" s="321" t="s">
        <v>357</v>
      </c>
      <c r="ELE82" s="321" t="s">
        <v>357</v>
      </c>
      <c r="ELF82" s="321" t="s">
        <v>357</v>
      </c>
      <c r="ELG82" s="321" t="s">
        <v>357</v>
      </c>
      <c r="ELH82" s="321" t="s">
        <v>357</v>
      </c>
      <c r="ELI82" s="321" t="s">
        <v>357</v>
      </c>
      <c r="ELJ82" s="321" t="s">
        <v>357</v>
      </c>
      <c r="ELK82" s="321" t="s">
        <v>357</v>
      </c>
      <c r="ELL82" s="321" t="s">
        <v>357</v>
      </c>
      <c r="ELM82" s="321" t="s">
        <v>357</v>
      </c>
      <c r="ELN82" s="321" t="s">
        <v>357</v>
      </c>
      <c r="ELO82" s="321" t="s">
        <v>357</v>
      </c>
      <c r="ELP82" s="321" t="s">
        <v>357</v>
      </c>
      <c r="ELQ82" s="321" t="s">
        <v>357</v>
      </c>
      <c r="ELR82" s="321" t="s">
        <v>357</v>
      </c>
      <c r="ELS82" s="321" t="s">
        <v>357</v>
      </c>
      <c r="ELT82" s="321" t="s">
        <v>357</v>
      </c>
      <c r="ELU82" s="321" t="s">
        <v>357</v>
      </c>
      <c r="ELV82" s="321" t="s">
        <v>357</v>
      </c>
      <c r="ELW82" s="321" t="s">
        <v>357</v>
      </c>
      <c r="ELX82" s="321" t="s">
        <v>357</v>
      </c>
      <c r="ELY82" s="321" t="s">
        <v>357</v>
      </c>
      <c r="ELZ82" s="321" t="s">
        <v>357</v>
      </c>
      <c r="EMA82" s="321" t="s">
        <v>357</v>
      </c>
      <c r="EMB82" s="321" t="s">
        <v>357</v>
      </c>
      <c r="EMC82" s="321" t="s">
        <v>357</v>
      </c>
      <c r="EMD82" s="321" t="s">
        <v>357</v>
      </c>
      <c r="EME82" s="321" t="s">
        <v>357</v>
      </c>
      <c r="EMF82" s="321" t="s">
        <v>357</v>
      </c>
      <c r="EMG82" s="321" t="s">
        <v>357</v>
      </c>
      <c r="EMH82" s="321" t="s">
        <v>357</v>
      </c>
      <c r="EMI82" s="321" t="s">
        <v>357</v>
      </c>
      <c r="EMJ82" s="321" t="s">
        <v>357</v>
      </c>
      <c r="EMK82" s="321" t="s">
        <v>357</v>
      </c>
      <c r="EML82" s="321" t="s">
        <v>357</v>
      </c>
      <c r="EMM82" s="321" t="s">
        <v>357</v>
      </c>
      <c r="EMN82" s="321" t="s">
        <v>357</v>
      </c>
      <c r="EMO82" s="321" t="s">
        <v>357</v>
      </c>
      <c r="EMP82" s="321" t="s">
        <v>357</v>
      </c>
      <c r="EMQ82" s="321" t="s">
        <v>357</v>
      </c>
      <c r="EMR82" s="321" t="s">
        <v>357</v>
      </c>
      <c r="EMS82" s="321" t="s">
        <v>357</v>
      </c>
      <c r="EMT82" s="321" t="s">
        <v>357</v>
      </c>
      <c r="EMU82" s="321" t="s">
        <v>357</v>
      </c>
      <c r="EMV82" s="321" t="s">
        <v>357</v>
      </c>
      <c r="EMW82" s="321" t="s">
        <v>357</v>
      </c>
      <c r="EMX82" s="321" t="s">
        <v>357</v>
      </c>
      <c r="EMY82" s="321" t="s">
        <v>357</v>
      </c>
      <c r="EMZ82" s="321" t="s">
        <v>357</v>
      </c>
      <c r="ENA82" s="321" t="s">
        <v>357</v>
      </c>
      <c r="ENB82" s="321" t="s">
        <v>357</v>
      </c>
      <c r="ENC82" s="321" t="s">
        <v>357</v>
      </c>
      <c r="END82" s="321" t="s">
        <v>357</v>
      </c>
      <c r="ENE82" s="321" t="s">
        <v>357</v>
      </c>
      <c r="ENF82" s="321" t="s">
        <v>357</v>
      </c>
      <c r="ENG82" s="321" t="s">
        <v>357</v>
      </c>
      <c r="ENH82" s="321" t="s">
        <v>357</v>
      </c>
      <c r="ENI82" s="321" t="s">
        <v>357</v>
      </c>
      <c r="ENJ82" s="321" t="s">
        <v>357</v>
      </c>
      <c r="ENK82" s="321" t="s">
        <v>357</v>
      </c>
      <c r="ENL82" s="321" t="s">
        <v>357</v>
      </c>
      <c r="ENM82" s="321" t="s">
        <v>357</v>
      </c>
      <c r="ENN82" s="321" t="s">
        <v>357</v>
      </c>
      <c r="ENO82" s="321" t="s">
        <v>357</v>
      </c>
      <c r="ENP82" s="321" t="s">
        <v>357</v>
      </c>
      <c r="ENQ82" s="321" t="s">
        <v>357</v>
      </c>
      <c r="ENR82" s="321" t="s">
        <v>357</v>
      </c>
      <c r="ENS82" s="321" t="s">
        <v>357</v>
      </c>
      <c r="ENT82" s="321" t="s">
        <v>357</v>
      </c>
      <c r="ENU82" s="321" t="s">
        <v>357</v>
      </c>
      <c r="ENV82" s="321" t="s">
        <v>357</v>
      </c>
      <c r="ENW82" s="321" t="s">
        <v>357</v>
      </c>
      <c r="ENX82" s="321" t="s">
        <v>357</v>
      </c>
      <c r="ENY82" s="321" t="s">
        <v>357</v>
      </c>
      <c r="ENZ82" s="321" t="s">
        <v>357</v>
      </c>
      <c r="EOA82" s="321" t="s">
        <v>357</v>
      </c>
      <c r="EOB82" s="321" t="s">
        <v>357</v>
      </c>
      <c r="EOC82" s="321" t="s">
        <v>357</v>
      </c>
      <c r="EOD82" s="321" t="s">
        <v>357</v>
      </c>
      <c r="EOE82" s="321" t="s">
        <v>357</v>
      </c>
      <c r="EOF82" s="321" t="s">
        <v>357</v>
      </c>
      <c r="EOG82" s="321" t="s">
        <v>357</v>
      </c>
      <c r="EOH82" s="321" t="s">
        <v>357</v>
      </c>
      <c r="EOI82" s="321" t="s">
        <v>357</v>
      </c>
      <c r="EOJ82" s="321" t="s">
        <v>357</v>
      </c>
      <c r="EOK82" s="321" t="s">
        <v>357</v>
      </c>
      <c r="EOL82" s="321" t="s">
        <v>357</v>
      </c>
      <c r="EOM82" s="321" t="s">
        <v>357</v>
      </c>
      <c r="EON82" s="321" t="s">
        <v>357</v>
      </c>
      <c r="EOO82" s="321" t="s">
        <v>357</v>
      </c>
      <c r="EOP82" s="321" t="s">
        <v>357</v>
      </c>
      <c r="EOQ82" s="321" t="s">
        <v>357</v>
      </c>
      <c r="EOR82" s="321" t="s">
        <v>357</v>
      </c>
      <c r="EOS82" s="321" t="s">
        <v>357</v>
      </c>
      <c r="EOT82" s="321" t="s">
        <v>357</v>
      </c>
      <c r="EOU82" s="321" t="s">
        <v>357</v>
      </c>
      <c r="EOV82" s="321" t="s">
        <v>357</v>
      </c>
      <c r="EOW82" s="321" t="s">
        <v>357</v>
      </c>
      <c r="EOX82" s="321" t="s">
        <v>357</v>
      </c>
      <c r="EOY82" s="321" t="s">
        <v>357</v>
      </c>
      <c r="EOZ82" s="321" t="s">
        <v>357</v>
      </c>
      <c r="EPA82" s="321" t="s">
        <v>357</v>
      </c>
      <c r="EPB82" s="321" t="s">
        <v>357</v>
      </c>
      <c r="EPC82" s="321" t="s">
        <v>357</v>
      </c>
      <c r="EPD82" s="321" t="s">
        <v>357</v>
      </c>
      <c r="EPE82" s="321" t="s">
        <v>357</v>
      </c>
      <c r="EPF82" s="321" t="s">
        <v>357</v>
      </c>
      <c r="EPG82" s="321" t="s">
        <v>357</v>
      </c>
      <c r="EPH82" s="321" t="s">
        <v>357</v>
      </c>
      <c r="EPI82" s="321" t="s">
        <v>357</v>
      </c>
      <c r="EPJ82" s="321" t="s">
        <v>357</v>
      </c>
      <c r="EPK82" s="321" t="s">
        <v>357</v>
      </c>
      <c r="EPL82" s="321" t="s">
        <v>357</v>
      </c>
      <c r="EPM82" s="321" t="s">
        <v>357</v>
      </c>
      <c r="EPN82" s="321" t="s">
        <v>357</v>
      </c>
      <c r="EPO82" s="321" t="s">
        <v>357</v>
      </c>
      <c r="EPP82" s="321" t="s">
        <v>357</v>
      </c>
      <c r="EPQ82" s="321" t="s">
        <v>357</v>
      </c>
      <c r="EPR82" s="321" t="s">
        <v>357</v>
      </c>
      <c r="EPS82" s="321" t="s">
        <v>357</v>
      </c>
      <c r="EPT82" s="321" t="s">
        <v>357</v>
      </c>
      <c r="EPU82" s="321" t="s">
        <v>357</v>
      </c>
      <c r="EPV82" s="321" t="s">
        <v>357</v>
      </c>
      <c r="EPW82" s="321" t="s">
        <v>357</v>
      </c>
      <c r="EPX82" s="321" t="s">
        <v>357</v>
      </c>
      <c r="EPY82" s="321" t="s">
        <v>357</v>
      </c>
      <c r="EPZ82" s="321" t="s">
        <v>357</v>
      </c>
      <c r="EQA82" s="321" t="s">
        <v>357</v>
      </c>
      <c r="EQB82" s="321" t="s">
        <v>357</v>
      </c>
      <c r="EQC82" s="321" t="s">
        <v>357</v>
      </c>
      <c r="EQD82" s="321" t="s">
        <v>357</v>
      </c>
      <c r="EQE82" s="321" t="s">
        <v>357</v>
      </c>
      <c r="EQF82" s="321" t="s">
        <v>357</v>
      </c>
      <c r="EQG82" s="321" t="s">
        <v>357</v>
      </c>
      <c r="EQH82" s="321" t="s">
        <v>357</v>
      </c>
      <c r="EQI82" s="321" t="s">
        <v>357</v>
      </c>
      <c r="EQJ82" s="321" t="s">
        <v>357</v>
      </c>
      <c r="EQK82" s="321" t="s">
        <v>357</v>
      </c>
      <c r="EQL82" s="321" t="s">
        <v>357</v>
      </c>
      <c r="EQM82" s="321" t="s">
        <v>357</v>
      </c>
      <c r="EQN82" s="321" t="s">
        <v>357</v>
      </c>
      <c r="EQO82" s="321" t="s">
        <v>357</v>
      </c>
      <c r="EQP82" s="321" t="s">
        <v>357</v>
      </c>
      <c r="EQQ82" s="321" t="s">
        <v>357</v>
      </c>
      <c r="EQR82" s="321" t="s">
        <v>357</v>
      </c>
      <c r="EQS82" s="321" t="s">
        <v>357</v>
      </c>
      <c r="EQT82" s="321" t="s">
        <v>357</v>
      </c>
      <c r="EQU82" s="321" t="s">
        <v>357</v>
      </c>
      <c r="EQV82" s="321" t="s">
        <v>357</v>
      </c>
      <c r="EQW82" s="321" t="s">
        <v>357</v>
      </c>
      <c r="EQX82" s="321" t="s">
        <v>357</v>
      </c>
      <c r="EQY82" s="321" t="s">
        <v>357</v>
      </c>
      <c r="EQZ82" s="321" t="s">
        <v>357</v>
      </c>
      <c r="ERA82" s="321" t="s">
        <v>357</v>
      </c>
      <c r="ERB82" s="321" t="s">
        <v>357</v>
      </c>
      <c r="ERC82" s="321" t="s">
        <v>357</v>
      </c>
      <c r="ERD82" s="321" t="s">
        <v>357</v>
      </c>
      <c r="ERE82" s="321" t="s">
        <v>357</v>
      </c>
      <c r="ERF82" s="321" t="s">
        <v>357</v>
      </c>
      <c r="ERG82" s="321" t="s">
        <v>357</v>
      </c>
      <c r="ERH82" s="321" t="s">
        <v>357</v>
      </c>
      <c r="ERI82" s="321" t="s">
        <v>357</v>
      </c>
      <c r="ERJ82" s="321" t="s">
        <v>357</v>
      </c>
      <c r="ERK82" s="321" t="s">
        <v>357</v>
      </c>
      <c r="ERL82" s="321" t="s">
        <v>357</v>
      </c>
      <c r="ERM82" s="321" t="s">
        <v>357</v>
      </c>
      <c r="ERN82" s="321" t="s">
        <v>357</v>
      </c>
      <c r="ERO82" s="321" t="s">
        <v>357</v>
      </c>
      <c r="ERP82" s="321" t="s">
        <v>357</v>
      </c>
      <c r="ERQ82" s="321" t="s">
        <v>357</v>
      </c>
      <c r="ERR82" s="321" t="s">
        <v>357</v>
      </c>
      <c r="ERS82" s="321" t="s">
        <v>357</v>
      </c>
      <c r="ERT82" s="321" t="s">
        <v>357</v>
      </c>
      <c r="ERU82" s="321" t="s">
        <v>357</v>
      </c>
      <c r="ERV82" s="321" t="s">
        <v>357</v>
      </c>
      <c r="ERW82" s="321" t="s">
        <v>357</v>
      </c>
      <c r="ERX82" s="321" t="s">
        <v>357</v>
      </c>
      <c r="ERY82" s="321" t="s">
        <v>357</v>
      </c>
      <c r="ERZ82" s="321" t="s">
        <v>357</v>
      </c>
      <c r="ESA82" s="321" t="s">
        <v>357</v>
      </c>
      <c r="ESB82" s="321" t="s">
        <v>357</v>
      </c>
      <c r="ESC82" s="321" t="s">
        <v>357</v>
      </c>
      <c r="ESD82" s="321" t="s">
        <v>357</v>
      </c>
      <c r="ESE82" s="321" t="s">
        <v>357</v>
      </c>
      <c r="ESF82" s="321" t="s">
        <v>357</v>
      </c>
      <c r="ESG82" s="321" t="s">
        <v>357</v>
      </c>
      <c r="ESH82" s="321" t="s">
        <v>357</v>
      </c>
      <c r="ESI82" s="321" t="s">
        <v>357</v>
      </c>
      <c r="ESJ82" s="321" t="s">
        <v>357</v>
      </c>
      <c r="ESK82" s="321" t="s">
        <v>357</v>
      </c>
      <c r="ESL82" s="321" t="s">
        <v>357</v>
      </c>
      <c r="ESM82" s="321" t="s">
        <v>357</v>
      </c>
      <c r="ESN82" s="321" t="s">
        <v>357</v>
      </c>
      <c r="ESO82" s="321" t="s">
        <v>357</v>
      </c>
      <c r="ESP82" s="321" t="s">
        <v>357</v>
      </c>
      <c r="ESQ82" s="321" t="s">
        <v>357</v>
      </c>
      <c r="ESR82" s="321" t="s">
        <v>357</v>
      </c>
      <c r="ESS82" s="321" t="s">
        <v>357</v>
      </c>
      <c r="EST82" s="321" t="s">
        <v>357</v>
      </c>
      <c r="ESU82" s="321" t="s">
        <v>357</v>
      </c>
      <c r="ESV82" s="321" t="s">
        <v>357</v>
      </c>
      <c r="ESW82" s="321" t="s">
        <v>357</v>
      </c>
      <c r="ESX82" s="321" t="s">
        <v>357</v>
      </c>
      <c r="ESY82" s="321" t="s">
        <v>357</v>
      </c>
      <c r="ESZ82" s="321" t="s">
        <v>357</v>
      </c>
      <c r="ETA82" s="321" t="s">
        <v>357</v>
      </c>
      <c r="ETB82" s="321" t="s">
        <v>357</v>
      </c>
      <c r="ETC82" s="321" t="s">
        <v>357</v>
      </c>
      <c r="ETD82" s="321" t="s">
        <v>357</v>
      </c>
      <c r="ETE82" s="321" t="s">
        <v>357</v>
      </c>
      <c r="ETF82" s="321" t="s">
        <v>357</v>
      </c>
      <c r="ETG82" s="321" t="s">
        <v>357</v>
      </c>
      <c r="ETH82" s="321" t="s">
        <v>357</v>
      </c>
      <c r="ETI82" s="321" t="s">
        <v>357</v>
      </c>
      <c r="ETJ82" s="321" t="s">
        <v>357</v>
      </c>
      <c r="ETK82" s="321" t="s">
        <v>357</v>
      </c>
      <c r="ETL82" s="321" t="s">
        <v>357</v>
      </c>
      <c r="ETM82" s="321" t="s">
        <v>357</v>
      </c>
      <c r="ETN82" s="321" t="s">
        <v>357</v>
      </c>
      <c r="ETO82" s="321" t="s">
        <v>357</v>
      </c>
      <c r="ETP82" s="321" t="s">
        <v>357</v>
      </c>
      <c r="ETQ82" s="321" t="s">
        <v>357</v>
      </c>
      <c r="ETR82" s="321" t="s">
        <v>357</v>
      </c>
      <c r="ETS82" s="321" t="s">
        <v>357</v>
      </c>
      <c r="ETT82" s="321" t="s">
        <v>357</v>
      </c>
      <c r="ETU82" s="321" t="s">
        <v>357</v>
      </c>
      <c r="ETV82" s="321" t="s">
        <v>357</v>
      </c>
      <c r="ETW82" s="321" t="s">
        <v>357</v>
      </c>
      <c r="ETX82" s="321" t="s">
        <v>357</v>
      </c>
      <c r="ETY82" s="321" t="s">
        <v>357</v>
      </c>
      <c r="ETZ82" s="321" t="s">
        <v>357</v>
      </c>
      <c r="EUA82" s="321" t="s">
        <v>357</v>
      </c>
      <c r="EUB82" s="321" t="s">
        <v>357</v>
      </c>
      <c r="EUC82" s="321" t="s">
        <v>357</v>
      </c>
      <c r="EUD82" s="321" t="s">
        <v>357</v>
      </c>
      <c r="EUE82" s="321" t="s">
        <v>357</v>
      </c>
      <c r="EUF82" s="321" t="s">
        <v>357</v>
      </c>
      <c r="EUG82" s="321" t="s">
        <v>357</v>
      </c>
      <c r="EUH82" s="321" t="s">
        <v>357</v>
      </c>
      <c r="EUI82" s="321" t="s">
        <v>357</v>
      </c>
      <c r="EUJ82" s="321" t="s">
        <v>357</v>
      </c>
      <c r="EUK82" s="321" t="s">
        <v>357</v>
      </c>
      <c r="EUL82" s="321" t="s">
        <v>357</v>
      </c>
      <c r="EUM82" s="321" t="s">
        <v>357</v>
      </c>
      <c r="EUN82" s="321" t="s">
        <v>357</v>
      </c>
      <c r="EUO82" s="321" t="s">
        <v>357</v>
      </c>
      <c r="EUP82" s="321" t="s">
        <v>357</v>
      </c>
      <c r="EUQ82" s="321" t="s">
        <v>357</v>
      </c>
      <c r="EUR82" s="321" t="s">
        <v>357</v>
      </c>
      <c r="EUS82" s="321" t="s">
        <v>357</v>
      </c>
      <c r="EUT82" s="321" t="s">
        <v>357</v>
      </c>
      <c r="EUU82" s="321" t="s">
        <v>357</v>
      </c>
      <c r="EUV82" s="321" t="s">
        <v>357</v>
      </c>
      <c r="EUW82" s="321" t="s">
        <v>357</v>
      </c>
      <c r="EUX82" s="321" t="s">
        <v>357</v>
      </c>
      <c r="EUY82" s="321" t="s">
        <v>357</v>
      </c>
      <c r="EUZ82" s="321" t="s">
        <v>357</v>
      </c>
      <c r="EVA82" s="321" t="s">
        <v>357</v>
      </c>
      <c r="EVB82" s="321" t="s">
        <v>357</v>
      </c>
      <c r="EVC82" s="321" t="s">
        <v>357</v>
      </c>
      <c r="EVD82" s="321" t="s">
        <v>357</v>
      </c>
      <c r="EVE82" s="321" t="s">
        <v>357</v>
      </c>
      <c r="EVF82" s="321" t="s">
        <v>357</v>
      </c>
      <c r="EVG82" s="321" t="s">
        <v>357</v>
      </c>
      <c r="EVH82" s="321" t="s">
        <v>357</v>
      </c>
      <c r="EVI82" s="321" t="s">
        <v>357</v>
      </c>
      <c r="EVJ82" s="321" t="s">
        <v>357</v>
      </c>
      <c r="EVK82" s="321" t="s">
        <v>357</v>
      </c>
      <c r="EVL82" s="321" t="s">
        <v>357</v>
      </c>
      <c r="EVM82" s="321" t="s">
        <v>357</v>
      </c>
      <c r="EVN82" s="321" t="s">
        <v>357</v>
      </c>
      <c r="EVO82" s="321" t="s">
        <v>357</v>
      </c>
      <c r="EVP82" s="321" t="s">
        <v>357</v>
      </c>
      <c r="EVQ82" s="321" t="s">
        <v>357</v>
      </c>
      <c r="EVR82" s="321" t="s">
        <v>357</v>
      </c>
      <c r="EVS82" s="321" t="s">
        <v>357</v>
      </c>
      <c r="EVT82" s="321" t="s">
        <v>357</v>
      </c>
      <c r="EVU82" s="321" t="s">
        <v>357</v>
      </c>
      <c r="EVV82" s="321" t="s">
        <v>357</v>
      </c>
      <c r="EVW82" s="321" t="s">
        <v>357</v>
      </c>
      <c r="EVX82" s="321" t="s">
        <v>357</v>
      </c>
      <c r="EVY82" s="321" t="s">
        <v>357</v>
      </c>
      <c r="EVZ82" s="321" t="s">
        <v>357</v>
      </c>
      <c r="EWA82" s="321" t="s">
        <v>357</v>
      </c>
      <c r="EWB82" s="321" t="s">
        <v>357</v>
      </c>
      <c r="EWC82" s="321" t="s">
        <v>357</v>
      </c>
      <c r="EWD82" s="321" t="s">
        <v>357</v>
      </c>
      <c r="EWE82" s="321" t="s">
        <v>357</v>
      </c>
      <c r="EWF82" s="321" t="s">
        <v>357</v>
      </c>
      <c r="EWG82" s="321" t="s">
        <v>357</v>
      </c>
      <c r="EWH82" s="321" t="s">
        <v>357</v>
      </c>
      <c r="EWI82" s="321" t="s">
        <v>357</v>
      </c>
      <c r="EWJ82" s="321" t="s">
        <v>357</v>
      </c>
      <c r="EWK82" s="321" t="s">
        <v>357</v>
      </c>
      <c r="EWL82" s="321" t="s">
        <v>357</v>
      </c>
      <c r="EWM82" s="321" t="s">
        <v>357</v>
      </c>
      <c r="EWN82" s="321" t="s">
        <v>357</v>
      </c>
      <c r="EWO82" s="321" t="s">
        <v>357</v>
      </c>
      <c r="EWP82" s="321" t="s">
        <v>357</v>
      </c>
      <c r="EWQ82" s="321" t="s">
        <v>357</v>
      </c>
      <c r="EWR82" s="321" t="s">
        <v>357</v>
      </c>
      <c r="EWS82" s="321" t="s">
        <v>357</v>
      </c>
      <c r="EWT82" s="321" t="s">
        <v>357</v>
      </c>
      <c r="EWU82" s="321" t="s">
        <v>357</v>
      </c>
      <c r="EWV82" s="321" t="s">
        <v>357</v>
      </c>
      <c r="EWW82" s="321" t="s">
        <v>357</v>
      </c>
      <c r="EWX82" s="321" t="s">
        <v>357</v>
      </c>
      <c r="EWY82" s="321" t="s">
        <v>357</v>
      </c>
      <c r="EWZ82" s="321" t="s">
        <v>357</v>
      </c>
      <c r="EXA82" s="321" t="s">
        <v>357</v>
      </c>
      <c r="EXB82" s="321" t="s">
        <v>357</v>
      </c>
      <c r="EXC82" s="321" t="s">
        <v>357</v>
      </c>
      <c r="EXD82" s="321" t="s">
        <v>357</v>
      </c>
      <c r="EXE82" s="321" t="s">
        <v>357</v>
      </c>
      <c r="EXF82" s="321" t="s">
        <v>357</v>
      </c>
      <c r="EXG82" s="321" t="s">
        <v>357</v>
      </c>
      <c r="EXH82" s="321" t="s">
        <v>357</v>
      </c>
      <c r="EXI82" s="321" t="s">
        <v>357</v>
      </c>
      <c r="EXJ82" s="321" t="s">
        <v>357</v>
      </c>
      <c r="EXK82" s="321" t="s">
        <v>357</v>
      </c>
      <c r="EXL82" s="321" t="s">
        <v>357</v>
      </c>
      <c r="EXM82" s="321" t="s">
        <v>357</v>
      </c>
      <c r="EXN82" s="321" t="s">
        <v>357</v>
      </c>
      <c r="EXO82" s="321" t="s">
        <v>357</v>
      </c>
      <c r="EXP82" s="321" t="s">
        <v>357</v>
      </c>
      <c r="EXQ82" s="321" t="s">
        <v>357</v>
      </c>
      <c r="EXR82" s="321" t="s">
        <v>357</v>
      </c>
      <c r="EXS82" s="321" t="s">
        <v>357</v>
      </c>
      <c r="EXT82" s="321" t="s">
        <v>357</v>
      </c>
      <c r="EXU82" s="321" t="s">
        <v>357</v>
      </c>
      <c r="EXV82" s="321" t="s">
        <v>357</v>
      </c>
      <c r="EXW82" s="321" t="s">
        <v>357</v>
      </c>
      <c r="EXX82" s="321" t="s">
        <v>357</v>
      </c>
      <c r="EXY82" s="321" t="s">
        <v>357</v>
      </c>
      <c r="EXZ82" s="321" t="s">
        <v>357</v>
      </c>
      <c r="EYA82" s="321" t="s">
        <v>357</v>
      </c>
      <c r="EYB82" s="321" t="s">
        <v>357</v>
      </c>
      <c r="EYC82" s="321" t="s">
        <v>357</v>
      </c>
      <c r="EYD82" s="321" t="s">
        <v>357</v>
      </c>
      <c r="EYE82" s="321" t="s">
        <v>357</v>
      </c>
      <c r="EYF82" s="321" t="s">
        <v>357</v>
      </c>
      <c r="EYG82" s="321" t="s">
        <v>357</v>
      </c>
      <c r="EYH82" s="321" t="s">
        <v>357</v>
      </c>
      <c r="EYI82" s="321" t="s">
        <v>357</v>
      </c>
      <c r="EYJ82" s="321" t="s">
        <v>357</v>
      </c>
      <c r="EYK82" s="321" t="s">
        <v>357</v>
      </c>
      <c r="EYL82" s="321" t="s">
        <v>357</v>
      </c>
      <c r="EYM82" s="321" t="s">
        <v>357</v>
      </c>
      <c r="EYN82" s="321" t="s">
        <v>357</v>
      </c>
      <c r="EYO82" s="321" t="s">
        <v>357</v>
      </c>
      <c r="EYP82" s="321" t="s">
        <v>357</v>
      </c>
      <c r="EYQ82" s="321" t="s">
        <v>357</v>
      </c>
      <c r="EYR82" s="321" t="s">
        <v>357</v>
      </c>
      <c r="EYS82" s="321" t="s">
        <v>357</v>
      </c>
      <c r="EYT82" s="321" t="s">
        <v>357</v>
      </c>
      <c r="EYU82" s="321" t="s">
        <v>357</v>
      </c>
      <c r="EYV82" s="321" t="s">
        <v>357</v>
      </c>
      <c r="EYW82" s="321" t="s">
        <v>357</v>
      </c>
      <c r="EYX82" s="321" t="s">
        <v>357</v>
      </c>
      <c r="EYY82" s="321" t="s">
        <v>357</v>
      </c>
      <c r="EYZ82" s="321" t="s">
        <v>357</v>
      </c>
      <c r="EZA82" s="321" t="s">
        <v>357</v>
      </c>
      <c r="EZB82" s="321" t="s">
        <v>357</v>
      </c>
      <c r="EZC82" s="321" t="s">
        <v>357</v>
      </c>
      <c r="EZD82" s="321" t="s">
        <v>357</v>
      </c>
      <c r="EZE82" s="321" t="s">
        <v>357</v>
      </c>
      <c r="EZF82" s="321" t="s">
        <v>357</v>
      </c>
      <c r="EZG82" s="321" t="s">
        <v>357</v>
      </c>
      <c r="EZH82" s="321" t="s">
        <v>357</v>
      </c>
      <c r="EZI82" s="321" t="s">
        <v>357</v>
      </c>
      <c r="EZJ82" s="321" t="s">
        <v>357</v>
      </c>
      <c r="EZK82" s="321" t="s">
        <v>357</v>
      </c>
      <c r="EZL82" s="321" t="s">
        <v>357</v>
      </c>
      <c r="EZM82" s="321" t="s">
        <v>357</v>
      </c>
      <c r="EZN82" s="321" t="s">
        <v>357</v>
      </c>
      <c r="EZO82" s="321" t="s">
        <v>357</v>
      </c>
      <c r="EZP82" s="321" t="s">
        <v>357</v>
      </c>
      <c r="EZQ82" s="321" t="s">
        <v>357</v>
      </c>
      <c r="EZR82" s="321" t="s">
        <v>357</v>
      </c>
      <c r="EZS82" s="321" t="s">
        <v>357</v>
      </c>
      <c r="EZT82" s="321" t="s">
        <v>357</v>
      </c>
      <c r="EZU82" s="321" t="s">
        <v>357</v>
      </c>
      <c r="EZV82" s="321" t="s">
        <v>357</v>
      </c>
      <c r="EZW82" s="321" t="s">
        <v>357</v>
      </c>
      <c r="EZX82" s="321" t="s">
        <v>357</v>
      </c>
      <c r="EZY82" s="321" t="s">
        <v>357</v>
      </c>
      <c r="EZZ82" s="321" t="s">
        <v>357</v>
      </c>
      <c r="FAA82" s="321" t="s">
        <v>357</v>
      </c>
      <c r="FAB82" s="321" t="s">
        <v>357</v>
      </c>
      <c r="FAC82" s="321" t="s">
        <v>357</v>
      </c>
      <c r="FAD82" s="321" t="s">
        <v>357</v>
      </c>
      <c r="FAE82" s="321" t="s">
        <v>357</v>
      </c>
      <c r="FAF82" s="321" t="s">
        <v>357</v>
      </c>
      <c r="FAG82" s="321" t="s">
        <v>357</v>
      </c>
      <c r="FAH82" s="321" t="s">
        <v>357</v>
      </c>
      <c r="FAI82" s="321" t="s">
        <v>357</v>
      </c>
      <c r="FAJ82" s="321" t="s">
        <v>357</v>
      </c>
      <c r="FAK82" s="321" t="s">
        <v>357</v>
      </c>
      <c r="FAL82" s="321" t="s">
        <v>357</v>
      </c>
      <c r="FAM82" s="321" t="s">
        <v>357</v>
      </c>
      <c r="FAN82" s="321" t="s">
        <v>357</v>
      </c>
      <c r="FAO82" s="321" t="s">
        <v>357</v>
      </c>
      <c r="FAP82" s="321" t="s">
        <v>357</v>
      </c>
      <c r="FAQ82" s="321" t="s">
        <v>357</v>
      </c>
      <c r="FAR82" s="321" t="s">
        <v>357</v>
      </c>
      <c r="FAS82" s="321" t="s">
        <v>357</v>
      </c>
      <c r="FAT82" s="321" t="s">
        <v>357</v>
      </c>
      <c r="FAU82" s="321" t="s">
        <v>357</v>
      </c>
      <c r="FAV82" s="321" t="s">
        <v>357</v>
      </c>
      <c r="FAW82" s="321" t="s">
        <v>357</v>
      </c>
      <c r="FAX82" s="321" t="s">
        <v>357</v>
      </c>
      <c r="FAY82" s="321" t="s">
        <v>357</v>
      </c>
      <c r="FAZ82" s="321" t="s">
        <v>357</v>
      </c>
      <c r="FBA82" s="321" t="s">
        <v>357</v>
      </c>
      <c r="FBB82" s="321" t="s">
        <v>357</v>
      </c>
      <c r="FBC82" s="321" t="s">
        <v>357</v>
      </c>
      <c r="FBD82" s="321" t="s">
        <v>357</v>
      </c>
      <c r="FBE82" s="321" t="s">
        <v>357</v>
      </c>
      <c r="FBF82" s="321" t="s">
        <v>357</v>
      </c>
      <c r="FBG82" s="321" t="s">
        <v>357</v>
      </c>
      <c r="FBH82" s="321" t="s">
        <v>357</v>
      </c>
      <c r="FBI82" s="321" t="s">
        <v>357</v>
      </c>
      <c r="FBJ82" s="321" t="s">
        <v>357</v>
      </c>
      <c r="FBK82" s="321" t="s">
        <v>357</v>
      </c>
      <c r="FBL82" s="321" t="s">
        <v>357</v>
      </c>
      <c r="FBM82" s="321" t="s">
        <v>357</v>
      </c>
      <c r="FBN82" s="321" t="s">
        <v>357</v>
      </c>
      <c r="FBO82" s="321" t="s">
        <v>357</v>
      </c>
      <c r="FBP82" s="321" t="s">
        <v>357</v>
      </c>
      <c r="FBQ82" s="321" t="s">
        <v>357</v>
      </c>
      <c r="FBR82" s="321" t="s">
        <v>357</v>
      </c>
      <c r="FBS82" s="321" t="s">
        <v>357</v>
      </c>
      <c r="FBT82" s="321" t="s">
        <v>357</v>
      </c>
      <c r="FBU82" s="321" t="s">
        <v>357</v>
      </c>
      <c r="FBV82" s="321" t="s">
        <v>357</v>
      </c>
      <c r="FBW82" s="321" t="s">
        <v>357</v>
      </c>
      <c r="FBX82" s="321" t="s">
        <v>357</v>
      </c>
      <c r="FBY82" s="321" t="s">
        <v>357</v>
      </c>
      <c r="FBZ82" s="321" t="s">
        <v>357</v>
      </c>
      <c r="FCA82" s="321" t="s">
        <v>357</v>
      </c>
      <c r="FCB82" s="321" t="s">
        <v>357</v>
      </c>
      <c r="FCC82" s="321" t="s">
        <v>357</v>
      </c>
      <c r="FCD82" s="321" t="s">
        <v>357</v>
      </c>
      <c r="FCE82" s="321" t="s">
        <v>357</v>
      </c>
      <c r="FCF82" s="321" t="s">
        <v>357</v>
      </c>
      <c r="FCG82" s="321" t="s">
        <v>357</v>
      </c>
      <c r="FCH82" s="321" t="s">
        <v>357</v>
      </c>
      <c r="FCI82" s="321" t="s">
        <v>357</v>
      </c>
      <c r="FCJ82" s="321" t="s">
        <v>357</v>
      </c>
      <c r="FCK82" s="321" t="s">
        <v>357</v>
      </c>
      <c r="FCL82" s="321" t="s">
        <v>357</v>
      </c>
      <c r="FCM82" s="321" t="s">
        <v>357</v>
      </c>
      <c r="FCN82" s="321" t="s">
        <v>357</v>
      </c>
      <c r="FCO82" s="321" t="s">
        <v>357</v>
      </c>
      <c r="FCP82" s="321" t="s">
        <v>357</v>
      </c>
      <c r="FCQ82" s="321" t="s">
        <v>357</v>
      </c>
      <c r="FCR82" s="321" t="s">
        <v>357</v>
      </c>
      <c r="FCS82" s="321" t="s">
        <v>357</v>
      </c>
      <c r="FCT82" s="321" t="s">
        <v>357</v>
      </c>
      <c r="FCU82" s="321" t="s">
        <v>357</v>
      </c>
      <c r="FCV82" s="321" t="s">
        <v>357</v>
      </c>
      <c r="FCW82" s="321" t="s">
        <v>357</v>
      </c>
      <c r="FCX82" s="321" t="s">
        <v>357</v>
      </c>
      <c r="FCY82" s="321" t="s">
        <v>357</v>
      </c>
      <c r="FCZ82" s="321" t="s">
        <v>357</v>
      </c>
      <c r="FDA82" s="321" t="s">
        <v>357</v>
      </c>
      <c r="FDB82" s="321" t="s">
        <v>357</v>
      </c>
      <c r="FDC82" s="321" t="s">
        <v>357</v>
      </c>
      <c r="FDD82" s="321" t="s">
        <v>357</v>
      </c>
      <c r="FDE82" s="321" t="s">
        <v>357</v>
      </c>
      <c r="FDF82" s="321" t="s">
        <v>357</v>
      </c>
      <c r="FDG82" s="321" t="s">
        <v>357</v>
      </c>
      <c r="FDH82" s="321" t="s">
        <v>357</v>
      </c>
      <c r="FDI82" s="321" t="s">
        <v>357</v>
      </c>
      <c r="FDJ82" s="321" t="s">
        <v>357</v>
      </c>
      <c r="FDK82" s="321" t="s">
        <v>357</v>
      </c>
      <c r="FDL82" s="321" t="s">
        <v>357</v>
      </c>
      <c r="FDM82" s="321" t="s">
        <v>357</v>
      </c>
      <c r="FDN82" s="321" t="s">
        <v>357</v>
      </c>
      <c r="FDO82" s="321" t="s">
        <v>357</v>
      </c>
      <c r="FDP82" s="321" t="s">
        <v>357</v>
      </c>
      <c r="FDQ82" s="321" t="s">
        <v>357</v>
      </c>
      <c r="FDR82" s="321" t="s">
        <v>357</v>
      </c>
      <c r="FDS82" s="321" t="s">
        <v>357</v>
      </c>
      <c r="FDT82" s="321" t="s">
        <v>357</v>
      </c>
      <c r="FDU82" s="321" t="s">
        <v>357</v>
      </c>
      <c r="FDV82" s="321" t="s">
        <v>357</v>
      </c>
      <c r="FDW82" s="321" t="s">
        <v>357</v>
      </c>
      <c r="FDX82" s="321" t="s">
        <v>357</v>
      </c>
      <c r="FDY82" s="321" t="s">
        <v>357</v>
      </c>
      <c r="FDZ82" s="321" t="s">
        <v>357</v>
      </c>
      <c r="FEA82" s="321" t="s">
        <v>357</v>
      </c>
      <c r="FEB82" s="321" t="s">
        <v>357</v>
      </c>
      <c r="FEC82" s="321" t="s">
        <v>357</v>
      </c>
      <c r="FED82" s="321" t="s">
        <v>357</v>
      </c>
      <c r="FEE82" s="321" t="s">
        <v>357</v>
      </c>
      <c r="FEF82" s="321" t="s">
        <v>357</v>
      </c>
      <c r="FEG82" s="321" t="s">
        <v>357</v>
      </c>
      <c r="FEH82" s="321" t="s">
        <v>357</v>
      </c>
      <c r="FEI82" s="321" t="s">
        <v>357</v>
      </c>
      <c r="FEJ82" s="321" t="s">
        <v>357</v>
      </c>
      <c r="FEK82" s="321" t="s">
        <v>357</v>
      </c>
      <c r="FEL82" s="321" t="s">
        <v>357</v>
      </c>
      <c r="FEM82" s="321" t="s">
        <v>357</v>
      </c>
      <c r="FEN82" s="321" t="s">
        <v>357</v>
      </c>
      <c r="FEO82" s="321" t="s">
        <v>357</v>
      </c>
      <c r="FEP82" s="321" t="s">
        <v>357</v>
      </c>
      <c r="FEQ82" s="321" t="s">
        <v>357</v>
      </c>
      <c r="FER82" s="321" t="s">
        <v>357</v>
      </c>
      <c r="FES82" s="321" t="s">
        <v>357</v>
      </c>
      <c r="FET82" s="321" t="s">
        <v>357</v>
      </c>
      <c r="FEU82" s="321" t="s">
        <v>357</v>
      </c>
      <c r="FEV82" s="321" t="s">
        <v>357</v>
      </c>
      <c r="FEW82" s="321" t="s">
        <v>357</v>
      </c>
      <c r="FEX82" s="321" t="s">
        <v>357</v>
      </c>
      <c r="FEY82" s="321" t="s">
        <v>357</v>
      </c>
      <c r="FEZ82" s="321" t="s">
        <v>357</v>
      </c>
      <c r="FFA82" s="321" t="s">
        <v>357</v>
      </c>
      <c r="FFB82" s="321" t="s">
        <v>357</v>
      </c>
      <c r="FFC82" s="321" t="s">
        <v>357</v>
      </c>
      <c r="FFD82" s="321" t="s">
        <v>357</v>
      </c>
      <c r="FFE82" s="321" t="s">
        <v>357</v>
      </c>
      <c r="FFF82" s="321" t="s">
        <v>357</v>
      </c>
      <c r="FFG82" s="321" t="s">
        <v>357</v>
      </c>
      <c r="FFH82" s="321" t="s">
        <v>357</v>
      </c>
      <c r="FFI82" s="321" t="s">
        <v>357</v>
      </c>
      <c r="FFJ82" s="321" t="s">
        <v>357</v>
      </c>
      <c r="FFK82" s="321" t="s">
        <v>357</v>
      </c>
      <c r="FFL82" s="321" t="s">
        <v>357</v>
      </c>
      <c r="FFM82" s="321" t="s">
        <v>357</v>
      </c>
      <c r="FFN82" s="321" t="s">
        <v>357</v>
      </c>
      <c r="FFO82" s="321" t="s">
        <v>357</v>
      </c>
      <c r="FFP82" s="321" t="s">
        <v>357</v>
      </c>
      <c r="FFQ82" s="321" t="s">
        <v>357</v>
      </c>
      <c r="FFR82" s="321" t="s">
        <v>357</v>
      </c>
      <c r="FFS82" s="321" t="s">
        <v>357</v>
      </c>
      <c r="FFT82" s="321" t="s">
        <v>357</v>
      </c>
      <c r="FFU82" s="321" t="s">
        <v>357</v>
      </c>
      <c r="FFV82" s="321" t="s">
        <v>357</v>
      </c>
      <c r="FFW82" s="321" t="s">
        <v>357</v>
      </c>
      <c r="FFX82" s="321" t="s">
        <v>357</v>
      </c>
      <c r="FFY82" s="321" t="s">
        <v>357</v>
      </c>
      <c r="FFZ82" s="321" t="s">
        <v>357</v>
      </c>
      <c r="FGA82" s="321" t="s">
        <v>357</v>
      </c>
      <c r="FGB82" s="321" t="s">
        <v>357</v>
      </c>
      <c r="FGC82" s="321" t="s">
        <v>357</v>
      </c>
      <c r="FGD82" s="321" t="s">
        <v>357</v>
      </c>
      <c r="FGE82" s="321" t="s">
        <v>357</v>
      </c>
      <c r="FGF82" s="321" t="s">
        <v>357</v>
      </c>
      <c r="FGG82" s="321" t="s">
        <v>357</v>
      </c>
      <c r="FGH82" s="321" t="s">
        <v>357</v>
      </c>
      <c r="FGI82" s="321" t="s">
        <v>357</v>
      </c>
      <c r="FGJ82" s="321" t="s">
        <v>357</v>
      </c>
      <c r="FGK82" s="321" t="s">
        <v>357</v>
      </c>
      <c r="FGL82" s="321" t="s">
        <v>357</v>
      </c>
      <c r="FGM82" s="321" t="s">
        <v>357</v>
      </c>
      <c r="FGN82" s="321" t="s">
        <v>357</v>
      </c>
      <c r="FGO82" s="321" t="s">
        <v>357</v>
      </c>
      <c r="FGP82" s="321" t="s">
        <v>357</v>
      </c>
      <c r="FGQ82" s="321" t="s">
        <v>357</v>
      </c>
      <c r="FGR82" s="321" t="s">
        <v>357</v>
      </c>
      <c r="FGS82" s="321" t="s">
        <v>357</v>
      </c>
      <c r="FGT82" s="321" t="s">
        <v>357</v>
      </c>
      <c r="FGU82" s="321" t="s">
        <v>357</v>
      </c>
      <c r="FGV82" s="321" t="s">
        <v>357</v>
      </c>
      <c r="FGW82" s="321" t="s">
        <v>357</v>
      </c>
      <c r="FGX82" s="321" t="s">
        <v>357</v>
      </c>
      <c r="FGY82" s="321" t="s">
        <v>357</v>
      </c>
      <c r="FGZ82" s="321" t="s">
        <v>357</v>
      </c>
      <c r="FHA82" s="321" t="s">
        <v>357</v>
      </c>
      <c r="FHB82" s="321" t="s">
        <v>357</v>
      </c>
      <c r="FHC82" s="321" t="s">
        <v>357</v>
      </c>
      <c r="FHD82" s="321" t="s">
        <v>357</v>
      </c>
      <c r="FHE82" s="321" t="s">
        <v>357</v>
      </c>
      <c r="FHF82" s="321" t="s">
        <v>357</v>
      </c>
      <c r="FHG82" s="321" t="s">
        <v>357</v>
      </c>
      <c r="FHH82" s="321" t="s">
        <v>357</v>
      </c>
      <c r="FHI82" s="321" t="s">
        <v>357</v>
      </c>
      <c r="FHJ82" s="321" t="s">
        <v>357</v>
      </c>
      <c r="FHK82" s="321" t="s">
        <v>357</v>
      </c>
      <c r="FHL82" s="321" t="s">
        <v>357</v>
      </c>
      <c r="FHM82" s="321" t="s">
        <v>357</v>
      </c>
      <c r="FHN82" s="321" t="s">
        <v>357</v>
      </c>
      <c r="FHO82" s="321" t="s">
        <v>357</v>
      </c>
      <c r="FHP82" s="321" t="s">
        <v>357</v>
      </c>
      <c r="FHQ82" s="321" t="s">
        <v>357</v>
      </c>
      <c r="FHR82" s="321" t="s">
        <v>357</v>
      </c>
      <c r="FHS82" s="321" t="s">
        <v>357</v>
      </c>
      <c r="FHT82" s="321" t="s">
        <v>357</v>
      </c>
      <c r="FHU82" s="321" t="s">
        <v>357</v>
      </c>
      <c r="FHV82" s="321" t="s">
        <v>357</v>
      </c>
      <c r="FHW82" s="321" t="s">
        <v>357</v>
      </c>
      <c r="FHX82" s="321" t="s">
        <v>357</v>
      </c>
      <c r="FHY82" s="321" t="s">
        <v>357</v>
      </c>
      <c r="FHZ82" s="321" t="s">
        <v>357</v>
      </c>
      <c r="FIA82" s="321" t="s">
        <v>357</v>
      </c>
      <c r="FIB82" s="321" t="s">
        <v>357</v>
      </c>
      <c r="FIC82" s="321" t="s">
        <v>357</v>
      </c>
      <c r="FID82" s="321" t="s">
        <v>357</v>
      </c>
      <c r="FIE82" s="321" t="s">
        <v>357</v>
      </c>
      <c r="FIF82" s="321" t="s">
        <v>357</v>
      </c>
      <c r="FIG82" s="321" t="s">
        <v>357</v>
      </c>
      <c r="FIH82" s="321" t="s">
        <v>357</v>
      </c>
      <c r="FII82" s="321" t="s">
        <v>357</v>
      </c>
      <c r="FIJ82" s="321" t="s">
        <v>357</v>
      </c>
      <c r="FIK82" s="321" t="s">
        <v>357</v>
      </c>
      <c r="FIL82" s="321" t="s">
        <v>357</v>
      </c>
      <c r="FIM82" s="321" t="s">
        <v>357</v>
      </c>
      <c r="FIN82" s="321" t="s">
        <v>357</v>
      </c>
      <c r="FIO82" s="321" t="s">
        <v>357</v>
      </c>
      <c r="FIP82" s="321" t="s">
        <v>357</v>
      </c>
      <c r="FIQ82" s="321" t="s">
        <v>357</v>
      </c>
      <c r="FIR82" s="321" t="s">
        <v>357</v>
      </c>
      <c r="FIS82" s="321" t="s">
        <v>357</v>
      </c>
      <c r="FIT82" s="321" t="s">
        <v>357</v>
      </c>
      <c r="FIU82" s="321" t="s">
        <v>357</v>
      </c>
      <c r="FIV82" s="321" t="s">
        <v>357</v>
      </c>
      <c r="FIW82" s="321" t="s">
        <v>357</v>
      </c>
      <c r="FIX82" s="321" t="s">
        <v>357</v>
      </c>
      <c r="FIY82" s="321" t="s">
        <v>357</v>
      </c>
      <c r="FIZ82" s="321" t="s">
        <v>357</v>
      </c>
      <c r="FJA82" s="321" t="s">
        <v>357</v>
      </c>
      <c r="FJB82" s="321" t="s">
        <v>357</v>
      </c>
      <c r="FJC82" s="321" t="s">
        <v>357</v>
      </c>
      <c r="FJD82" s="321" t="s">
        <v>357</v>
      </c>
      <c r="FJE82" s="321" t="s">
        <v>357</v>
      </c>
      <c r="FJF82" s="321" t="s">
        <v>357</v>
      </c>
      <c r="FJG82" s="321" t="s">
        <v>357</v>
      </c>
      <c r="FJH82" s="321" t="s">
        <v>357</v>
      </c>
      <c r="FJI82" s="321" t="s">
        <v>357</v>
      </c>
      <c r="FJJ82" s="321" t="s">
        <v>357</v>
      </c>
      <c r="FJK82" s="321" t="s">
        <v>357</v>
      </c>
      <c r="FJL82" s="321" t="s">
        <v>357</v>
      </c>
      <c r="FJM82" s="321" t="s">
        <v>357</v>
      </c>
      <c r="FJN82" s="321" t="s">
        <v>357</v>
      </c>
      <c r="FJO82" s="321" t="s">
        <v>357</v>
      </c>
      <c r="FJP82" s="321" t="s">
        <v>357</v>
      </c>
      <c r="FJQ82" s="321" t="s">
        <v>357</v>
      </c>
      <c r="FJR82" s="321" t="s">
        <v>357</v>
      </c>
      <c r="FJS82" s="321" t="s">
        <v>357</v>
      </c>
      <c r="FJT82" s="321" t="s">
        <v>357</v>
      </c>
      <c r="FJU82" s="321" t="s">
        <v>357</v>
      </c>
      <c r="FJV82" s="321" t="s">
        <v>357</v>
      </c>
      <c r="FJW82" s="321" t="s">
        <v>357</v>
      </c>
      <c r="FJX82" s="321" t="s">
        <v>357</v>
      </c>
      <c r="FJY82" s="321" t="s">
        <v>357</v>
      </c>
      <c r="FJZ82" s="321" t="s">
        <v>357</v>
      </c>
      <c r="FKA82" s="321" t="s">
        <v>357</v>
      </c>
      <c r="FKB82" s="321" t="s">
        <v>357</v>
      </c>
      <c r="FKC82" s="321" t="s">
        <v>357</v>
      </c>
      <c r="FKD82" s="321" t="s">
        <v>357</v>
      </c>
      <c r="FKE82" s="321" t="s">
        <v>357</v>
      </c>
      <c r="FKF82" s="321" t="s">
        <v>357</v>
      </c>
      <c r="FKG82" s="321" t="s">
        <v>357</v>
      </c>
      <c r="FKH82" s="321" t="s">
        <v>357</v>
      </c>
      <c r="FKI82" s="321" t="s">
        <v>357</v>
      </c>
      <c r="FKJ82" s="321" t="s">
        <v>357</v>
      </c>
      <c r="FKK82" s="321" t="s">
        <v>357</v>
      </c>
      <c r="FKL82" s="321" t="s">
        <v>357</v>
      </c>
      <c r="FKM82" s="321" t="s">
        <v>357</v>
      </c>
      <c r="FKN82" s="321" t="s">
        <v>357</v>
      </c>
      <c r="FKO82" s="321" t="s">
        <v>357</v>
      </c>
      <c r="FKP82" s="321" t="s">
        <v>357</v>
      </c>
      <c r="FKQ82" s="321" t="s">
        <v>357</v>
      </c>
      <c r="FKR82" s="321" t="s">
        <v>357</v>
      </c>
      <c r="FKS82" s="321" t="s">
        <v>357</v>
      </c>
      <c r="FKT82" s="321" t="s">
        <v>357</v>
      </c>
      <c r="FKU82" s="321" t="s">
        <v>357</v>
      </c>
      <c r="FKV82" s="321" t="s">
        <v>357</v>
      </c>
      <c r="FKW82" s="321" t="s">
        <v>357</v>
      </c>
      <c r="FKX82" s="321" t="s">
        <v>357</v>
      </c>
      <c r="FKY82" s="321" t="s">
        <v>357</v>
      </c>
      <c r="FKZ82" s="321" t="s">
        <v>357</v>
      </c>
      <c r="FLA82" s="321" t="s">
        <v>357</v>
      </c>
      <c r="FLB82" s="321" t="s">
        <v>357</v>
      </c>
      <c r="FLC82" s="321" t="s">
        <v>357</v>
      </c>
      <c r="FLD82" s="321" t="s">
        <v>357</v>
      </c>
      <c r="FLE82" s="321" t="s">
        <v>357</v>
      </c>
      <c r="FLF82" s="321" t="s">
        <v>357</v>
      </c>
      <c r="FLG82" s="321" t="s">
        <v>357</v>
      </c>
      <c r="FLH82" s="321" t="s">
        <v>357</v>
      </c>
      <c r="FLI82" s="321" t="s">
        <v>357</v>
      </c>
      <c r="FLJ82" s="321" t="s">
        <v>357</v>
      </c>
      <c r="FLK82" s="321" t="s">
        <v>357</v>
      </c>
      <c r="FLL82" s="321" t="s">
        <v>357</v>
      </c>
      <c r="FLM82" s="321" t="s">
        <v>357</v>
      </c>
      <c r="FLN82" s="321" t="s">
        <v>357</v>
      </c>
      <c r="FLO82" s="321" t="s">
        <v>357</v>
      </c>
      <c r="FLP82" s="321" t="s">
        <v>357</v>
      </c>
      <c r="FLQ82" s="321" t="s">
        <v>357</v>
      </c>
      <c r="FLR82" s="321" t="s">
        <v>357</v>
      </c>
      <c r="FLS82" s="321" t="s">
        <v>357</v>
      </c>
      <c r="FLT82" s="321" t="s">
        <v>357</v>
      </c>
      <c r="FLU82" s="321" t="s">
        <v>357</v>
      </c>
      <c r="FLV82" s="321" t="s">
        <v>357</v>
      </c>
      <c r="FLW82" s="321" t="s">
        <v>357</v>
      </c>
      <c r="FLX82" s="321" t="s">
        <v>357</v>
      </c>
      <c r="FLY82" s="321" t="s">
        <v>357</v>
      </c>
      <c r="FLZ82" s="321" t="s">
        <v>357</v>
      </c>
      <c r="FMA82" s="321" t="s">
        <v>357</v>
      </c>
      <c r="FMB82" s="321" t="s">
        <v>357</v>
      </c>
      <c r="FMC82" s="321" t="s">
        <v>357</v>
      </c>
      <c r="FMD82" s="321" t="s">
        <v>357</v>
      </c>
      <c r="FME82" s="321" t="s">
        <v>357</v>
      </c>
      <c r="FMF82" s="321" t="s">
        <v>357</v>
      </c>
      <c r="FMG82" s="321" t="s">
        <v>357</v>
      </c>
      <c r="FMH82" s="321" t="s">
        <v>357</v>
      </c>
      <c r="FMI82" s="321" t="s">
        <v>357</v>
      </c>
      <c r="FMJ82" s="321" t="s">
        <v>357</v>
      </c>
      <c r="FMK82" s="321" t="s">
        <v>357</v>
      </c>
      <c r="FML82" s="321" t="s">
        <v>357</v>
      </c>
      <c r="FMM82" s="321" t="s">
        <v>357</v>
      </c>
      <c r="FMN82" s="321" t="s">
        <v>357</v>
      </c>
      <c r="FMO82" s="321" t="s">
        <v>357</v>
      </c>
      <c r="FMP82" s="321" t="s">
        <v>357</v>
      </c>
      <c r="FMQ82" s="321" t="s">
        <v>357</v>
      </c>
      <c r="FMR82" s="321" t="s">
        <v>357</v>
      </c>
      <c r="FMS82" s="321" t="s">
        <v>357</v>
      </c>
      <c r="FMT82" s="321" t="s">
        <v>357</v>
      </c>
      <c r="FMU82" s="321" t="s">
        <v>357</v>
      </c>
      <c r="FMV82" s="321" t="s">
        <v>357</v>
      </c>
      <c r="FMW82" s="321" t="s">
        <v>357</v>
      </c>
      <c r="FMX82" s="321" t="s">
        <v>357</v>
      </c>
      <c r="FMY82" s="321" t="s">
        <v>357</v>
      </c>
      <c r="FMZ82" s="321" t="s">
        <v>357</v>
      </c>
      <c r="FNA82" s="321" t="s">
        <v>357</v>
      </c>
      <c r="FNB82" s="321" t="s">
        <v>357</v>
      </c>
      <c r="FNC82" s="321" t="s">
        <v>357</v>
      </c>
      <c r="FND82" s="321" t="s">
        <v>357</v>
      </c>
      <c r="FNE82" s="321" t="s">
        <v>357</v>
      </c>
      <c r="FNF82" s="321" t="s">
        <v>357</v>
      </c>
      <c r="FNG82" s="321" t="s">
        <v>357</v>
      </c>
      <c r="FNH82" s="321" t="s">
        <v>357</v>
      </c>
      <c r="FNI82" s="321" t="s">
        <v>357</v>
      </c>
      <c r="FNJ82" s="321" t="s">
        <v>357</v>
      </c>
      <c r="FNK82" s="321" t="s">
        <v>357</v>
      </c>
      <c r="FNL82" s="321" t="s">
        <v>357</v>
      </c>
      <c r="FNM82" s="321" t="s">
        <v>357</v>
      </c>
      <c r="FNN82" s="321" t="s">
        <v>357</v>
      </c>
      <c r="FNO82" s="321" t="s">
        <v>357</v>
      </c>
      <c r="FNP82" s="321" t="s">
        <v>357</v>
      </c>
      <c r="FNQ82" s="321" t="s">
        <v>357</v>
      </c>
      <c r="FNR82" s="321" t="s">
        <v>357</v>
      </c>
      <c r="FNS82" s="321" t="s">
        <v>357</v>
      </c>
      <c r="FNT82" s="321" t="s">
        <v>357</v>
      </c>
      <c r="FNU82" s="321" t="s">
        <v>357</v>
      </c>
      <c r="FNV82" s="321" t="s">
        <v>357</v>
      </c>
      <c r="FNW82" s="321" t="s">
        <v>357</v>
      </c>
      <c r="FNX82" s="321" t="s">
        <v>357</v>
      </c>
      <c r="FNY82" s="321" t="s">
        <v>357</v>
      </c>
      <c r="FNZ82" s="321" t="s">
        <v>357</v>
      </c>
      <c r="FOA82" s="321" t="s">
        <v>357</v>
      </c>
      <c r="FOB82" s="321" t="s">
        <v>357</v>
      </c>
      <c r="FOC82" s="321" t="s">
        <v>357</v>
      </c>
      <c r="FOD82" s="321" t="s">
        <v>357</v>
      </c>
      <c r="FOE82" s="321" t="s">
        <v>357</v>
      </c>
      <c r="FOF82" s="321" t="s">
        <v>357</v>
      </c>
      <c r="FOG82" s="321" t="s">
        <v>357</v>
      </c>
      <c r="FOH82" s="321" t="s">
        <v>357</v>
      </c>
      <c r="FOI82" s="321" t="s">
        <v>357</v>
      </c>
      <c r="FOJ82" s="321" t="s">
        <v>357</v>
      </c>
      <c r="FOK82" s="321" t="s">
        <v>357</v>
      </c>
      <c r="FOL82" s="321" t="s">
        <v>357</v>
      </c>
      <c r="FOM82" s="321" t="s">
        <v>357</v>
      </c>
      <c r="FON82" s="321" t="s">
        <v>357</v>
      </c>
      <c r="FOO82" s="321" t="s">
        <v>357</v>
      </c>
      <c r="FOP82" s="321" t="s">
        <v>357</v>
      </c>
      <c r="FOQ82" s="321" t="s">
        <v>357</v>
      </c>
      <c r="FOR82" s="321" t="s">
        <v>357</v>
      </c>
      <c r="FOS82" s="321" t="s">
        <v>357</v>
      </c>
      <c r="FOT82" s="321" t="s">
        <v>357</v>
      </c>
      <c r="FOU82" s="321" t="s">
        <v>357</v>
      </c>
      <c r="FOV82" s="321" t="s">
        <v>357</v>
      </c>
      <c r="FOW82" s="321" t="s">
        <v>357</v>
      </c>
      <c r="FOX82" s="321" t="s">
        <v>357</v>
      </c>
      <c r="FOY82" s="321" t="s">
        <v>357</v>
      </c>
      <c r="FOZ82" s="321" t="s">
        <v>357</v>
      </c>
      <c r="FPA82" s="321" t="s">
        <v>357</v>
      </c>
      <c r="FPB82" s="321" t="s">
        <v>357</v>
      </c>
      <c r="FPC82" s="321" t="s">
        <v>357</v>
      </c>
      <c r="FPD82" s="321" t="s">
        <v>357</v>
      </c>
      <c r="FPE82" s="321" t="s">
        <v>357</v>
      </c>
      <c r="FPF82" s="321" t="s">
        <v>357</v>
      </c>
      <c r="FPG82" s="321" t="s">
        <v>357</v>
      </c>
      <c r="FPH82" s="321" t="s">
        <v>357</v>
      </c>
      <c r="FPI82" s="321" t="s">
        <v>357</v>
      </c>
      <c r="FPJ82" s="321" t="s">
        <v>357</v>
      </c>
      <c r="FPK82" s="321" t="s">
        <v>357</v>
      </c>
      <c r="FPL82" s="321" t="s">
        <v>357</v>
      </c>
      <c r="FPM82" s="321" t="s">
        <v>357</v>
      </c>
      <c r="FPN82" s="321" t="s">
        <v>357</v>
      </c>
      <c r="FPO82" s="321" t="s">
        <v>357</v>
      </c>
      <c r="FPP82" s="321" t="s">
        <v>357</v>
      </c>
      <c r="FPQ82" s="321" t="s">
        <v>357</v>
      </c>
      <c r="FPR82" s="321" t="s">
        <v>357</v>
      </c>
      <c r="FPS82" s="321" t="s">
        <v>357</v>
      </c>
      <c r="FPT82" s="321" t="s">
        <v>357</v>
      </c>
      <c r="FPU82" s="321" t="s">
        <v>357</v>
      </c>
      <c r="FPV82" s="321" t="s">
        <v>357</v>
      </c>
      <c r="FPW82" s="321" t="s">
        <v>357</v>
      </c>
      <c r="FPX82" s="321" t="s">
        <v>357</v>
      </c>
      <c r="FPY82" s="321" t="s">
        <v>357</v>
      </c>
      <c r="FPZ82" s="321" t="s">
        <v>357</v>
      </c>
      <c r="FQA82" s="321" t="s">
        <v>357</v>
      </c>
      <c r="FQB82" s="321" t="s">
        <v>357</v>
      </c>
      <c r="FQC82" s="321" t="s">
        <v>357</v>
      </c>
      <c r="FQD82" s="321" t="s">
        <v>357</v>
      </c>
      <c r="FQE82" s="321" t="s">
        <v>357</v>
      </c>
      <c r="FQF82" s="321" t="s">
        <v>357</v>
      </c>
      <c r="FQG82" s="321" t="s">
        <v>357</v>
      </c>
      <c r="FQH82" s="321" t="s">
        <v>357</v>
      </c>
      <c r="FQI82" s="321" t="s">
        <v>357</v>
      </c>
      <c r="FQJ82" s="321" t="s">
        <v>357</v>
      </c>
      <c r="FQK82" s="321" t="s">
        <v>357</v>
      </c>
      <c r="FQL82" s="321" t="s">
        <v>357</v>
      </c>
      <c r="FQM82" s="321" t="s">
        <v>357</v>
      </c>
      <c r="FQN82" s="321" t="s">
        <v>357</v>
      </c>
      <c r="FQO82" s="321" t="s">
        <v>357</v>
      </c>
      <c r="FQP82" s="321" t="s">
        <v>357</v>
      </c>
      <c r="FQQ82" s="321" t="s">
        <v>357</v>
      </c>
      <c r="FQR82" s="321" t="s">
        <v>357</v>
      </c>
      <c r="FQS82" s="321" t="s">
        <v>357</v>
      </c>
      <c r="FQT82" s="321" t="s">
        <v>357</v>
      </c>
      <c r="FQU82" s="321" t="s">
        <v>357</v>
      </c>
      <c r="FQV82" s="321" t="s">
        <v>357</v>
      </c>
      <c r="FQW82" s="321" t="s">
        <v>357</v>
      </c>
      <c r="FQX82" s="321" t="s">
        <v>357</v>
      </c>
      <c r="FQY82" s="321" t="s">
        <v>357</v>
      </c>
      <c r="FQZ82" s="321" t="s">
        <v>357</v>
      </c>
      <c r="FRA82" s="321" t="s">
        <v>357</v>
      </c>
      <c r="FRB82" s="321" t="s">
        <v>357</v>
      </c>
      <c r="FRC82" s="321" t="s">
        <v>357</v>
      </c>
      <c r="FRD82" s="321" t="s">
        <v>357</v>
      </c>
      <c r="FRE82" s="321" t="s">
        <v>357</v>
      </c>
      <c r="FRF82" s="321" t="s">
        <v>357</v>
      </c>
      <c r="FRG82" s="321" t="s">
        <v>357</v>
      </c>
      <c r="FRH82" s="321" t="s">
        <v>357</v>
      </c>
      <c r="FRI82" s="321" t="s">
        <v>357</v>
      </c>
      <c r="FRJ82" s="321" t="s">
        <v>357</v>
      </c>
      <c r="FRK82" s="321" t="s">
        <v>357</v>
      </c>
      <c r="FRL82" s="321" t="s">
        <v>357</v>
      </c>
      <c r="FRM82" s="321" t="s">
        <v>357</v>
      </c>
      <c r="FRN82" s="321" t="s">
        <v>357</v>
      </c>
      <c r="FRO82" s="321" t="s">
        <v>357</v>
      </c>
      <c r="FRP82" s="321" t="s">
        <v>357</v>
      </c>
      <c r="FRQ82" s="321" t="s">
        <v>357</v>
      </c>
      <c r="FRR82" s="321" t="s">
        <v>357</v>
      </c>
      <c r="FRS82" s="321" t="s">
        <v>357</v>
      </c>
      <c r="FRT82" s="321" t="s">
        <v>357</v>
      </c>
      <c r="FRU82" s="321" t="s">
        <v>357</v>
      </c>
      <c r="FRV82" s="321" t="s">
        <v>357</v>
      </c>
      <c r="FRW82" s="321" t="s">
        <v>357</v>
      </c>
      <c r="FRX82" s="321" t="s">
        <v>357</v>
      </c>
      <c r="FRY82" s="321" t="s">
        <v>357</v>
      </c>
      <c r="FRZ82" s="321" t="s">
        <v>357</v>
      </c>
      <c r="FSA82" s="321" t="s">
        <v>357</v>
      </c>
      <c r="FSB82" s="321" t="s">
        <v>357</v>
      </c>
      <c r="FSC82" s="321" t="s">
        <v>357</v>
      </c>
      <c r="FSD82" s="321" t="s">
        <v>357</v>
      </c>
      <c r="FSE82" s="321" t="s">
        <v>357</v>
      </c>
      <c r="FSF82" s="321" t="s">
        <v>357</v>
      </c>
      <c r="FSG82" s="321" t="s">
        <v>357</v>
      </c>
      <c r="FSH82" s="321" t="s">
        <v>357</v>
      </c>
      <c r="FSI82" s="321" t="s">
        <v>357</v>
      </c>
      <c r="FSJ82" s="321" t="s">
        <v>357</v>
      </c>
      <c r="FSK82" s="321" t="s">
        <v>357</v>
      </c>
      <c r="FSL82" s="321" t="s">
        <v>357</v>
      </c>
      <c r="FSM82" s="321" t="s">
        <v>357</v>
      </c>
      <c r="FSN82" s="321" t="s">
        <v>357</v>
      </c>
      <c r="FSO82" s="321" t="s">
        <v>357</v>
      </c>
      <c r="FSP82" s="321" t="s">
        <v>357</v>
      </c>
      <c r="FSQ82" s="321" t="s">
        <v>357</v>
      </c>
      <c r="FSR82" s="321" t="s">
        <v>357</v>
      </c>
      <c r="FSS82" s="321" t="s">
        <v>357</v>
      </c>
      <c r="FST82" s="321" t="s">
        <v>357</v>
      </c>
      <c r="FSU82" s="321" t="s">
        <v>357</v>
      </c>
      <c r="FSV82" s="321" t="s">
        <v>357</v>
      </c>
      <c r="FSW82" s="321" t="s">
        <v>357</v>
      </c>
      <c r="FSX82" s="321" t="s">
        <v>357</v>
      </c>
      <c r="FSY82" s="321" t="s">
        <v>357</v>
      </c>
      <c r="FSZ82" s="321" t="s">
        <v>357</v>
      </c>
      <c r="FTA82" s="321" t="s">
        <v>357</v>
      </c>
      <c r="FTB82" s="321" t="s">
        <v>357</v>
      </c>
      <c r="FTC82" s="321" t="s">
        <v>357</v>
      </c>
      <c r="FTD82" s="321" t="s">
        <v>357</v>
      </c>
      <c r="FTE82" s="321" t="s">
        <v>357</v>
      </c>
      <c r="FTF82" s="321" t="s">
        <v>357</v>
      </c>
      <c r="FTG82" s="321" t="s">
        <v>357</v>
      </c>
      <c r="FTH82" s="321" t="s">
        <v>357</v>
      </c>
      <c r="FTI82" s="321" t="s">
        <v>357</v>
      </c>
      <c r="FTJ82" s="321" t="s">
        <v>357</v>
      </c>
      <c r="FTK82" s="321" t="s">
        <v>357</v>
      </c>
      <c r="FTL82" s="321" t="s">
        <v>357</v>
      </c>
      <c r="FTM82" s="321" t="s">
        <v>357</v>
      </c>
      <c r="FTN82" s="321" t="s">
        <v>357</v>
      </c>
      <c r="FTO82" s="321" t="s">
        <v>357</v>
      </c>
      <c r="FTP82" s="321" t="s">
        <v>357</v>
      </c>
      <c r="FTQ82" s="321" t="s">
        <v>357</v>
      </c>
      <c r="FTR82" s="321" t="s">
        <v>357</v>
      </c>
      <c r="FTS82" s="321" t="s">
        <v>357</v>
      </c>
      <c r="FTT82" s="321" t="s">
        <v>357</v>
      </c>
      <c r="FTU82" s="321" t="s">
        <v>357</v>
      </c>
      <c r="FTV82" s="321" t="s">
        <v>357</v>
      </c>
      <c r="FTW82" s="321" t="s">
        <v>357</v>
      </c>
      <c r="FTX82" s="321" t="s">
        <v>357</v>
      </c>
      <c r="FTY82" s="321" t="s">
        <v>357</v>
      </c>
      <c r="FTZ82" s="321" t="s">
        <v>357</v>
      </c>
      <c r="FUA82" s="321" t="s">
        <v>357</v>
      </c>
      <c r="FUB82" s="321" t="s">
        <v>357</v>
      </c>
      <c r="FUC82" s="321" t="s">
        <v>357</v>
      </c>
      <c r="FUD82" s="321" t="s">
        <v>357</v>
      </c>
      <c r="FUE82" s="321" t="s">
        <v>357</v>
      </c>
      <c r="FUF82" s="321" t="s">
        <v>357</v>
      </c>
      <c r="FUG82" s="321" t="s">
        <v>357</v>
      </c>
      <c r="FUH82" s="321" t="s">
        <v>357</v>
      </c>
      <c r="FUI82" s="321" t="s">
        <v>357</v>
      </c>
      <c r="FUJ82" s="321" t="s">
        <v>357</v>
      </c>
      <c r="FUK82" s="321" t="s">
        <v>357</v>
      </c>
      <c r="FUL82" s="321" t="s">
        <v>357</v>
      </c>
      <c r="FUM82" s="321" t="s">
        <v>357</v>
      </c>
      <c r="FUN82" s="321" t="s">
        <v>357</v>
      </c>
      <c r="FUO82" s="321" t="s">
        <v>357</v>
      </c>
      <c r="FUP82" s="321" t="s">
        <v>357</v>
      </c>
      <c r="FUQ82" s="321" t="s">
        <v>357</v>
      </c>
      <c r="FUR82" s="321" t="s">
        <v>357</v>
      </c>
      <c r="FUS82" s="321" t="s">
        <v>357</v>
      </c>
      <c r="FUT82" s="321" t="s">
        <v>357</v>
      </c>
      <c r="FUU82" s="321" t="s">
        <v>357</v>
      </c>
      <c r="FUV82" s="321" t="s">
        <v>357</v>
      </c>
      <c r="FUW82" s="321" t="s">
        <v>357</v>
      </c>
      <c r="FUX82" s="321" t="s">
        <v>357</v>
      </c>
      <c r="FUY82" s="321" t="s">
        <v>357</v>
      </c>
      <c r="FUZ82" s="321" t="s">
        <v>357</v>
      </c>
      <c r="FVA82" s="321" t="s">
        <v>357</v>
      </c>
      <c r="FVB82" s="321" t="s">
        <v>357</v>
      </c>
      <c r="FVC82" s="321" t="s">
        <v>357</v>
      </c>
      <c r="FVD82" s="321" t="s">
        <v>357</v>
      </c>
      <c r="FVE82" s="321" t="s">
        <v>357</v>
      </c>
      <c r="FVF82" s="321" t="s">
        <v>357</v>
      </c>
      <c r="FVG82" s="321" t="s">
        <v>357</v>
      </c>
      <c r="FVH82" s="321" t="s">
        <v>357</v>
      </c>
      <c r="FVI82" s="321" t="s">
        <v>357</v>
      </c>
      <c r="FVJ82" s="321" t="s">
        <v>357</v>
      </c>
      <c r="FVK82" s="321" t="s">
        <v>357</v>
      </c>
      <c r="FVL82" s="321" t="s">
        <v>357</v>
      </c>
      <c r="FVM82" s="321" t="s">
        <v>357</v>
      </c>
      <c r="FVN82" s="321" t="s">
        <v>357</v>
      </c>
      <c r="FVO82" s="321" t="s">
        <v>357</v>
      </c>
      <c r="FVP82" s="321" t="s">
        <v>357</v>
      </c>
      <c r="FVQ82" s="321" t="s">
        <v>357</v>
      </c>
      <c r="FVR82" s="321" t="s">
        <v>357</v>
      </c>
      <c r="FVS82" s="321" t="s">
        <v>357</v>
      </c>
      <c r="FVT82" s="321" t="s">
        <v>357</v>
      </c>
      <c r="FVU82" s="321" t="s">
        <v>357</v>
      </c>
      <c r="FVV82" s="321" t="s">
        <v>357</v>
      </c>
      <c r="FVW82" s="321" t="s">
        <v>357</v>
      </c>
      <c r="FVX82" s="321" t="s">
        <v>357</v>
      </c>
      <c r="FVY82" s="321" t="s">
        <v>357</v>
      </c>
      <c r="FVZ82" s="321" t="s">
        <v>357</v>
      </c>
      <c r="FWA82" s="321" t="s">
        <v>357</v>
      </c>
      <c r="FWB82" s="321" t="s">
        <v>357</v>
      </c>
      <c r="FWC82" s="321" t="s">
        <v>357</v>
      </c>
      <c r="FWD82" s="321" t="s">
        <v>357</v>
      </c>
      <c r="FWE82" s="321" t="s">
        <v>357</v>
      </c>
      <c r="FWF82" s="321" t="s">
        <v>357</v>
      </c>
      <c r="FWG82" s="321" t="s">
        <v>357</v>
      </c>
      <c r="FWH82" s="321" t="s">
        <v>357</v>
      </c>
      <c r="FWI82" s="321" t="s">
        <v>357</v>
      </c>
      <c r="FWJ82" s="321" t="s">
        <v>357</v>
      </c>
      <c r="FWK82" s="321" t="s">
        <v>357</v>
      </c>
      <c r="FWL82" s="321" t="s">
        <v>357</v>
      </c>
      <c r="FWM82" s="321" t="s">
        <v>357</v>
      </c>
      <c r="FWN82" s="321" t="s">
        <v>357</v>
      </c>
      <c r="FWO82" s="321" t="s">
        <v>357</v>
      </c>
      <c r="FWP82" s="321" t="s">
        <v>357</v>
      </c>
      <c r="FWQ82" s="321" t="s">
        <v>357</v>
      </c>
      <c r="FWR82" s="321" t="s">
        <v>357</v>
      </c>
      <c r="FWS82" s="321" t="s">
        <v>357</v>
      </c>
      <c r="FWT82" s="321" t="s">
        <v>357</v>
      </c>
      <c r="FWU82" s="321" t="s">
        <v>357</v>
      </c>
      <c r="FWV82" s="321" t="s">
        <v>357</v>
      </c>
      <c r="FWW82" s="321" t="s">
        <v>357</v>
      </c>
      <c r="FWX82" s="321" t="s">
        <v>357</v>
      </c>
      <c r="FWY82" s="321" t="s">
        <v>357</v>
      </c>
      <c r="FWZ82" s="321" t="s">
        <v>357</v>
      </c>
      <c r="FXA82" s="321" t="s">
        <v>357</v>
      </c>
      <c r="FXB82" s="321" t="s">
        <v>357</v>
      </c>
      <c r="FXC82" s="321" t="s">
        <v>357</v>
      </c>
      <c r="FXD82" s="321" t="s">
        <v>357</v>
      </c>
      <c r="FXE82" s="321" t="s">
        <v>357</v>
      </c>
      <c r="FXF82" s="321" t="s">
        <v>357</v>
      </c>
      <c r="FXG82" s="321" t="s">
        <v>357</v>
      </c>
      <c r="FXH82" s="321" t="s">
        <v>357</v>
      </c>
      <c r="FXI82" s="321" t="s">
        <v>357</v>
      </c>
      <c r="FXJ82" s="321" t="s">
        <v>357</v>
      </c>
      <c r="FXK82" s="321" t="s">
        <v>357</v>
      </c>
      <c r="FXL82" s="321" t="s">
        <v>357</v>
      </c>
      <c r="FXM82" s="321" t="s">
        <v>357</v>
      </c>
      <c r="FXN82" s="321" t="s">
        <v>357</v>
      </c>
      <c r="FXO82" s="321" t="s">
        <v>357</v>
      </c>
      <c r="FXP82" s="321" t="s">
        <v>357</v>
      </c>
      <c r="FXQ82" s="321" t="s">
        <v>357</v>
      </c>
      <c r="FXR82" s="321" t="s">
        <v>357</v>
      </c>
      <c r="FXS82" s="321" t="s">
        <v>357</v>
      </c>
      <c r="FXT82" s="321" t="s">
        <v>357</v>
      </c>
      <c r="FXU82" s="321" t="s">
        <v>357</v>
      </c>
      <c r="FXV82" s="321" t="s">
        <v>357</v>
      </c>
      <c r="FXW82" s="321" t="s">
        <v>357</v>
      </c>
      <c r="FXX82" s="321" t="s">
        <v>357</v>
      </c>
      <c r="FXY82" s="321" t="s">
        <v>357</v>
      </c>
      <c r="FXZ82" s="321" t="s">
        <v>357</v>
      </c>
      <c r="FYA82" s="321" t="s">
        <v>357</v>
      </c>
      <c r="FYB82" s="321" t="s">
        <v>357</v>
      </c>
      <c r="FYC82" s="321" t="s">
        <v>357</v>
      </c>
      <c r="FYD82" s="321" t="s">
        <v>357</v>
      </c>
      <c r="FYE82" s="321" t="s">
        <v>357</v>
      </c>
      <c r="FYF82" s="321" t="s">
        <v>357</v>
      </c>
      <c r="FYG82" s="321" t="s">
        <v>357</v>
      </c>
      <c r="FYH82" s="321" t="s">
        <v>357</v>
      </c>
      <c r="FYI82" s="321" t="s">
        <v>357</v>
      </c>
      <c r="FYJ82" s="321" t="s">
        <v>357</v>
      </c>
      <c r="FYK82" s="321" t="s">
        <v>357</v>
      </c>
      <c r="FYL82" s="321" t="s">
        <v>357</v>
      </c>
      <c r="FYM82" s="321" t="s">
        <v>357</v>
      </c>
      <c r="FYN82" s="321" t="s">
        <v>357</v>
      </c>
      <c r="FYO82" s="321" t="s">
        <v>357</v>
      </c>
      <c r="FYP82" s="321" t="s">
        <v>357</v>
      </c>
      <c r="FYQ82" s="321" t="s">
        <v>357</v>
      </c>
      <c r="FYR82" s="321" t="s">
        <v>357</v>
      </c>
      <c r="FYS82" s="321" t="s">
        <v>357</v>
      </c>
      <c r="FYT82" s="321" t="s">
        <v>357</v>
      </c>
      <c r="FYU82" s="321" t="s">
        <v>357</v>
      </c>
      <c r="FYV82" s="321" t="s">
        <v>357</v>
      </c>
      <c r="FYW82" s="321" t="s">
        <v>357</v>
      </c>
      <c r="FYX82" s="321" t="s">
        <v>357</v>
      </c>
      <c r="FYY82" s="321" t="s">
        <v>357</v>
      </c>
      <c r="FYZ82" s="321" t="s">
        <v>357</v>
      </c>
      <c r="FZA82" s="321" t="s">
        <v>357</v>
      </c>
      <c r="FZB82" s="321" t="s">
        <v>357</v>
      </c>
      <c r="FZC82" s="321" t="s">
        <v>357</v>
      </c>
      <c r="FZD82" s="321" t="s">
        <v>357</v>
      </c>
      <c r="FZE82" s="321" t="s">
        <v>357</v>
      </c>
      <c r="FZF82" s="321" t="s">
        <v>357</v>
      </c>
      <c r="FZG82" s="321" t="s">
        <v>357</v>
      </c>
      <c r="FZH82" s="321" t="s">
        <v>357</v>
      </c>
      <c r="FZI82" s="321" t="s">
        <v>357</v>
      </c>
      <c r="FZJ82" s="321" t="s">
        <v>357</v>
      </c>
      <c r="FZK82" s="321" t="s">
        <v>357</v>
      </c>
      <c r="FZL82" s="321" t="s">
        <v>357</v>
      </c>
      <c r="FZM82" s="321" t="s">
        <v>357</v>
      </c>
      <c r="FZN82" s="321" t="s">
        <v>357</v>
      </c>
      <c r="FZO82" s="321" t="s">
        <v>357</v>
      </c>
      <c r="FZP82" s="321" t="s">
        <v>357</v>
      </c>
      <c r="FZQ82" s="321" t="s">
        <v>357</v>
      </c>
      <c r="FZR82" s="321" t="s">
        <v>357</v>
      </c>
      <c r="FZS82" s="321" t="s">
        <v>357</v>
      </c>
      <c r="FZT82" s="321" t="s">
        <v>357</v>
      </c>
      <c r="FZU82" s="321" t="s">
        <v>357</v>
      </c>
      <c r="FZV82" s="321" t="s">
        <v>357</v>
      </c>
      <c r="FZW82" s="321" t="s">
        <v>357</v>
      </c>
      <c r="FZX82" s="321" t="s">
        <v>357</v>
      </c>
      <c r="FZY82" s="321" t="s">
        <v>357</v>
      </c>
      <c r="FZZ82" s="321" t="s">
        <v>357</v>
      </c>
      <c r="GAA82" s="321" t="s">
        <v>357</v>
      </c>
      <c r="GAB82" s="321" t="s">
        <v>357</v>
      </c>
      <c r="GAC82" s="321" t="s">
        <v>357</v>
      </c>
      <c r="GAD82" s="321" t="s">
        <v>357</v>
      </c>
      <c r="GAE82" s="321" t="s">
        <v>357</v>
      </c>
      <c r="GAF82" s="321" t="s">
        <v>357</v>
      </c>
      <c r="GAG82" s="321" t="s">
        <v>357</v>
      </c>
      <c r="GAH82" s="321" t="s">
        <v>357</v>
      </c>
      <c r="GAI82" s="321" t="s">
        <v>357</v>
      </c>
      <c r="GAJ82" s="321" t="s">
        <v>357</v>
      </c>
      <c r="GAK82" s="321" t="s">
        <v>357</v>
      </c>
      <c r="GAL82" s="321" t="s">
        <v>357</v>
      </c>
      <c r="GAM82" s="321" t="s">
        <v>357</v>
      </c>
      <c r="GAN82" s="321" t="s">
        <v>357</v>
      </c>
      <c r="GAO82" s="321" t="s">
        <v>357</v>
      </c>
      <c r="GAP82" s="321" t="s">
        <v>357</v>
      </c>
      <c r="GAQ82" s="321" t="s">
        <v>357</v>
      </c>
      <c r="GAR82" s="321" t="s">
        <v>357</v>
      </c>
      <c r="GAS82" s="321" t="s">
        <v>357</v>
      </c>
      <c r="GAT82" s="321" t="s">
        <v>357</v>
      </c>
      <c r="GAU82" s="321" t="s">
        <v>357</v>
      </c>
      <c r="GAV82" s="321" t="s">
        <v>357</v>
      </c>
      <c r="GAW82" s="321" t="s">
        <v>357</v>
      </c>
      <c r="GAX82" s="321" t="s">
        <v>357</v>
      </c>
      <c r="GAY82" s="321" t="s">
        <v>357</v>
      </c>
      <c r="GAZ82" s="321" t="s">
        <v>357</v>
      </c>
      <c r="GBA82" s="321" t="s">
        <v>357</v>
      </c>
      <c r="GBB82" s="321" t="s">
        <v>357</v>
      </c>
      <c r="GBC82" s="321" t="s">
        <v>357</v>
      </c>
      <c r="GBD82" s="321" t="s">
        <v>357</v>
      </c>
      <c r="GBE82" s="321" t="s">
        <v>357</v>
      </c>
      <c r="GBF82" s="321" t="s">
        <v>357</v>
      </c>
      <c r="GBG82" s="321" t="s">
        <v>357</v>
      </c>
      <c r="GBH82" s="321" t="s">
        <v>357</v>
      </c>
      <c r="GBI82" s="321" t="s">
        <v>357</v>
      </c>
      <c r="GBJ82" s="321" t="s">
        <v>357</v>
      </c>
      <c r="GBK82" s="321" t="s">
        <v>357</v>
      </c>
      <c r="GBL82" s="321" t="s">
        <v>357</v>
      </c>
      <c r="GBM82" s="321" t="s">
        <v>357</v>
      </c>
      <c r="GBN82" s="321" t="s">
        <v>357</v>
      </c>
      <c r="GBO82" s="321" t="s">
        <v>357</v>
      </c>
      <c r="GBP82" s="321" t="s">
        <v>357</v>
      </c>
      <c r="GBQ82" s="321" t="s">
        <v>357</v>
      </c>
      <c r="GBR82" s="321" t="s">
        <v>357</v>
      </c>
      <c r="GBS82" s="321" t="s">
        <v>357</v>
      </c>
      <c r="GBT82" s="321" t="s">
        <v>357</v>
      </c>
      <c r="GBU82" s="321" t="s">
        <v>357</v>
      </c>
      <c r="GBV82" s="321" t="s">
        <v>357</v>
      </c>
      <c r="GBW82" s="321" t="s">
        <v>357</v>
      </c>
      <c r="GBX82" s="321" t="s">
        <v>357</v>
      </c>
      <c r="GBY82" s="321" t="s">
        <v>357</v>
      </c>
      <c r="GBZ82" s="321" t="s">
        <v>357</v>
      </c>
      <c r="GCA82" s="321" t="s">
        <v>357</v>
      </c>
      <c r="GCB82" s="321" t="s">
        <v>357</v>
      </c>
      <c r="GCC82" s="321" t="s">
        <v>357</v>
      </c>
      <c r="GCD82" s="321" t="s">
        <v>357</v>
      </c>
      <c r="GCE82" s="321" t="s">
        <v>357</v>
      </c>
      <c r="GCF82" s="321" t="s">
        <v>357</v>
      </c>
      <c r="GCG82" s="321" t="s">
        <v>357</v>
      </c>
      <c r="GCH82" s="321" t="s">
        <v>357</v>
      </c>
      <c r="GCI82" s="321" t="s">
        <v>357</v>
      </c>
      <c r="GCJ82" s="321" t="s">
        <v>357</v>
      </c>
      <c r="GCK82" s="321" t="s">
        <v>357</v>
      </c>
      <c r="GCL82" s="321" t="s">
        <v>357</v>
      </c>
      <c r="GCM82" s="321" t="s">
        <v>357</v>
      </c>
      <c r="GCN82" s="321" t="s">
        <v>357</v>
      </c>
      <c r="GCO82" s="321" t="s">
        <v>357</v>
      </c>
      <c r="GCP82" s="321" t="s">
        <v>357</v>
      </c>
      <c r="GCQ82" s="321" t="s">
        <v>357</v>
      </c>
      <c r="GCR82" s="321" t="s">
        <v>357</v>
      </c>
      <c r="GCS82" s="321" t="s">
        <v>357</v>
      </c>
      <c r="GCT82" s="321" t="s">
        <v>357</v>
      </c>
      <c r="GCU82" s="321" t="s">
        <v>357</v>
      </c>
      <c r="GCV82" s="321" t="s">
        <v>357</v>
      </c>
      <c r="GCW82" s="321" t="s">
        <v>357</v>
      </c>
      <c r="GCX82" s="321" t="s">
        <v>357</v>
      </c>
      <c r="GCY82" s="321" t="s">
        <v>357</v>
      </c>
      <c r="GCZ82" s="321" t="s">
        <v>357</v>
      </c>
      <c r="GDA82" s="321" t="s">
        <v>357</v>
      </c>
      <c r="GDB82" s="321" t="s">
        <v>357</v>
      </c>
      <c r="GDC82" s="321" t="s">
        <v>357</v>
      </c>
      <c r="GDD82" s="321" t="s">
        <v>357</v>
      </c>
      <c r="GDE82" s="321" t="s">
        <v>357</v>
      </c>
      <c r="GDF82" s="321" t="s">
        <v>357</v>
      </c>
      <c r="GDG82" s="321" t="s">
        <v>357</v>
      </c>
      <c r="GDH82" s="321" t="s">
        <v>357</v>
      </c>
      <c r="GDI82" s="321" t="s">
        <v>357</v>
      </c>
      <c r="GDJ82" s="321" t="s">
        <v>357</v>
      </c>
      <c r="GDK82" s="321" t="s">
        <v>357</v>
      </c>
      <c r="GDL82" s="321" t="s">
        <v>357</v>
      </c>
      <c r="GDM82" s="321" t="s">
        <v>357</v>
      </c>
      <c r="GDN82" s="321" t="s">
        <v>357</v>
      </c>
      <c r="GDO82" s="321" t="s">
        <v>357</v>
      </c>
      <c r="GDP82" s="321" t="s">
        <v>357</v>
      </c>
      <c r="GDQ82" s="321" t="s">
        <v>357</v>
      </c>
      <c r="GDR82" s="321" t="s">
        <v>357</v>
      </c>
      <c r="GDS82" s="321" t="s">
        <v>357</v>
      </c>
      <c r="GDT82" s="321" t="s">
        <v>357</v>
      </c>
      <c r="GDU82" s="321" t="s">
        <v>357</v>
      </c>
      <c r="GDV82" s="321" t="s">
        <v>357</v>
      </c>
      <c r="GDW82" s="321" t="s">
        <v>357</v>
      </c>
      <c r="GDX82" s="321" t="s">
        <v>357</v>
      </c>
      <c r="GDY82" s="321" t="s">
        <v>357</v>
      </c>
      <c r="GDZ82" s="321" t="s">
        <v>357</v>
      </c>
      <c r="GEA82" s="321" t="s">
        <v>357</v>
      </c>
      <c r="GEB82" s="321" t="s">
        <v>357</v>
      </c>
      <c r="GEC82" s="321" t="s">
        <v>357</v>
      </c>
      <c r="GED82" s="321" t="s">
        <v>357</v>
      </c>
      <c r="GEE82" s="321" t="s">
        <v>357</v>
      </c>
      <c r="GEF82" s="321" t="s">
        <v>357</v>
      </c>
      <c r="GEG82" s="321" t="s">
        <v>357</v>
      </c>
      <c r="GEH82" s="321" t="s">
        <v>357</v>
      </c>
      <c r="GEI82" s="321" t="s">
        <v>357</v>
      </c>
      <c r="GEJ82" s="321" t="s">
        <v>357</v>
      </c>
      <c r="GEK82" s="321" t="s">
        <v>357</v>
      </c>
      <c r="GEL82" s="321" t="s">
        <v>357</v>
      </c>
      <c r="GEM82" s="321" t="s">
        <v>357</v>
      </c>
      <c r="GEN82" s="321" t="s">
        <v>357</v>
      </c>
      <c r="GEO82" s="321" t="s">
        <v>357</v>
      </c>
      <c r="GEP82" s="321" t="s">
        <v>357</v>
      </c>
      <c r="GEQ82" s="321" t="s">
        <v>357</v>
      </c>
      <c r="GER82" s="321" t="s">
        <v>357</v>
      </c>
      <c r="GES82" s="321" t="s">
        <v>357</v>
      </c>
      <c r="GET82" s="321" t="s">
        <v>357</v>
      </c>
      <c r="GEU82" s="321" t="s">
        <v>357</v>
      </c>
      <c r="GEV82" s="321" t="s">
        <v>357</v>
      </c>
      <c r="GEW82" s="321" t="s">
        <v>357</v>
      </c>
      <c r="GEX82" s="321" t="s">
        <v>357</v>
      </c>
      <c r="GEY82" s="321" t="s">
        <v>357</v>
      </c>
      <c r="GEZ82" s="321" t="s">
        <v>357</v>
      </c>
      <c r="GFA82" s="321" t="s">
        <v>357</v>
      </c>
      <c r="GFB82" s="321" t="s">
        <v>357</v>
      </c>
      <c r="GFC82" s="321" t="s">
        <v>357</v>
      </c>
      <c r="GFD82" s="321" t="s">
        <v>357</v>
      </c>
      <c r="GFE82" s="321" t="s">
        <v>357</v>
      </c>
      <c r="GFF82" s="321" t="s">
        <v>357</v>
      </c>
      <c r="GFG82" s="321" t="s">
        <v>357</v>
      </c>
      <c r="GFH82" s="321" t="s">
        <v>357</v>
      </c>
      <c r="GFI82" s="321" t="s">
        <v>357</v>
      </c>
      <c r="GFJ82" s="321" t="s">
        <v>357</v>
      </c>
      <c r="GFK82" s="321" t="s">
        <v>357</v>
      </c>
      <c r="GFL82" s="321" t="s">
        <v>357</v>
      </c>
      <c r="GFM82" s="321" t="s">
        <v>357</v>
      </c>
      <c r="GFN82" s="321" t="s">
        <v>357</v>
      </c>
      <c r="GFO82" s="321" t="s">
        <v>357</v>
      </c>
      <c r="GFP82" s="321" t="s">
        <v>357</v>
      </c>
      <c r="GFQ82" s="321" t="s">
        <v>357</v>
      </c>
      <c r="GFR82" s="321" t="s">
        <v>357</v>
      </c>
      <c r="GFS82" s="321" t="s">
        <v>357</v>
      </c>
      <c r="GFT82" s="321" t="s">
        <v>357</v>
      </c>
      <c r="GFU82" s="321" t="s">
        <v>357</v>
      </c>
      <c r="GFV82" s="321" t="s">
        <v>357</v>
      </c>
      <c r="GFW82" s="321" t="s">
        <v>357</v>
      </c>
      <c r="GFX82" s="321" t="s">
        <v>357</v>
      </c>
      <c r="GFY82" s="321" t="s">
        <v>357</v>
      </c>
      <c r="GFZ82" s="321" t="s">
        <v>357</v>
      </c>
      <c r="GGA82" s="321" t="s">
        <v>357</v>
      </c>
      <c r="GGB82" s="321" t="s">
        <v>357</v>
      </c>
      <c r="GGC82" s="321" t="s">
        <v>357</v>
      </c>
      <c r="GGD82" s="321" t="s">
        <v>357</v>
      </c>
      <c r="GGE82" s="321" t="s">
        <v>357</v>
      </c>
      <c r="GGF82" s="321" t="s">
        <v>357</v>
      </c>
      <c r="GGG82" s="321" t="s">
        <v>357</v>
      </c>
      <c r="GGH82" s="321" t="s">
        <v>357</v>
      </c>
      <c r="GGI82" s="321" t="s">
        <v>357</v>
      </c>
      <c r="GGJ82" s="321" t="s">
        <v>357</v>
      </c>
      <c r="GGK82" s="321" t="s">
        <v>357</v>
      </c>
      <c r="GGL82" s="321" t="s">
        <v>357</v>
      </c>
      <c r="GGM82" s="321" t="s">
        <v>357</v>
      </c>
      <c r="GGN82" s="321" t="s">
        <v>357</v>
      </c>
      <c r="GGO82" s="321" t="s">
        <v>357</v>
      </c>
      <c r="GGP82" s="321" t="s">
        <v>357</v>
      </c>
      <c r="GGQ82" s="321" t="s">
        <v>357</v>
      </c>
      <c r="GGR82" s="321" t="s">
        <v>357</v>
      </c>
      <c r="GGS82" s="321" t="s">
        <v>357</v>
      </c>
      <c r="GGT82" s="321" t="s">
        <v>357</v>
      </c>
      <c r="GGU82" s="321" t="s">
        <v>357</v>
      </c>
      <c r="GGV82" s="321" t="s">
        <v>357</v>
      </c>
      <c r="GGW82" s="321" t="s">
        <v>357</v>
      </c>
      <c r="GGX82" s="321" t="s">
        <v>357</v>
      </c>
      <c r="GGY82" s="321" t="s">
        <v>357</v>
      </c>
      <c r="GGZ82" s="321" t="s">
        <v>357</v>
      </c>
      <c r="GHA82" s="321" t="s">
        <v>357</v>
      </c>
      <c r="GHB82" s="321" t="s">
        <v>357</v>
      </c>
      <c r="GHC82" s="321" t="s">
        <v>357</v>
      </c>
      <c r="GHD82" s="321" t="s">
        <v>357</v>
      </c>
      <c r="GHE82" s="321" t="s">
        <v>357</v>
      </c>
      <c r="GHF82" s="321" t="s">
        <v>357</v>
      </c>
      <c r="GHG82" s="321" t="s">
        <v>357</v>
      </c>
      <c r="GHH82" s="321" t="s">
        <v>357</v>
      </c>
      <c r="GHI82" s="321" t="s">
        <v>357</v>
      </c>
      <c r="GHJ82" s="321" t="s">
        <v>357</v>
      </c>
      <c r="GHK82" s="321" t="s">
        <v>357</v>
      </c>
      <c r="GHL82" s="321" t="s">
        <v>357</v>
      </c>
      <c r="GHM82" s="321" t="s">
        <v>357</v>
      </c>
      <c r="GHN82" s="321" t="s">
        <v>357</v>
      </c>
      <c r="GHO82" s="321" t="s">
        <v>357</v>
      </c>
      <c r="GHP82" s="321" t="s">
        <v>357</v>
      </c>
      <c r="GHQ82" s="321" t="s">
        <v>357</v>
      </c>
      <c r="GHR82" s="321" t="s">
        <v>357</v>
      </c>
      <c r="GHS82" s="321" t="s">
        <v>357</v>
      </c>
      <c r="GHT82" s="321" t="s">
        <v>357</v>
      </c>
      <c r="GHU82" s="321" t="s">
        <v>357</v>
      </c>
      <c r="GHV82" s="321" t="s">
        <v>357</v>
      </c>
      <c r="GHW82" s="321" t="s">
        <v>357</v>
      </c>
      <c r="GHX82" s="321" t="s">
        <v>357</v>
      </c>
      <c r="GHY82" s="321" t="s">
        <v>357</v>
      </c>
      <c r="GHZ82" s="321" t="s">
        <v>357</v>
      </c>
      <c r="GIA82" s="321" t="s">
        <v>357</v>
      </c>
      <c r="GIB82" s="321" t="s">
        <v>357</v>
      </c>
      <c r="GIC82" s="321" t="s">
        <v>357</v>
      </c>
      <c r="GID82" s="321" t="s">
        <v>357</v>
      </c>
      <c r="GIE82" s="321" t="s">
        <v>357</v>
      </c>
      <c r="GIF82" s="321" t="s">
        <v>357</v>
      </c>
      <c r="GIG82" s="321" t="s">
        <v>357</v>
      </c>
      <c r="GIH82" s="321" t="s">
        <v>357</v>
      </c>
      <c r="GII82" s="321" t="s">
        <v>357</v>
      </c>
      <c r="GIJ82" s="321" t="s">
        <v>357</v>
      </c>
      <c r="GIK82" s="321" t="s">
        <v>357</v>
      </c>
      <c r="GIL82" s="321" t="s">
        <v>357</v>
      </c>
      <c r="GIM82" s="321" t="s">
        <v>357</v>
      </c>
      <c r="GIN82" s="321" t="s">
        <v>357</v>
      </c>
      <c r="GIO82" s="321" t="s">
        <v>357</v>
      </c>
      <c r="GIP82" s="321" t="s">
        <v>357</v>
      </c>
      <c r="GIQ82" s="321" t="s">
        <v>357</v>
      </c>
      <c r="GIR82" s="321" t="s">
        <v>357</v>
      </c>
      <c r="GIS82" s="321" t="s">
        <v>357</v>
      </c>
      <c r="GIT82" s="321" t="s">
        <v>357</v>
      </c>
      <c r="GIU82" s="321" t="s">
        <v>357</v>
      </c>
      <c r="GIV82" s="321" t="s">
        <v>357</v>
      </c>
      <c r="GIW82" s="321" t="s">
        <v>357</v>
      </c>
      <c r="GIX82" s="321" t="s">
        <v>357</v>
      </c>
      <c r="GIY82" s="321" t="s">
        <v>357</v>
      </c>
      <c r="GIZ82" s="321" t="s">
        <v>357</v>
      </c>
      <c r="GJA82" s="321" t="s">
        <v>357</v>
      </c>
      <c r="GJB82" s="321" t="s">
        <v>357</v>
      </c>
      <c r="GJC82" s="321" t="s">
        <v>357</v>
      </c>
      <c r="GJD82" s="321" t="s">
        <v>357</v>
      </c>
      <c r="GJE82" s="321" t="s">
        <v>357</v>
      </c>
      <c r="GJF82" s="321" t="s">
        <v>357</v>
      </c>
      <c r="GJG82" s="321" t="s">
        <v>357</v>
      </c>
      <c r="GJH82" s="321" t="s">
        <v>357</v>
      </c>
      <c r="GJI82" s="321" t="s">
        <v>357</v>
      </c>
      <c r="GJJ82" s="321" t="s">
        <v>357</v>
      </c>
      <c r="GJK82" s="321" t="s">
        <v>357</v>
      </c>
      <c r="GJL82" s="321" t="s">
        <v>357</v>
      </c>
      <c r="GJM82" s="321" t="s">
        <v>357</v>
      </c>
      <c r="GJN82" s="321" t="s">
        <v>357</v>
      </c>
      <c r="GJO82" s="321" t="s">
        <v>357</v>
      </c>
      <c r="GJP82" s="321" t="s">
        <v>357</v>
      </c>
      <c r="GJQ82" s="321" t="s">
        <v>357</v>
      </c>
      <c r="GJR82" s="321" t="s">
        <v>357</v>
      </c>
      <c r="GJS82" s="321" t="s">
        <v>357</v>
      </c>
      <c r="GJT82" s="321" t="s">
        <v>357</v>
      </c>
      <c r="GJU82" s="321" t="s">
        <v>357</v>
      </c>
      <c r="GJV82" s="321" t="s">
        <v>357</v>
      </c>
      <c r="GJW82" s="321" t="s">
        <v>357</v>
      </c>
      <c r="GJX82" s="321" t="s">
        <v>357</v>
      </c>
      <c r="GJY82" s="321" t="s">
        <v>357</v>
      </c>
      <c r="GJZ82" s="321" t="s">
        <v>357</v>
      </c>
      <c r="GKA82" s="321" t="s">
        <v>357</v>
      </c>
      <c r="GKB82" s="321" t="s">
        <v>357</v>
      </c>
      <c r="GKC82" s="321" t="s">
        <v>357</v>
      </c>
      <c r="GKD82" s="321" t="s">
        <v>357</v>
      </c>
      <c r="GKE82" s="321" t="s">
        <v>357</v>
      </c>
      <c r="GKF82" s="321" t="s">
        <v>357</v>
      </c>
      <c r="GKG82" s="321" t="s">
        <v>357</v>
      </c>
      <c r="GKH82" s="321" t="s">
        <v>357</v>
      </c>
      <c r="GKI82" s="321" t="s">
        <v>357</v>
      </c>
      <c r="GKJ82" s="321" t="s">
        <v>357</v>
      </c>
      <c r="GKK82" s="321" t="s">
        <v>357</v>
      </c>
      <c r="GKL82" s="321" t="s">
        <v>357</v>
      </c>
      <c r="GKM82" s="321" t="s">
        <v>357</v>
      </c>
      <c r="GKN82" s="321" t="s">
        <v>357</v>
      </c>
      <c r="GKO82" s="321" t="s">
        <v>357</v>
      </c>
      <c r="GKP82" s="321" t="s">
        <v>357</v>
      </c>
      <c r="GKQ82" s="321" t="s">
        <v>357</v>
      </c>
      <c r="GKR82" s="321" t="s">
        <v>357</v>
      </c>
      <c r="GKS82" s="321" t="s">
        <v>357</v>
      </c>
      <c r="GKT82" s="321" t="s">
        <v>357</v>
      </c>
      <c r="GKU82" s="321" t="s">
        <v>357</v>
      </c>
      <c r="GKV82" s="321" t="s">
        <v>357</v>
      </c>
      <c r="GKW82" s="321" t="s">
        <v>357</v>
      </c>
      <c r="GKX82" s="321" t="s">
        <v>357</v>
      </c>
      <c r="GKY82" s="321" t="s">
        <v>357</v>
      </c>
      <c r="GKZ82" s="321" t="s">
        <v>357</v>
      </c>
      <c r="GLA82" s="321" t="s">
        <v>357</v>
      </c>
      <c r="GLB82" s="321" t="s">
        <v>357</v>
      </c>
      <c r="GLC82" s="321" t="s">
        <v>357</v>
      </c>
      <c r="GLD82" s="321" t="s">
        <v>357</v>
      </c>
      <c r="GLE82" s="321" t="s">
        <v>357</v>
      </c>
      <c r="GLF82" s="321" t="s">
        <v>357</v>
      </c>
      <c r="GLG82" s="321" t="s">
        <v>357</v>
      </c>
      <c r="GLH82" s="321" t="s">
        <v>357</v>
      </c>
      <c r="GLI82" s="321" t="s">
        <v>357</v>
      </c>
      <c r="GLJ82" s="321" t="s">
        <v>357</v>
      </c>
      <c r="GLK82" s="321" t="s">
        <v>357</v>
      </c>
      <c r="GLL82" s="321" t="s">
        <v>357</v>
      </c>
      <c r="GLM82" s="321" t="s">
        <v>357</v>
      </c>
      <c r="GLN82" s="321" t="s">
        <v>357</v>
      </c>
      <c r="GLO82" s="321" t="s">
        <v>357</v>
      </c>
      <c r="GLP82" s="321" t="s">
        <v>357</v>
      </c>
      <c r="GLQ82" s="321" t="s">
        <v>357</v>
      </c>
      <c r="GLR82" s="321" t="s">
        <v>357</v>
      </c>
      <c r="GLS82" s="321" t="s">
        <v>357</v>
      </c>
      <c r="GLT82" s="321" t="s">
        <v>357</v>
      </c>
      <c r="GLU82" s="321" t="s">
        <v>357</v>
      </c>
      <c r="GLV82" s="321" t="s">
        <v>357</v>
      </c>
      <c r="GLW82" s="321" t="s">
        <v>357</v>
      </c>
      <c r="GLX82" s="321" t="s">
        <v>357</v>
      </c>
      <c r="GLY82" s="321" t="s">
        <v>357</v>
      </c>
      <c r="GLZ82" s="321" t="s">
        <v>357</v>
      </c>
      <c r="GMA82" s="321" t="s">
        <v>357</v>
      </c>
      <c r="GMB82" s="321" t="s">
        <v>357</v>
      </c>
      <c r="GMC82" s="321" t="s">
        <v>357</v>
      </c>
      <c r="GMD82" s="321" t="s">
        <v>357</v>
      </c>
      <c r="GME82" s="321" t="s">
        <v>357</v>
      </c>
      <c r="GMF82" s="321" t="s">
        <v>357</v>
      </c>
      <c r="GMG82" s="321" t="s">
        <v>357</v>
      </c>
      <c r="GMH82" s="321" t="s">
        <v>357</v>
      </c>
      <c r="GMI82" s="321" t="s">
        <v>357</v>
      </c>
      <c r="GMJ82" s="321" t="s">
        <v>357</v>
      </c>
      <c r="GMK82" s="321" t="s">
        <v>357</v>
      </c>
      <c r="GML82" s="321" t="s">
        <v>357</v>
      </c>
      <c r="GMM82" s="321" t="s">
        <v>357</v>
      </c>
      <c r="GMN82" s="321" t="s">
        <v>357</v>
      </c>
      <c r="GMO82" s="321" t="s">
        <v>357</v>
      </c>
      <c r="GMP82" s="321" t="s">
        <v>357</v>
      </c>
      <c r="GMQ82" s="321" t="s">
        <v>357</v>
      </c>
      <c r="GMR82" s="321" t="s">
        <v>357</v>
      </c>
      <c r="GMS82" s="321" t="s">
        <v>357</v>
      </c>
      <c r="GMT82" s="321" t="s">
        <v>357</v>
      </c>
      <c r="GMU82" s="321" t="s">
        <v>357</v>
      </c>
      <c r="GMV82" s="321" t="s">
        <v>357</v>
      </c>
      <c r="GMW82" s="321" t="s">
        <v>357</v>
      </c>
      <c r="GMX82" s="321" t="s">
        <v>357</v>
      </c>
      <c r="GMY82" s="321" t="s">
        <v>357</v>
      </c>
      <c r="GMZ82" s="321" t="s">
        <v>357</v>
      </c>
      <c r="GNA82" s="321" t="s">
        <v>357</v>
      </c>
      <c r="GNB82" s="321" t="s">
        <v>357</v>
      </c>
      <c r="GNC82" s="321" t="s">
        <v>357</v>
      </c>
      <c r="GND82" s="321" t="s">
        <v>357</v>
      </c>
      <c r="GNE82" s="321" t="s">
        <v>357</v>
      </c>
      <c r="GNF82" s="321" t="s">
        <v>357</v>
      </c>
      <c r="GNG82" s="321" t="s">
        <v>357</v>
      </c>
      <c r="GNH82" s="321" t="s">
        <v>357</v>
      </c>
      <c r="GNI82" s="321" t="s">
        <v>357</v>
      </c>
      <c r="GNJ82" s="321" t="s">
        <v>357</v>
      </c>
      <c r="GNK82" s="321" t="s">
        <v>357</v>
      </c>
      <c r="GNL82" s="321" t="s">
        <v>357</v>
      </c>
      <c r="GNM82" s="321" t="s">
        <v>357</v>
      </c>
      <c r="GNN82" s="321" t="s">
        <v>357</v>
      </c>
      <c r="GNO82" s="321" t="s">
        <v>357</v>
      </c>
      <c r="GNP82" s="321" t="s">
        <v>357</v>
      </c>
      <c r="GNQ82" s="321" t="s">
        <v>357</v>
      </c>
      <c r="GNR82" s="321" t="s">
        <v>357</v>
      </c>
      <c r="GNS82" s="321" t="s">
        <v>357</v>
      </c>
      <c r="GNT82" s="321" t="s">
        <v>357</v>
      </c>
      <c r="GNU82" s="321" t="s">
        <v>357</v>
      </c>
      <c r="GNV82" s="321" t="s">
        <v>357</v>
      </c>
      <c r="GNW82" s="321" t="s">
        <v>357</v>
      </c>
      <c r="GNX82" s="321" t="s">
        <v>357</v>
      </c>
      <c r="GNY82" s="321" t="s">
        <v>357</v>
      </c>
      <c r="GNZ82" s="321" t="s">
        <v>357</v>
      </c>
      <c r="GOA82" s="321" t="s">
        <v>357</v>
      </c>
      <c r="GOB82" s="321" t="s">
        <v>357</v>
      </c>
      <c r="GOC82" s="321" t="s">
        <v>357</v>
      </c>
      <c r="GOD82" s="321" t="s">
        <v>357</v>
      </c>
      <c r="GOE82" s="321" t="s">
        <v>357</v>
      </c>
      <c r="GOF82" s="321" t="s">
        <v>357</v>
      </c>
      <c r="GOG82" s="321" t="s">
        <v>357</v>
      </c>
      <c r="GOH82" s="321" t="s">
        <v>357</v>
      </c>
      <c r="GOI82" s="321" t="s">
        <v>357</v>
      </c>
      <c r="GOJ82" s="321" t="s">
        <v>357</v>
      </c>
      <c r="GOK82" s="321" t="s">
        <v>357</v>
      </c>
      <c r="GOL82" s="321" t="s">
        <v>357</v>
      </c>
      <c r="GOM82" s="321" t="s">
        <v>357</v>
      </c>
      <c r="GON82" s="321" t="s">
        <v>357</v>
      </c>
      <c r="GOO82" s="321" t="s">
        <v>357</v>
      </c>
      <c r="GOP82" s="321" t="s">
        <v>357</v>
      </c>
      <c r="GOQ82" s="321" t="s">
        <v>357</v>
      </c>
      <c r="GOR82" s="321" t="s">
        <v>357</v>
      </c>
      <c r="GOS82" s="321" t="s">
        <v>357</v>
      </c>
      <c r="GOT82" s="321" t="s">
        <v>357</v>
      </c>
      <c r="GOU82" s="321" t="s">
        <v>357</v>
      </c>
      <c r="GOV82" s="321" t="s">
        <v>357</v>
      </c>
      <c r="GOW82" s="321" t="s">
        <v>357</v>
      </c>
      <c r="GOX82" s="321" t="s">
        <v>357</v>
      </c>
      <c r="GOY82" s="321" t="s">
        <v>357</v>
      </c>
      <c r="GOZ82" s="321" t="s">
        <v>357</v>
      </c>
      <c r="GPA82" s="321" t="s">
        <v>357</v>
      </c>
      <c r="GPB82" s="321" t="s">
        <v>357</v>
      </c>
      <c r="GPC82" s="321" t="s">
        <v>357</v>
      </c>
      <c r="GPD82" s="321" t="s">
        <v>357</v>
      </c>
      <c r="GPE82" s="321" t="s">
        <v>357</v>
      </c>
      <c r="GPF82" s="321" t="s">
        <v>357</v>
      </c>
      <c r="GPG82" s="321" t="s">
        <v>357</v>
      </c>
      <c r="GPH82" s="321" t="s">
        <v>357</v>
      </c>
      <c r="GPI82" s="321" t="s">
        <v>357</v>
      </c>
      <c r="GPJ82" s="321" t="s">
        <v>357</v>
      </c>
      <c r="GPK82" s="321" t="s">
        <v>357</v>
      </c>
      <c r="GPL82" s="321" t="s">
        <v>357</v>
      </c>
      <c r="GPM82" s="321" t="s">
        <v>357</v>
      </c>
      <c r="GPN82" s="321" t="s">
        <v>357</v>
      </c>
      <c r="GPO82" s="321" t="s">
        <v>357</v>
      </c>
      <c r="GPP82" s="321" t="s">
        <v>357</v>
      </c>
      <c r="GPQ82" s="321" t="s">
        <v>357</v>
      </c>
      <c r="GPR82" s="321" t="s">
        <v>357</v>
      </c>
      <c r="GPS82" s="321" t="s">
        <v>357</v>
      </c>
      <c r="GPT82" s="321" t="s">
        <v>357</v>
      </c>
      <c r="GPU82" s="321" t="s">
        <v>357</v>
      </c>
      <c r="GPV82" s="321" t="s">
        <v>357</v>
      </c>
      <c r="GPW82" s="321" t="s">
        <v>357</v>
      </c>
      <c r="GPX82" s="321" t="s">
        <v>357</v>
      </c>
      <c r="GPY82" s="321" t="s">
        <v>357</v>
      </c>
      <c r="GPZ82" s="321" t="s">
        <v>357</v>
      </c>
      <c r="GQA82" s="321" t="s">
        <v>357</v>
      </c>
      <c r="GQB82" s="321" t="s">
        <v>357</v>
      </c>
      <c r="GQC82" s="321" t="s">
        <v>357</v>
      </c>
      <c r="GQD82" s="321" t="s">
        <v>357</v>
      </c>
      <c r="GQE82" s="321" t="s">
        <v>357</v>
      </c>
      <c r="GQF82" s="321" t="s">
        <v>357</v>
      </c>
      <c r="GQG82" s="321" t="s">
        <v>357</v>
      </c>
      <c r="GQH82" s="321" t="s">
        <v>357</v>
      </c>
      <c r="GQI82" s="321" t="s">
        <v>357</v>
      </c>
      <c r="GQJ82" s="321" t="s">
        <v>357</v>
      </c>
      <c r="GQK82" s="321" t="s">
        <v>357</v>
      </c>
      <c r="GQL82" s="321" t="s">
        <v>357</v>
      </c>
      <c r="GQM82" s="321" t="s">
        <v>357</v>
      </c>
      <c r="GQN82" s="321" t="s">
        <v>357</v>
      </c>
      <c r="GQO82" s="321" t="s">
        <v>357</v>
      </c>
      <c r="GQP82" s="321" t="s">
        <v>357</v>
      </c>
      <c r="GQQ82" s="321" t="s">
        <v>357</v>
      </c>
      <c r="GQR82" s="321" t="s">
        <v>357</v>
      </c>
      <c r="GQS82" s="321" t="s">
        <v>357</v>
      </c>
      <c r="GQT82" s="321" t="s">
        <v>357</v>
      </c>
      <c r="GQU82" s="321" t="s">
        <v>357</v>
      </c>
      <c r="GQV82" s="321" t="s">
        <v>357</v>
      </c>
      <c r="GQW82" s="321" t="s">
        <v>357</v>
      </c>
      <c r="GQX82" s="321" t="s">
        <v>357</v>
      </c>
      <c r="GQY82" s="321" t="s">
        <v>357</v>
      </c>
      <c r="GQZ82" s="321" t="s">
        <v>357</v>
      </c>
      <c r="GRA82" s="321" t="s">
        <v>357</v>
      </c>
      <c r="GRB82" s="321" t="s">
        <v>357</v>
      </c>
      <c r="GRC82" s="321" t="s">
        <v>357</v>
      </c>
      <c r="GRD82" s="321" t="s">
        <v>357</v>
      </c>
      <c r="GRE82" s="321" t="s">
        <v>357</v>
      </c>
      <c r="GRF82" s="321" t="s">
        <v>357</v>
      </c>
      <c r="GRG82" s="321" t="s">
        <v>357</v>
      </c>
      <c r="GRH82" s="321" t="s">
        <v>357</v>
      </c>
      <c r="GRI82" s="321" t="s">
        <v>357</v>
      </c>
      <c r="GRJ82" s="321" t="s">
        <v>357</v>
      </c>
      <c r="GRK82" s="321" t="s">
        <v>357</v>
      </c>
      <c r="GRL82" s="321" t="s">
        <v>357</v>
      </c>
      <c r="GRM82" s="321" t="s">
        <v>357</v>
      </c>
      <c r="GRN82" s="321" t="s">
        <v>357</v>
      </c>
      <c r="GRO82" s="321" t="s">
        <v>357</v>
      </c>
      <c r="GRP82" s="321" t="s">
        <v>357</v>
      </c>
      <c r="GRQ82" s="321" t="s">
        <v>357</v>
      </c>
      <c r="GRR82" s="321" t="s">
        <v>357</v>
      </c>
      <c r="GRS82" s="321" t="s">
        <v>357</v>
      </c>
      <c r="GRT82" s="321" t="s">
        <v>357</v>
      </c>
      <c r="GRU82" s="321" t="s">
        <v>357</v>
      </c>
      <c r="GRV82" s="321" t="s">
        <v>357</v>
      </c>
      <c r="GRW82" s="321" t="s">
        <v>357</v>
      </c>
      <c r="GRX82" s="321" t="s">
        <v>357</v>
      </c>
      <c r="GRY82" s="321" t="s">
        <v>357</v>
      </c>
      <c r="GRZ82" s="321" t="s">
        <v>357</v>
      </c>
      <c r="GSA82" s="321" t="s">
        <v>357</v>
      </c>
      <c r="GSB82" s="321" t="s">
        <v>357</v>
      </c>
      <c r="GSC82" s="321" t="s">
        <v>357</v>
      </c>
      <c r="GSD82" s="321" t="s">
        <v>357</v>
      </c>
      <c r="GSE82" s="321" t="s">
        <v>357</v>
      </c>
      <c r="GSF82" s="321" t="s">
        <v>357</v>
      </c>
      <c r="GSG82" s="321" t="s">
        <v>357</v>
      </c>
      <c r="GSH82" s="321" t="s">
        <v>357</v>
      </c>
      <c r="GSI82" s="321" t="s">
        <v>357</v>
      </c>
      <c r="GSJ82" s="321" t="s">
        <v>357</v>
      </c>
      <c r="GSK82" s="321" t="s">
        <v>357</v>
      </c>
      <c r="GSL82" s="321" t="s">
        <v>357</v>
      </c>
      <c r="GSM82" s="321" t="s">
        <v>357</v>
      </c>
      <c r="GSN82" s="321" t="s">
        <v>357</v>
      </c>
      <c r="GSO82" s="321" t="s">
        <v>357</v>
      </c>
      <c r="GSP82" s="321" t="s">
        <v>357</v>
      </c>
      <c r="GSQ82" s="321" t="s">
        <v>357</v>
      </c>
      <c r="GSR82" s="321" t="s">
        <v>357</v>
      </c>
      <c r="GSS82" s="321" t="s">
        <v>357</v>
      </c>
      <c r="GST82" s="321" t="s">
        <v>357</v>
      </c>
      <c r="GSU82" s="321" t="s">
        <v>357</v>
      </c>
      <c r="GSV82" s="321" t="s">
        <v>357</v>
      </c>
      <c r="GSW82" s="321" t="s">
        <v>357</v>
      </c>
      <c r="GSX82" s="321" t="s">
        <v>357</v>
      </c>
      <c r="GSY82" s="321" t="s">
        <v>357</v>
      </c>
      <c r="GSZ82" s="321" t="s">
        <v>357</v>
      </c>
      <c r="GTA82" s="321" t="s">
        <v>357</v>
      </c>
      <c r="GTB82" s="321" t="s">
        <v>357</v>
      </c>
      <c r="GTC82" s="321" t="s">
        <v>357</v>
      </c>
      <c r="GTD82" s="321" t="s">
        <v>357</v>
      </c>
      <c r="GTE82" s="321" t="s">
        <v>357</v>
      </c>
      <c r="GTF82" s="321" t="s">
        <v>357</v>
      </c>
      <c r="GTG82" s="321" t="s">
        <v>357</v>
      </c>
      <c r="GTH82" s="321" t="s">
        <v>357</v>
      </c>
      <c r="GTI82" s="321" t="s">
        <v>357</v>
      </c>
      <c r="GTJ82" s="321" t="s">
        <v>357</v>
      </c>
      <c r="GTK82" s="321" t="s">
        <v>357</v>
      </c>
      <c r="GTL82" s="321" t="s">
        <v>357</v>
      </c>
      <c r="GTM82" s="321" t="s">
        <v>357</v>
      </c>
      <c r="GTN82" s="321" t="s">
        <v>357</v>
      </c>
      <c r="GTO82" s="321" t="s">
        <v>357</v>
      </c>
      <c r="GTP82" s="321" t="s">
        <v>357</v>
      </c>
      <c r="GTQ82" s="321" t="s">
        <v>357</v>
      </c>
      <c r="GTR82" s="321" t="s">
        <v>357</v>
      </c>
      <c r="GTS82" s="321" t="s">
        <v>357</v>
      </c>
      <c r="GTT82" s="321" t="s">
        <v>357</v>
      </c>
      <c r="GTU82" s="321" t="s">
        <v>357</v>
      </c>
      <c r="GTV82" s="321" t="s">
        <v>357</v>
      </c>
      <c r="GTW82" s="321" t="s">
        <v>357</v>
      </c>
      <c r="GTX82" s="321" t="s">
        <v>357</v>
      </c>
      <c r="GTY82" s="321" t="s">
        <v>357</v>
      </c>
      <c r="GTZ82" s="321" t="s">
        <v>357</v>
      </c>
      <c r="GUA82" s="321" t="s">
        <v>357</v>
      </c>
      <c r="GUB82" s="321" t="s">
        <v>357</v>
      </c>
      <c r="GUC82" s="321" t="s">
        <v>357</v>
      </c>
      <c r="GUD82" s="321" t="s">
        <v>357</v>
      </c>
      <c r="GUE82" s="321" t="s">
        <v>357</v>
      </c>
      <c r="GUF82" s="321" t="s">
        <v>357</v>
      </c>
      <c r="GUG82" s="321" t="s">
        <v>357</v>
      </c>
      <c r="GUH82" s="321" t="s">
        <v>357</v>
      </c>
      <c r="GUI82" s="321" t="s">
        <v>357</v>
      </c>
      <c r="GUJ82" s="321" t="s">
        <v>357</v>
      </c>
      <c r="GUK82" s="321" t="s">
        <v>357</v>
      </c>
      <c r="GUL82" s="321" t="s">
        <v>357</v>
      </c>
      <c r="GUM82" s="321" t="s">
        <v>357</v>
      </c>
      <c r="GUN82" s="321" t="s">
        <v>357</v>
      </c>
      <c r="GUO82" s="321" t="s">
        <v>357</v>
      </c>
      <c r="GUP82" s="321" t="s">
        <v>357</v>
      </c>
      <c r="GUQ82" s="321" t="s">
        <v>357</v>
      </c>
      <c r="GUR82" s="321" t="s">
        <v>357</v>
      </c>
      <c r="GUS82" s="321" t="s">
        <v>357</v>
      </c>
      <c r="GUT82" s="321" t="s">
        <v>357</v>
      </c>
      <c r="GUU82" s="321" t="s">
        <v>357</v>
      </c>
      <c r="GUV82" s="321" t="s">
        <v>357</v>
      </c>
      <c r="GUW82" s="321" t="s">
        <v>357</v>
      </c>
      <c r="GUX82" s="321" t="s">
        <v>357</v>
      </c>
      <c r="GUY82" s="321" t="s">
        <v>357</v>
      </c>
      <c r="GUZ82" s="321" t="s">
        <v>357</v>
      </c>
      <c r="GVA82" s="321" t="s">
        <v>357</v>
      </c>
      <c r="GVB82" s="321" t="s">
        <v>357</v>
      </c>
      <c r="GVC82" s="321" t="s">
        <v>357</v>
      </c>
      <c r="GVD82" s="321" t="s">
        <v>357</v>
      </c>
      <c r="GVE82" s="321" t="s">
        <v>357</v>
      </c>
      <c r="GVF82" s="321" t="s">
        <v>357</v>
      </c>
      <c r="GVG82" s="321" t="s">
        <v>357</v>
      </c>
      <c r="GVH82" s="321" t="s">
        <v>357</v>
      </c>
      <c r="GVI82" s="321" t="s">
        <v>357</v>
      </c>
      <c r="GVJ82" s="321" t="s">
        <v>357</v>
      </c>
      <c r="GVK82" s="321" t="s">
        <v>357</v>
      </c>
      <c r="GVL82" s="321" t="s">
        <v>357</v>
      </c>
      <c r="GVM82" s="321" t="s">
        <v>357</v>
      </c>
      <c r="GVN82" s="321" t="s">
        <v>357</v>
      </c>
      <c r="GVO82" s="321" t="s">
        <v>357</v>
      </c>
      <c r="GVP82" s="321" t="s">
        <v>357</v>
      </c>
      <c r="GVQ82" s="321" t="s">
        <v>357</v>
      </c>
      <c r="GVR82" s="321" t="s">
        <v>357</v>
      </c>
      <c r="GVS82" s="321" t="s">
        <v>357</v>
      </c>
      <c r="GVT82" s="321" t="s">
        <v>357</v>
      </c>
      <c r="GVU82" s="321" t="s">
        <v>357</v>
      </c>
      <c r="GVV82" s="321" t="s">
        <v>357</v>
      </c>
      <c r="GVW82" s="321" t="s">
        <v>357</v>
      </c>
      <c r="GVX82" s="321" t="s">
        <v>357</v>
      </c>
      <c r="GVY82" s="321" t="s">
        <v>357</v>
      </c>
      <c r="GVZ82" s="321" t="s">
        <v>357</v>
      </c>
      <c r="GWA82" s="321" t="s">
        <v>357</v>
      </c>
      <c r="GWB82" s="321" t="s">
        <v>357</v>
      </c>
      <c r="GWC82" s="321" t="s">
        <v>357</v>
      </c>
      <c r="GWD82" s="321" t="s">
        <v>357</v>
      </c>
      <c r="GWE82" s="321" t="s">
        <v>357</v>
      </c>
      <c r="GWF82" s="321" t="s">
        <v>357</v>
      </c>
      <c r="GWG82" s="321" t="s">
        <v>357</v>
      </c>
      <c r="GWH82" s="321" t="s">
        <v>357</v>
      </c>
      <c r="GWI82" s="321" t="s">
        <v>357</v>
      </c>
      <c r="GWJ82" s="321" t="s">
        <v>357</v>
      </c>
      <c r="GWK82" s="321" t="s">
        <v>357</v>
      </c>
      <c r="GWL82" s="321" t="s">
        <v>357</v>
      </c>
      <c r="GWM82" s="321" t="s">
        <v>357</v>
      </c>
      <c r="GWN82" s="321" t="s">
        <v>357</v>
      </c>
      <c r="GWO82" s="321" t="s">
        <v>357</v>
      </c>
      <c r="GWP82" s="321" t="s">
        <v>357</v>
      </c>
      <c r="GWQ82" s="321" t="s">
        <v>357</v>
      </c>
      <c r="GWR82" s="321" t="s">
        <v>357</v>
      </c>
      <c r="GWS82" s="321" t="s">
        <v>357</v>
      </c>
      <c r="GWT82" s="321" t="s">
        <v>357</v>
      </c>
      <c r="GWU82" s="321" t="s">
        <v>357</v>
      </c>
      <c r="GWV82" s="321" t="s">
        <v>357</v>
      </c>
      <c r="GWW82" s="321" t="s">
        <v>357</v>
      </c>
      <c r="GWX82" s="321" t="s">
        <v>357</v>
      </c>
      <c r="GWY82" s="321" t="s">
        <v>357</v>
      </c>
      <c r="GWZ82" s="321" t="s">
        <v>357</v>
      </c>
      <c r="GXA82" s="321" t="s">
        <v>357</v>
      </c>
      <c r="GXB82" s="321" t="s">
        <v>357</v>
      </c>
      <c r="GXC82" s="321" t="s">
        <v>357</v>
      </c>
      <c r="GXD82" s="321" t="s">
        <v>357</v>
      </c>
      <c r="GXE82" s="321" t="s">
        <v>357</v>
      </c>
      <c r="GXF82" s="321" t="s">
        <v>357</v>
      </c>
      <c r="GXG82" s="321" t="s">
        <v>357</v>
      </c>
      <c r="GXH82" s="321" t="s">
        <v>357</v>
      </c>
      <c r="GXI82" s="321" t="s">
        <v>357</v>
      </c>
      <c r="GXJ82" s="321" t="s">
        <v>357</v>
      </c>
      <c r="GXK82" s="321" t="s">
        <v>357</v>
      </c>
      <c r="GXL82" s="321" t="s">
        <v>357</v>
      </c>
      <c r="GXM82" s="321" t="s">
        <v>357</v>
      </c>
      <c r="GXN82" s="321" t="s">
        <v>357</v>
      </c>
      <c r="GXO82" s="321" t="s">
        <v>357</v>
      </c>
      <c r="GXP82" s="321" t="s">
        <v>357</v>
      </c>
      <c r="GXQ82" s="321" t="s">
        <v>357</v>
      </c>
      <c r="GXR82" s="321" t="s">
        <v>357</v>
      </c>
      <c r="GXS82" s="321" t="s">
        <v>357</v>
      </c>
      <c r="GXT82" s="321" t="s">
        <v>357</v>
      </c>
      <c r="GXU82" s="321" t="s">
        <v>357</v>
      </c>
      <c r="GXV82" s="321" t="s">
        <v>357</v>
      </c>
      <c r="GXW82" s="321" t="s">
        <v>357</v>
      </c>
      <c r="GXX82" s="321" t="s">
        <v>357</v>
      </c>
      <c r="GXY82" s="321" t="s">
        <v>357</v>
      </c>
      <c r="GXZ82" s="321" t="s">
        <v>357</v>
      </c>
      <c r="GYA82" s="321" t="s">
        <v>357</v>
      </c>
      <c r="GYB82" s="321" t="s">
        <v>357</v>
      </c>
      <c r="GYC82" s="321" t="s">
        <v>357</v>
      </c>
      <c r="GYD82" s="321" t="s">
        <v>357</v>
      </c>
      <c r="GYE82" s="321" t="s">
        <v>357</v>
      </c>
      <c r="GYF82" s="321" t="s">
        <v>357</v>
      </c>
      <c r="GYG82" s="321" t="s">
        <v>357</v>
      </c>
      <c r="GYH82" s="321" t="s">
        <v>357</v>
      </c>
      <c r="GYI82" s="321" t="s">
        <v>357</v>
      </c>
      <c r="GYJ82" s="321" t="s">
        <v>357</v>
      </c>
      <c r="GYK82" s="321" t="s">
        <v>357</v>
      </c>
      <c r="GYL82" s="321" t="s">
        <v>357</v>
      </c>
      <c r="GYM82" s="321" t="s">
        <v>357</v>
      </c>
      <c r="GYN82" s="321" t="s">
        <v>357</v>
      </c>
      <c r="GYO82" s="321" t="s">
        <v>357</v>
      </c>
      <c r="GYP82" s="321" t="s">
        <v>357</v>
      </c>
      <c r="GYQ82" s="321" t="s">
        <v>357</v>
      </c>
      <c r="GYR82" s="321" t="s">
        <v>357</v>
      </c>
      <c r="GYS82" s="321" t="s">
        <v>357</v>
      </c>
      <c r="GYT82" s="321" t="s">
        <v>357</v>
      </c>
      <c r="GYU82" s="321" t="s">
        <v>357</v>
      </c>
      <c r="GYV82" s="321" t="s">
        <v>357</v>
      </c>
      <c r="GYW82" s="321" t="s">
        <v>357</v>
      </c>
      <c r="GYX82" s="321" t="s">
        <v>357</v>
      </c>
      <c r="GYY82" s="321" t="s">
        <v>357</v>
      </c>
      <c r="GYZ82" s="321" t="s">
        <v>357</v>
      </c>
      <c r="GZA82" s="321" t="s">
        <v>357</v>
      </c>
      <c r="GZB82" s="321" t="s">
        <v>357</v>
      </c>
      <c r="GZC82" s="321" t="s">
        <v>357</v>
      </c>
      <c r="GZD82" s="321" t="s">
        <v>357</v>
      </c>
      <c r="GZE82" s="321" t="s">
        <v>357</v>
      </c>
      <c r="GZF82" s="321" t="s">
        <v>357</v>
      </c>
      <c r="GZG82" s="321" t="s">
        <v>357</v>
      </c>
      <c r="GZH82" s="321" t="s">
        <v>357</v>
      </c>
      <c r="GZI82" s="321" t="s">
        <v>357</v>
      </c>
      <c r="GZJ82" s="321" t="s">
        <v>357</v>
      </c>
      <c r="GZK82" s="321" t="s">
        <v>357</v>
      </c>
      <c r="GZL82" s="321" t="s">
        <v>357</v>
      </c>
      <c r="GZM82" s="321" t="s">
        <v>357</v>
      </c>
      <c r="GZN82" s="321" t="s">
        <v>357</v>
      </c>
      <c r="GZO82" s="321" t="s">
        <v>357</v>
      </c>
      <c r="GZP82" s="321" t="s">
        <v>357</v>
      </c>
      <c r="GZQ82" s="321" t="s">
        <v>357</v>
      </c>
      <c r="GZR82" s="321" t="s">
        <v>357</v>
      </c>
      <c r="GZS82" s="321" t="s">
        <v>357</v>
      </c>
      <c r="GZT82" s="321" t="s">
        <v>357</v>
      </c>
      <c r="GZU82" s="321" t="s">
        <v>357</v>
      </c>
      <c r="GZV82" s="321" t="s">
        <v>357</v>
      </c>
      <c r="GZW82" s="321" t="s">
        <v>357</v>
      </c>
      <c r="GZX82" s="321" t="s">
        <v>357</v>
      </c>
      <c r="GZY82" s="321" t="s">
        <v>357</v>
      </c>
      <c r="GZZ82" s="321" t="s">
        <v>357</v>
      </c>
      <c r="HAA82" s="321" t="s">
        <v>357</v>
      </c>
      <c r="HAB82" s="321" t="s">
        <v>357</v>
      </c>
      <c r="HAC82" s="321" t="s">
        <v>357</v>
      </c>
      <c r="HAD82" s="321" t="s">
        <v>357</v>
      </c>
      <c r="HAE82" s="321" t="s">
        <v>357</v>
      </c>
      <c r="HAF82" s="321" t="s">
        <v>357</v>
      </c>
      <c r="HAG82" s="321" t="s">
        <v>357</v>
      </c>
      <c r="HAH82" s="321" t="s">
        <v>357</v>
      </c>
      <c r="HAI82" s="321" t="s">
        <v>357</v>
      </c>
      <c r="HAJ82" s="321" t="s">
        <v>357</v>
      </c>
      <c r="HAK82" s="321" t="s">
        <v>357</v>
      </c>
      <c r="HAL82" s="321" t="s">
        <v>357</v>
      </c>
      <c r="HAM82" s="321" t="s">
        <v>357</v>
      </c>
      <c r="HAN82" s="321" t="s">
        <v>357</v>
      </c>
      <c r="HAO82" s="321" t="s">
        <v>357</v>
      </c>
      <c r="HAP82" s="321" t="s">
        <v>357</v>
      </c>
      <c r="HAQ82" s="321" t="s">
        <v>357</v>
      </c>
      <c r="HAR82" s="321" t="s">
        <v>357</v>
      </c>
      <c r="HAS82" s="321" t="s">
        <v>357</v>
      </c>
      <c r="HAT82" s="321" t="s">
        <v>357</v>
      </c>
      <c r="HAU82" s="321" t="s">
        <v>357</v>
      </c>
      <c r="HAV82" s="321" t="s">
        <v>357</v>
      </c>
      <c r="HAW82" s="321" t="s">
        <v>357</v>
      </c>
      <c r="HAX82" s="321" t="s">
        <v>357</v>
      </c>
      <c r="HAY82" s="321" t="s">
        <v>357</v>
      </c>
      <c r="HAZ82" s="321" t="s">
        <v>357</v>
      </c>
      <c r="HBA82" s="321" t="s">
        <v>357</v>
      </c>
      <c r="HBB82" s="321" t="s">
        <v>357</v>
      </c>
      <c r="HBC82" s="321" t="s">
        <v>357</v>
      </c>
      <c r="HBD82" s="321" t="s">
        <v>357</v>
      </c>
      <c r="HBE82" s="321" t="s">
        <v>357</v>
      </c>
      <c r="HBF82" s="321" t="s">
        <v>357</v>
      </c>
      <c r="HBG82" s="321" t="s">
        <v>357</v>
      </c>
      <c r="HBH82" s="321" t="s">
        <v>357</v>
      </c>
      <c r="HBI82" s="321" t="s">
        <v>357</v>
      </c>
      <c r="HBJ82" s="321" t="s">
        <v>357</v>
      </c>
      <c r="HBK82" s="321" t="s">
        <v>357</v>
      </c>
      <c r="HBL82" s="321" t="s">
        <v>357</v>
      </c>
      <c r="HBM82" s="321" t="s">
        <v>357</v>
      </c>
      <c r="HBN82" s="321" t="s">
        <v>357</v>
      </c>
      <c r="HBO82" s="321" t="s">
        <v>357</v>
      </c>
      <c r="HBP82" s="321" t="s">
        <v>357</v>
      </c>
      <c r="HBQ82" s="321" t="s">
        <v>357</v>
      </c>
      <c r="HBR82" s="321" t="s">
        <v>357</v>
      </c>
      <c r="HBS82" s="321" t="s">
        <v>357</v>
      </c>
      <c r="HBT82" s="321" t="s">
        <v>357</v>
      </c>
      <c r="HBU82" s="321" t="s">
        <v>357</v>
      </c>
      <c r="HBV82" s="321" t="s">
        <v>357</v>
      </c>
      <c r="HBW82" s="321" t="s">
        <v>357</v>
      </c>
      <c r="HBX82" s="321" t="s">
        <v>357</v>
      </c>
      <c r="HBY82" s="321" t="s">
        <v>357</v>
      </c>
      <c r="HBZ82" s="321" t="s">
        <v>357</v>
      </c>
      <c r="HCA82" s="321" t="s">
        <v>357</v>
      </c>
      <c r="HCB82" s="321" t="s">
        <v>357</v>
      </c>
      <c r="HCC82" s="321" t="s">
        <v>357</v>
      </c>
      <c r="HCD82" s="321" t="s">
        <v>357</v>
      </c>
      <c r="HCE82" s="321" t="s">
        <v>357</v>
      </c>
      <c r="HCF82" s="321" t="s">
        <v>357</v>
      </c>
      <c r="HCG82" s="321" t="s">
        <v>357</v>
      </c>
      <c r="HCH82" s="321" t="s">
        <v>357</v>
      </c>
      <c r="HCI82" s="321" t="s">
        <v>357</v>
      </c>
      <c r="HCJ82" s="321" t="s">
        <v>357</v>
      </c>
      <c r="HCK82" s="321" t="s">
        <v>357</v>
      </c>
      <c r="HCL82" s="321" t="s">
        <v>357</v>
      </c>
      <c r="HCM82" s="321" t="s">
        <v>357</v>
      </c>
      <c r="HCN82" s="321" t="s">
        <v>357</v>
      </c>
      <c r="HCO82" s="321" t="s">
        <v>357</v>
      </c>
      <c r="HCP82" s="321" t="s">
        <v>357</v>
      </c>
      <c r="HCQ82" s="321" t="s">
        <v>357</v>
      </c>
      <c r="HCR82" s="321" t="s">
        <v>357</v>
      </c>
      <c r="HCS82" s="321" t="s">
        <v>357</v>
      </c>
      <c r="HCT82" s="321" t="s">
        <v>357</v>
      </c>
      <c r="HCU82" s="321" t="s">
        <v>357</v>
      </c>
      <c r="HCV82" s="321" t="s">
        <v>357</v>
      </c>
      <c r="HCW82" s="321" t="s">
        <v>357</v>
      </c>
      <c r="HCX82" s="321" t="s">
        <v>357</v>
      </c>
      <c r="HCY82" s="321" t="s">
        <v>357</v>
      </c>
      <c r="HCZ82" s="321" t="s">
        <v>357</v>
      </c>
      <c r="HDA82" s="321" t="s">
        <v>357</v>
      </c>
      <c r="HDB82" s="321" t="s">
        <v>357</v>
      </c>
      <c r="HDC82" s="321" t="s">
        <v>357</v>
      </c>
      <c r="HDD82" s="321" t="s">
        <v>357</v>
      </c>
      <c r="HDE82" s="321" t="s">
        <v>357</v>
      </c>
      <c r="HDF82" s="321" t="s">
        <v>357</v>
      </c>
      <c r="HDG82" s="321" t="s">
        <v>357</v>
      </c>
      <c r="HDH82" s="321" t="s">
        <v>357</v>
      </c>
      <c r="HDI82" s="321" t="s">
        <v>357</v>
      </c>
      <c r="HDJ82" s="321" t="s">
        <v>357</v>
      </c>
      <c r="HDK82" s="321" t="s">
        <v>357</v>
      </c>
      <c r="HDL82" s="321" t="s">
        <v>357</v>
      </c>
      <c r="HDM82" s="321" t="s">
        <v>357</v>
      </c>
      <c r="HDN82" s="321" t="s">
        <v>357</v>
      </c>
      <c r="HDO82" s="321" t="s">
        <v>357</v>
      </c>
      <c r="HDP82" s="321" t="s">
        <v>357</v>
      </c>
      <c r="HDQ82" s="321" t="s">
        <v>357</v>
      </c>
      <c r="HDR82" s="321" t="s">
        <v>357</v>
      </c>
      <c r="HDS82" s="321" t="s">
        <v>357</v>
      </c>
      <c r="HDT82" s="321" t="s">
        <v>357</v>
      </c>
      <c r="HDU82" s="321" t="s">
        <v>357</v>
      </c>
      <c r="HDV82" s="321" t="s">
        <v>357</v>
      </c>
      <c r="HDW82" s="321" t="s">
        <v>357</v>
      </c>
      <c r="HDX82" s="321" t="s">
        <v>357</v>
      </c>
      <c r="HDY82" s="321" t="s">
        <v>357</v>
      </c>
      <c r="HDZ82" s="321" t="s">
        <v>357</v>
      </c>
      <c r="HEA82" s="321" t="s">
        <v>357</v>
      </c>
      <c r="HEB82" s="321" t="s">
        <v>357</v>
      </c>
      <c r="HEC82" s="321" t="s">
        <v>357</v>
      </c>
      <c r="HED82" s="321" t="s">
        <v>357</v>
      </c>
      <c r="HEE82" s="321" t="s">
        <v>357</v>
      </c>
      <c r="HEF82" s="321" t="s">
        <v>357</v>
      </c>
      <c r="HEG82" s="321" t="s">
        <v>357</v>
      </c>
      <c r="HEH82" s="321" t="s">
        <v>357</v>
      </c>
      <c r="HEI82" s="321" t="s">
        <v>357</v>
      </c>
      <c r="HEJ82" s="321" t="s">
        <v>357</v>
      </c>
      <c r="HEK82" s="321" t="s">
        <v>357</v>
      </c>
      <c r="HEL82" s="321" t="s">
        <v>357</v>
      </c>
      <c r="HEM82" s="321" t="s">
        <v>357</v>
      </c>
      <c r="HEN82" s="321" t="s">
        <v>357</v>
      </c>
      <c r="HEO82" s="321" t="s">
        <v>357</v>
      </c>
      <c r="HEP82" s="321" t="s">
        <v>357</v>
      </c>
      <c r="HEQ82" s="321" t="s">
        <v>357</v>
      </c>
      <c r="HER82" s="321" t="s">
        <v>357</v>
      </c>
      <c r="HES82" s="321" t="s">
        <v>357</v>
      </c>
      <c r="HET82" s="321" t="s">
        <v>357</v>
      </c>
      <c r="HEU82" s="321" t="s">
        <v>357</v>
      </c>
      <c r="HEV82" s="321" t="s">
        <v>357</v>
      </c>
      <c r="HEW82" s="321" t="s">
        <v>357</v>
      </c>
      <c r="HEX82" s="321" t="s">
        <v>357</v>
      </c>
      <c r="HEY82" s="321" t="s">
        <v>357</v>
      </c>
      <c r="HEZ82" s="321" t="s">
        <v>357</v>
      </c>
      <c r="HFA82" s="321" t="s">
        <v>357</v>
      </c>
      <c r="HFB82" s="321" t="s">
        <v>357</v>
      </c>
      <c r="HFC82" s="321" t="s">
        <v>357</v>
      </c>
      <c r="HFD82" s="321" t="s">
        <v>357</v>
      </c>
      <c r="HFE82" s="321" t="s">
        <v>357</v>
      </c>
      <c r="HFF82" s="321" t="s">
        <v>357</v>
      </c>
      <c r="HFG82" s="321" t="s">
        <v>357</v>
      </c>
      <c r="HFH82" s="321" t="s">
        <v>357</v>
      </c>
      <c r="HFI82" s="321" t="s">
        <v>357</v>
      </c>
      <c r="HFJ82" s="321" t="s">
        <v>357</v>
      </c>
      <c r="HFK82" s="321" t="s">
        <v>357</v>
      </c>
      <c r="HFL82" s="321" t="s">
        <v>357</v>
      </c>
      <c r="HFM82" s="321" t="s">
        <v>357</v>
      </c>
      <c r="HFN82" s="321" t="s">
        <v>357</v>
      </c>
      <c r="HFO82" s="321" t="s">
        <v>357</v>
      </c>
      <c r="HFP82" s="321" t="s">
        <v>357</v>
      </c>
      <c r="HFQ82" s="321" t="s">
        <v>357</v>
      </c>
      <c r="HFR82" s="321" t="s">
        <v>357</v>
      </c>
      <c r="HFS82" s="321" t="s">
        <v>357</v>
      </c>
      <c r="HFT82" s="321" t="s">
        <v>357</v>
      </c>
      <c r="HFU82" s="321" t="s">
        <v>357</v>
      </c>
      <c r="HFV82" s="321" t="s">
        <v>357</v>
      </c>
      <c r="HFW82" s="321" t="s">
        <v>357</v>
      </c>
      <c r="HFX82" s="321" t="s">
        <v>357</v>
      </c>
      <c r="HFY82" s="321" t="s">
        <v>357</v>
      </c>
      <c r="HFZ82" s="321" t="s">
        <v>357</v>
      </c>
      <c r="HGA82" s="321" t="s">
        <v>357</v>
      </c>
      <c r="HGB82" s="321" t="s">
        <v>357</v>
      </c>
      <c r="HGC82" s="321" t="s">
        <v>357</v>
      </c>
      <c r="HGD82" s="321" t="s">
        <v>357</v>
      </c>
      <c r="HGE82" s="321" t="s">
        <v>357</v>
      </c>
      <c r="HGF82" s="321" t="s">
        <v>357</v>
      </c>
      <c r="HGG82" s="321" t="s">
        <v>357</v>
      </c>
      <c r="HGH82" s="321" t="s">
        <v>357</v>
      </c>
      <c r="HGI82" s="321" t="s">
        <v>357</v>
      </c>
      <c r="HGJ82" s="321" t="s">
        <v>357</v>
      </c>
      <c r="HGK82" s="321" t="s">
        <v>357</v>
      </c>
      <c r="HGL82" s="321" t="s">
        <v>357</v>
      </c>
      <c r="HGM82" s="321" t="s">
        <v>357</v>
      </c>
      <c r="HGN82" s="321" t="s">
        <v>357</v>
      </c>
      <c r="HGO82" s="321" t="s">
        <v>357</v>
      </c>
      <c r="HGP82" s="321" t="s">
        <v>357</v>
      </c>
      <c r="HGQ82" s="321" t="s">
        <v>357</v>
      </c>
      <c r="HGR82" s="321" t="s">
        <v>357</v>
      </c>
      <c r="HGS82" s="321" t="s">
        <v>357</v>
      </c>
      <c r="HGT82" s="321" t="s">
        <v>357</v>
      </c>
      <c r="HGU82" s="321" t="s">
        <v>357</v>
      </c>
      <c r="HGV82" s="321" t="s">
        <v>357</v>
      </c>
      <c r="HGW82" s="321" t="s">
        <v>357</v>
      </c>
      <c r="HGX82" s="321" t="s">
        <v>357</v>
      </c>
      <c r="HGY82" s="321" t="s">
        <v>357</v>
      </c>
      <c r="HGZ82" s="321" t="s">
        <v>357</v>
      </c>
      <c r="HHA82" s="321" t="s">
        <v>357</v>
      </c>
      <c r="HHB82" s="321" t="s">
        <v>357</v>
      </c>
      <c r="HHC82" s="321" t="s">
        <v>357</v>
      </c>
      <c r="HHD82" s="321" t="s">
        <v>357</v>
      </c>
      <c r="HHE82" s="321" t="s">
        <v>357</v>
      </c>
      <c r="HHF82" s="321" t="s">
        <v>357</v>
      </c>
      <c r="HHG82" s="321" t="s">
        <v>357</v>
      </c>
      <c r="HHH82" s="321" t="s">
        <v>357</v>
      </c>
      <c r="HHI82" s="321" t="s">
        <v>357</v>
      </c>
      <c r="HHJ82" s="321" t="s">
        <v>357</v>
      </c>
      <c r="HHK82" s="321" t="s">
        <v>357</v>
      </c>
      <c r="HHL82" s="321" t="s">
        <v>357</v>
      </c>
      <c r="HHM82" s="321" t="s">
        <v>357</v>
      </c>
      <c r="HHN82" s="321" t="s">
        <v>357</v>
      </c>
      <c r="HHO82" s="321" t="s">
        <v>357</v>
      </c>
      <c r="HHP82" s="321" t="s">
        <v>357</v>
      </c>
      <c r="HHQ82" s="321" t="s">
        <v>357</v>
      </c>
      <c r="HHR82" s="321" t="s">
        <v>357</v>
      </c>
      <c r="HHS82" s="321" t="s">
        <v>357</v>
      </c>
      <c r="HHT82" s="321" t="s">
        <v>357</v>
      </c>
      <c r="HHU82" s="321" t="s">
        <v>357</v>
      </c>
      <c r="HHV82" s="321" t="s">
        <v>357</v>
      </c>
      <c r="HHW82" s="321" t="s">
        <v>357</v>
      </c>
      <c r="HHX82" s="321" t="s">
        <v>357</v>
      </c>
      <c r="HHY82" s="321" t="s">
        <v>357</v>
      </c>
      <c r="HHZ82" s="321" t="s">
        <v>357</v>
      </c>
      <c r="HIA82" s="321" t="s">
        <v>357</v>
      </c>
      <c r="HIB82" s="321" t="s">
        <v>357</v>
      </c>
      <c r="HIC82" s="321" t="s">
        <v>357</v>
      </c>
      <c r="HID82" s="321" t="s">
        <v>357</v>
      </c>
      <c r="HIE82" s="321" t="s">
        <v>357</v>
      </c>
      <c r="HIF82" s="321" t="s">
        <v>357</v>
      </c>
      <c r="HIG82" s="321" t="s">
        <v>357</v>
      </c>
      <c r="HIH82" s="321" t="s">
        <v>357</v>
      </c>
      <c r="HII82" s="321" t="s">
        <v>357</v>
      </c>
      <c r="HIJ82" s="321" t="s">
        <v>357</v>
      </c>
      <c r="HIK82" s="321" t="s">
        <v>357</v>
      </c>
      <c r="HIL82" s="321" t="s">
        <v>357</v>
      </c>
      <c r="HIM82" s="321" t="s">
        <v>357</v>
      </c>
      <c r="HIN82" s="321" t="s">
        <v>357</v>
      </c>
      <c r="HIO82" s="321" t="s">
        <v>357</v>
      </c>
      <c r="HIP82" s="321" t="s">
        <v>357</v>
      </c>
      <c r="HIQ82" s="321" t="s">
        <v>357</v>
      </c>
      <c r="HIR82" s="321" t="s">
        <v>357</v>
      </c>
      <c r="HIS82" s="321" t="s">
        <v>357</v>
      </c>
      <c r="HIT82" s="321" t="s">
        <v>357</v>
      </c>
      <c r="HIU82" s="321" t="s">
        <v>357</v>
      </c>
      <c r="HIV82" s="321" t="s">
        <v>357</v>
      </c>
      <c r="HIW82" s="321" t="s">
        <v>357</v>
      </c>
      <c r="HIX82" s="321" t="s">
        <v>357</v>
      </c>
      <c r="HIY82" s="321" t="s">
        <v>357</v>
      </c>
      <c r="HIZ82" s="321" t="s">
        <v>357</v>
      </c>
      <c r="HJA82" s="321" t="s">
        <v>357</v>
      </c>
      <c r="HJB82" s="321" t="s">
        <v>357</v>
      </c>
      <c r="HJC82" s="321" t="s">
        <v>357</v>
      </c>
      <c r="HJD82" s="321" t="s">
        <v>357</v>
      </c>
      <c r="HJE82" s="321" t="s">
        <v>357</v>
      </c>
      <c r="HJF82" s="321" t="s">
        <v>357</v>
      </c>
      <c r="HJG82" s="321" t="s">
        <v>357</v>
      </c>
      <c r="HJH82" s="321" t="s">
        <v>357</v>
      </c>
      <c r="HJI82" s="321" t="s">
        <v>357</v>
      </c>
      <c r="HJJ82" s="321" t="s">
        <v>357</v>
      </c>
      <c r="HJK82" s="321" t="s">
        <v>357</v>
      </c>
      <c r="HJL82" s="321" t="s">
        <v>357</v>
      </c>
      <c r="HJM82" s="321" t="s">
        <v>357</v>
      </c>
      <c r="HJN82" s="321" t="s">
        <v>357</v>
      </c>
      <c r="HJO82" s="321" t="s">
        <v>357</v>
      </c>
      <c r="HJP82" s="321" t="s">
        <v>357</v>
      </c>
      <c r="HJQ82" s="321" t="s">
        <v>357</v>
      </c>
      <c r="HJR82" s="321" t="s">
        <v>357</v>
      </c>
      <c r="HJS82" s="321" t="s">
        <v>357</v>
      </c>
      <c r="HJT82" s="321" t="s">
        <v>357</v>
      </c>
      <c r="HJU82" s="321" t="s">
        <v>357</v>
      </c>
      <c r="HJV82" s="321" t="s">
        <v>357</v>
      </c>
      <c r="HJW82" s="321" t="s">
        <v>357</v>
      </c>
      <c r="HJX82" s="321" t="s">
        <v>357</v>
      </c>
      <c r="HJY82" s="321" t="s">
        <v>357</v>
      </c>
      <c r="HJZ82" s="321" t="s">
        <v>357</v>
      </c>
      <c r="HKA82" s="321" t="s">
        <v>357</v>
      </c>
      <c r="HKB82" s="321" t="s">
        <v>357</v>
      </c>
      <c r="HKC82" s="321" t="s">
        <v>357</v>
      </c>
      <c r="HKD82" s="321" t="s">
        <v>357</v>
      </c>
      <c r="HKE82" s="321" t="s">
        <v>357</v>
      </c>
      <c r="HKF82" s="321" t="s">
        <v>357</v>
      </c>
      <c r="HKG82" s="321" t="s">
        <v>357</v>
      </c>
      <c r="HKH82" s="321" t="s">
        <v>357</v>
      </c>
      <c r="HKI82" s="321" t="s">
        <v>357</v>
      </c>
      <c r="HKJ82" s="321" t="s">
        <v>357</v>
      </c>
      <c r="HKK82" s="321" t="s">
        <v>357</v>
      </c>
      <c r="HKL82" s="321" t="s">
        <v>357</v>
      </c>
      <c r="HKM82" s="321" t="s">
        <v>357</v>
      </c>
      <c r="HKN82" s="321" t="s">
        <v>357</v>
      </c>
      <c r="HKO82" s="321" t="s">
        <v>357</v>
      </c>
      <c r="HKP82" s="321" t="s">
        <v>357</v>
      </c>
      <c r="HKQ82" s="321" t="s">
        <v>357</v>
      </c>
      <c r="HKR82" s="321" t="s">
        <v>357</v>
      </c>
      <c r="HKS82" s="321" t="s">
        <v>357</v>
      </c>
      <c r="HKT82" s="321" t="s">
        <v>357</v>
      </c>
      <c r="HKU82" s="321" t="s">
        <v>357</v>
      </c>
      <c r="HKV82" s="321" t="s">
        <v>357</v>
      </c>
      <c r="HKW82" s="321" t="s">
        <v>357</v>
      </c>
      <c r="HKX82" s="321" t="s">
        <v>357</v>
      </c>
      <c r="HKY82" s="321" t="s">
        <v>357</v>
      </c>
      <c r="HKZ82" s="321" t="s">
        <v>357</v>
      </c>
      <c r="HLA82" s="321" t="s">
        <v>357</v>
      </c>
      <c r="HLB82" s="321" t="s">
        <v>357</v>
      </c>
      <c r="HLC82" s="321" t="s">
        <v>357</v>
      </c>
      <c r="HLD82" s="321" t="s">
        <v>357</v>
      </c>
      <c r="HLE82" s="321" t="s">
        <v>357</v>
      </c>
      <c r="HLF82" s="321" t="s">
        <v>357</v>
      </c>
      <c r="HLG82" s="321" t="s">
        <v>357</v>
      </c>
      <c r="HLH82" s="321" t="s">
        <v>357</v>
      </c>
      <c r="HLI82" s="321" t="s">
        <v>357</v>
      </c>
      <c r="HLJ82" s="321" t="s">
        <v>357</v>
      </c>
      <c r="HLK82" s="321" t="s">
        <v>357</v>
      </c>
      <c r="HLL82" s="321" t="s">
        <v>357</v>
      </c>
      <c r="HLM82" s="321" t="s">
        <v>357</v>
      </c>
      <c r="HLN82" s="321" t="s">
        <v>357</v>
      </c>
      <c r="HLO82" s="321" t="s">
        <v>357</v>
      </c>
      <c r="HLP82" s="321" t="s">
        <v>357</v>
      </c>
      <c r="HLQ82" s="321" t="s">
        <v>357</v>
      </c>
      <c r="HLR82" s="321" t="s">
        <v>357</v>
      </c>
      <c r="HLS82" s="321" t="s">
        <v>357</v>
      </c>
      <c r="HLT82" s="321" t="s">
        <v>357</v>
      </c>
      <c r="HLU82" s="321" t="s">
        <v>357</v>
      </c>
      <c r="HLV82" s="321" t="s">
        <v>357</v>
      </c>
      <c r="HLW82" s="321" t="s">
        <v>357</v>
      </c>
      <c r="HLX82" s="321" t="s">
        <v>357</v>
      </c>
      <c r="HLY82" s="321" t="s">
        <v>357</v>
      </c>
      <c r="HLZ82" s="321" t="s">
        <v>357</v>
      </c>
      <c r="HMA82" s="321" t="s">
        <v>357</v>
      </c>
      <c r="HMB82" s="321" t="s">
        <v>357</v>
      </c>
      <c r="HMC82" s="321" t="s">
        <v>357</v>
      </c>
      <c r="HMD82" s="321" t="s">
        <v>357</v>
      </c>
      <c r="HME82" s="321" t="s">
        <v>357</v>
      </c>
      <c r="HMF82" s="321" t="s">
        <v>357</v>
      </c>
      <c r="HMG82" s="321" t="s">
        <v>357</v>
      </c>
      <c r="HMH82" s="321" t="s">
        <v>357</v>
      </c>
      <c r="HMI82" s="321" t="s">
        <v>357</v>
      </c>
      <c r="HMJ82" s="321" t="s">
        <v>357</v>
      </c>
      <c r="HMK82" s="321" t="s">
        <v>357</v>
      </c>
      <c r="HML82" s="321" t="s">
        <v>357</v>
      </c>
      <c r="HMM82" s="321" t="s">
        <v>357</v>
      </c>
      <c r="HMN82" s="321" t="s">
        <v>357</v>
      </c>
      <c r="HMO82" s="321" t="s">
        <v>357</v>
      </c>
      <c r="HMP82" s="321" t="s">
        <v>357</v>
      </c>
      <c r="HMQ82" s="321" t="s">
        <v>357</v>
      </c>
      <c r="HMR82" s="321" t="s">
        <v>357</v>
      </c>
      <c r="HMS82" s="321" t="s">
        <v>357</v>
      </c>
      <c r="HMT82" s="321" t="s">
        <v>357</v>
      </c>
      <c r="HMU82" s="321" t="s">
        <v>357</v>
      </c>
      <c r="HMV82" s="321" t="s">
        <v>357</v>
      </c>
      <c r="HMW82" s="321" t="s">
        <v>357</v>
      </c>
      <c r="HMX82" s="321" t="s">
        <v>357</v>
      </c>
      <c r="HMY82" s="321" t="s">
        <v>357</v>
      </c>
      <c r="HMZ82" s="321" t="s">
        <v>357</v>
      </c>
      <c r="HNA82" s="321" t="s">
        <v>357</v>
      </c>
      <c r="HNB82" s="321" t="s">
        <v>357</v>
      </c>
      <c r="HNC82" s="321" t="s">
        <v>357</v>
      </c>
      <c r="HND82" s="321" t="s">
        <v>357</v>
      </c>
      <c r="HNE82" s="321" t="s">
        <v>357</v>
      </c>
      <c r="HNF82" s="321" t="s">
        <v>357</v>
      </c>
      <c r="HNG82" s="321" t="s">
        <v>357</v>
      </c>
      <c r="HNH82" s="321" t="s">
        <v>357</v>
      </c>
      <c r="HNI82" s="321" t="s">
        <v>357</v>
      </c>
      <c r="HNJ82" s="321" t="s">
        <v>357</v>
      </c>
      <c r="HNK82" s="321" t="s">
        <v>357</v>
      </c>
      <c r="HNL82" s="321" t="s">
        <v>357</v>
      </c>
      <c r="HNM82" s="321" t="s">
        <v>357</v>
      </c>
      <c r="HNN82" s="321" t="s">
        <v>357</v>
      </c>
      <c r="HNO82" s="321" t="s">
        <v>357</v>
      </c>
      <c r="HNP82" s="321" t="s">
        <v>357</v>
      </c>
      <c r="HNQ82" s="321" t="s">
        <v>357</v>
      </c>
      <c r="HNR82" s="321" t="s">
        <v>357</v>
      </c>
      <c r="HNS82" s="321" t="s">
        <v>357</v>
      </c>
      <c r="HNT82" s="321" t="s">
        <v>357</v>
      </c>
      <c r="HNU82" s="321" t="s">
        <v>357</v>
      </c>
      <c r="HNV82" s="321" t="s">
        <v>357</v>
      </c>
      <c r="HNW82" s="321" t="s">
        <v>357</v>
      </c>
      <c r="HNX82" s="321" t="s">
        <v>357</v>
      </c>
      <c r="HNY82" s="321" t="s">
        <v>357</v>
      </c>
      <c r="HNZ82" s="321" t="s">
        <v>357</v>
      </c>
      <c r="HOA82" s="321" t="s">
        <v>357</v>
      </c>
      <c r="HOB82" s="321" t="s">
        <v>357</v>
      </c>
      <c r="HOC82" s="321" t="s">
        <v>357</v>
      </c>
      <c r="HOD82" s="321" t="s">
        <v>357</v>
      </c>
      <c r="HOE82" s="321" t="s">
        <v>357</v>
      </c>
      <c r="HOF82" s="321" t="s">
        <v>357</v>
      </c>
      <c r="HOG82" s="321" t="s">
        <v>357</v>
      </c>
      <c r="HOH82" s="321" t="s">
        <v>357</v>
      </c>
      <c r="HOI82" s="321" t="s">
        <v>357</v>
      </c>
      <c r="HOJ82" s="321" t="s">
        <v>357</v>
      </c>
      <c r="HOK82" s="321" t="s">
        <v>357</v>
      </c>
      <c r="HOL82" s="321" t="s">
        <v>357</v>
      </c>
      <c r="HOM82" s="321" t="s">
        <v>357</v>
      </c>
      <c r="HON82" s="321" t="s">
        <v>357</v>
      </c>
      <c r="HOO82" s="321" t="s">
        <v>357</v>
      </c>
      <c r="HOP82" s="321" t="s">
        <v>357</v>
      </c>
      <c r="HOQ82" s="321" t="s">
        <v>357</v>
      </c>
      <c r="HOR82" s="321" t="s">
        <v>357</v>
      </c>
      <c r="HOS82" s="321" t="s">
        <v>357</v>
      </c>
      <c r="HOT82" s="321" t="s">
        <v>357</v>
      </c>
      <c r="HOU82" s="321" t="s">
        <v>357</v>
      </c>
      <c r="HOV82" s="321" t="s">
        <v>357</v>
      </c>
      <c r="HOW82" s="321" t="s">
        <v>357</v>
      </c>
      <c r="HOX82" s="321" t="s">
        <v>357</v>
      </c>
      <c r="HOY82" s="321" t="s">
        <v>357</v>
      </c>
      <c r="HOZ82" s="321" t="s">
        <v>357</v>
      </c>
      <c r="HPA82" s="321" t="s">
        <v>357</v>
      </c>
      <c r="HPB82" s="321" t="s">
        <v>357</v>
      </c>
      <c r="HPC82" s="321" t="s">
        <v>357</v>
      </c>
      <c r="HPD82" s="321" t="s">
        <v>357</v>
      </c>
      <c r="HPE82" s="321" t="s">
        <v>357</v>
      </c>
      <c r="HPF82" s="321" t="s">
        <v>357</v>
      </c>
      <c r="HPG82" s="321" t="s">
        <v>357</v>
      </c>
      <c r="HPH82" s="321" t="s">
        <v>357</v>
      </c>
      <c r="HPI82" s="321" t="s">
        <v>357</v>
      </c>
      <c r="HPJ82" s="321" t="s">
        <v>357</v>
      </c>
      <c r="HPK82" s="321" t="s">
        <v>357</v>
      </c>
      <c r="HPL82" s="321" t="s">
        <v>357</v>
      </c>
      <c r="HPM82" s="321" t="s">
        <v>357</v>
      </c>
      <c r="HPN82" s="321" t="s">
        <v>357</v>
      </c>
      <c r="HPO82" s="321" t="s">
        <v>357</v>
      </c>
      <c r="HPP82" s="321" t="s">
        <v>357</v>
      </c>
      <c r="HPQ82" s="321" t="s">
        <v>357</v>
      </c>
      <c r="HPR82" s="321" t="s">
        <v>357</v>
      </c>
      <c r="HPS82" s="321" t="s">
        <v>357</v>
      </c>
      <c r="HPT82" s="321" t="s">
        <v>357</v>
      </c>
      <c r="HPU82" s="321" t="s">
        <v>357</v>
      </c>
      <c r="HPV82" s="321" t="s">
        <v>357</v>
      </c>
      <c r="HPW82" s="321" t="s">
        <v>357</v>
      </c>
      <c r="HPX82" s="321" t="s">
        <v>357</v>
      </c>
      <c r="HPY82" s="321" t="s">
        <v>357</v>
      </c>
      <c r="HPZ82" s="321" t="s">
        <v>357</v>
      </c>
      <c r="HQA82" s="321" t="s">
        <v>357</v>
      </c>
      <c r="HQB82" s="321" t="s">
        <v>357</v>
      </c>
      <c r="HQC82" s="321" t="s">
        <v>357</v>
      </c>
      <c r="HQD82" s="321" t="s">
        <v>357</v>
      </c>
      <c r="HQE82" s="321" t="s">
        <v>357</v>
      </c>
      <c r="HQF82" s="321" t="s">
        <v>357</v>
      </c>
      <c r="HQG82" s="321" t="s">
        <v>357</v>
      </c>
      <c r="HQH82" s="321" t="s">
        <v>357</v>
      </c>
      <c r="HQI82" s="321" t="s">
        <v>357</v>
      </c>
      <c r="HQJ82" s="321" t="s">
        <v>357</v>
      </c>
      <c r="HQK82" s="321" t="s">
        <v>357</v>
      </c>
      <c r="HQL82" s="321" t="s">
        <v>357</v>
      </c>
      <c r="HQM82" s="321" t="s">
        <v>357</v>
      </c>
      <c r="HQN82" s="321" t="s">
        <v>357</v>
      </c>
      <c r="HQO82" s="321" t="s">
        <v>357</v>
      </c>
      <c r="HQP82" s="321" t="s">
        <v>357</v>
      </c>
      <c r="HQQ82" s="321" t="s">
        <v>357</v>
      </c>
      <c r="HQR82" s="321" t="s">
        <v>357</v>
      </c>
      <c r="HQS82" s="321" t="s">
        <v>357</v>
      </c>
      <c r="HQT82" s="321" t="s">
        <v>357</v>
      </c>
      <c r="HQU82" s="321" t="s">
        <v>357</v>
      </c>
      <c r="HQV82" s="321" t="s">
        <v>357</v>
      </c>
      <c r="HQW82" s="321" t="s">
        <v>357</v>
      </c>
      <c r="HQX82" s="321" t="s">
        <v>357</v>
      </c>
      <c r="HQY82" s="321" t="s">
        <v>357</v>
      </c>
      <c r="HQZ82" s="321" t="s">
        <v>357</v>
      </c>
      <c r="HRA82" s="321" t="s">
        <v>357</v>
      </c>
      <c r="HRB82" s="321" t="s">
        <v>357</v>
      </c>
      <c r="HRC82" s="321" t="s">
        <v>357</v>
      </c>
      <c r="HRD82" s="321" t="s">
        <v>357</v>
      </c>
      <c r="HRE82" s="321" t="s">
        <v>357</v>
      </c>
      <c r="HRF82" s="321" t="s">
        <v>357</v>
      </c>
      <c r="HRG82" s="321" t="s">
        <v>357</v>
      </c>
      <c r="HRH82" s="321" t="s">
        <v>357</v>
      </c>
      <c r="HRI82" s="321" t="s">
        <v>357</v>
      </c>
      <c r="HRJ82" s="321" t="s">
        <v>357</v>
      </c>
      <c r="HRK82" s="321" t="s">
        <v>357</v>
      </c>
      <c r="HRL82" s="321" t="s">
        <v>357</v>
      </c>
      <c r="HRM82" s="321" t="s">
        <v>357</v>
      </c>
      <c r="HRN82" s="321" t="s">
        <v>357</v>
      </c>
      <c r="HRO82" s="321" t="s">
        <v>357</v>
      </c>
      <c r="HRP82" s="321" t="s">
        <v>357</v>
      </c>
      <c r="HRQ82" s="321" t="s">
        <v>357</v>
      </c>
      <c r="HRR82" s="321" t="s">
        <v>357</v>
      </c>
      <c r="HRS82" s="321" t="s">
        <v>357</v>
      </c>
      <c r="HRT82" s="321" t="s">
        <v>357</v>
      </c>
      <c r="HRU82" s="321" t="s">
        <v>357</v>
      </c>
      <c r="HRV82" s="321" t="s">
        <v>357</v>
      </c>
      <c r="HRW82" s="321" t="s">
        <v>357</v>
      </c>
      <c r="HRX82" s="321" t="s">
        <v>357</v>
      </c>
      <c r="HRY82" s="321" t="s">
        <v>357</v>
      </c>
      <c r="HRZ82" s="321" t="s">
        <v>357</v>
      </c>
      <c r="HSA82" s="321" t="s">
        <v>357</v>
      </c>
      <c r="HSB82" s="321" t="s">
        <v>357</v>
      </c>
      <c r="HSC82" s="321" t="s">
        <v>357</v>
      </c>
      <c r="HSD82" s="321" t="s">
        <v>357</v>
      </c>
      <c r="HSE82" s="321" t="s">
        <v>357</v>
      </c>
      <c r="HSF82" s="321" t="s">
        <v>357</v>
      </c>
      <c r="HSG82" s="321" t="s">
        <v>357</v>
      </c>
      <c r="HSH82" s="321" t="s">
        <v>357</v>
      </c>
      <c r="HSI82" s="321" t="s">
        <v>357</v>
      </c>
      <c r="HSJ82" s="321" t="s">
        <v>357</v>
      </c>
      <c r="HSK82" s="321" t="s">
        <v>357</v>
      </c>
      <c r="HSL82" s="321" t="s">
        <v>357</v>
      </c>
      <c r="HSM82" s="321" t="s">
        <v>357</v>
      </c>
      <c r="HSN82" s="321" t="s">
        <v>357</v>
      </c>
      <c r="HSO82" s="321" t="s">
        <v>357</v>
      </c>
      <c r="HSP82" s="321" t="s">
        <v>357</v>
      </c>
      <c r="HSQ82" s="321" t="s">
        <v>357</v>
      </c>
      <c r="HSR82" s="321" t="s">
        <v>357</v>
      </c>
      <c r="HSS82" s="321" t="s">
        <v>357</v>
      </c>
      <c r="HST82" s="321" t="s">
        <v>357</v>
      </c>
      <c r="HSU82" s="321" t="s">
        <v>357</v>
      </c>
      <c r="HSV82" s="321" t="s">
        <v>357</v>
      </c>
      <c r="HSW82" s="321" t="s">
        <v>357</v>
      </c>
      <c r="HSX82" s="321" t="s">
        <v>357</v>
      </c>
      <c r="HSY82" s="321" t="s">
        <v>357</v>
      </c>
      <c r="HSZ82" s="321" t="s">
        <v>357</v>
      </c>
      <c r="HTA82" s="321" t="s">
        <v>357</v>
      </c>
      <c r="HTB82" s="321" t="s">
        <v>357</v>
      </c>
      <c r="HTC82" s="321" t="s">
        <v>357</v>
      </c>
      <c r="HTD82" s="321" t="s">
        <v>357</v>
      </c>
      <c r="HTE82" s="321" t="s">
        <v>357</v>
      </c>
      <c r="HTF82" s="321" t="s">
        <v>357</v>
      </c>
      <c r="HTG82" s="321" t="s">
        <v>357</v>
      </c>
      <c r="HTH82" s="321" t="s">
        <v>357</v>
      </c>
      <c r="HTI82" s="321" t="s">
        <v>357</v>
      </c>
      <c r="HTJ82" s="321" t="s">
        <v>357</v>
      </c>
      <c r="HTK82" s="321" t="s">
        <v>357</v>
      </c>
      <c r="HTL82" s="321" t="s">
        <v>357</v>
      </c>
      <c r="HTM82" s="321" t="s">
        <v>357</v>
      </c>
      <c r="HTN82" s="321" t="s">
        <v>357</v>
      </c>
      <c r="HTO82" s="321" t="s">
        <v>357</v>
      </c>
      <c r="HTP82" s="321" t="s">
        <v>357</v>
      </c>
      <c r="HTQ82" s="321" t="s">
        <v>357</v>
      </c>
      <c r="HTR82" s="321" t="s">
        <v>357</v>
      </c>
      <c r="HTS82" s="321" t="s">
        <v>357</v>
      </c>
      <c r="HTT82" s="321" t="s">
        <v>357</v>
      </c>
      <c r="HTU82" s="321" t="s">
        <v>357</v>
      </c>
      <c r="HTV82" s="321" t="s">
        <v>357</v>
      </c>
      <c r="HTW82" s="321" t="s">
        <v>357</v>
      </c>
      <c r="HTX82" s="321" t="s">
        <v>357</v>
      </c>
      <c r="HTY82" s="321" t="s">
        <v>357</v>
      </c>
      <c r="HTZ82" s="321" t="s">
        <v>357</v>
      </c>
      <c r="HUA82" s="321" t="s">
        <v>357</v>
      </c>
      <c r="HUB82" s="321" t="s">
        <v>357</v>
      </c>
      <c r="HUC82" s="321" t="s">
        <v>357</v>
      </c>
      <c r="HUD82" s="321" t="s">
        <v>357</v>
      </c>
      <c r="HUE82" s="321" t="s">
        <v>357</v>
      </c>
      <c r="HUF82" s="321" t="s">
        <v>357</v>
      </c>
      <c r="HUG82" s="321" t="s">
        <v>357</v>
      </c>
      <c r="HUH82" s="321" t="s">
        <v>357</v>
      </c>
      <c r="HUI82" s="321" t="s">
        <v>357</v>
      </c>
      <c r="HUJ82" s="321" t="s">
        <v>357</v>
      </c>
      <c r="HUK82" s="321" t="s">
        <v>357</v>
      </c>
      <c r="HUL82" s="321" t="s">
        <v>357</v>
      </c>
      <c r="HUM82" s="321" t="s">
        <v>357</v>
      </c>
      <c r="HUN82" s="321" t="s">
        <v>357</v>
      </c>
      <c r="HUO82" s="321" t="s">
        <v>357</v>
      </c>
      <c r="HUP82" s="321" t="s">
        <v>357</v>
      </c>
      <c r="HUQ82" s="321" t="s">
        <v>357</v>
      </c>
      <c r="HUR82" s="321" t="s">
        <v>357</v>
      </c>
      <c r="HUS82" s="321" t="s">
        <v>357</v>
      </c>
      <c r="HUT82" s="321" t="s">
        <v>357</v>
      </c>
      <c r="HUU82" s="321" t="s">
        <v>357</v>
      </c>
      <c r="HUV82" s="321" t="s">
        <v>357</v>
      </c>
      <c r="HUW82" s="321" t="s">
        <v>357</v>
      </c>
      <c r="HUX82" s="321" t="s">
        <v>357</v>
      </c>
      <c r="HUY82" s="321" t="s">
        <v>357</v>
      </c>
      <c r="HUZ82" s="321" t="s">
        <v>357</v>
      </c>
      <c r="HVA82" s="321" t="s">
        <v>357</v>
      </c>
      <c r="HVB82" s="321" t="s">
        <v>357</v>
      </c>
      <c r="HVC82" s="321" t="s">
        <v>357</v>
      </c>
      <c r="HVD82" s="321" t="s">
        <v>357</v>
      </c>
      <c r="HVE82" s="321" t="s">
        <v>357</v>
      </c>
      <c r="HVF82" s="321" t="s">
        <v>357</v>
      </c>
      <c r="HVG82" s="321" t="s">
        <v>357</v>
      </c>
      <c r="HVH82" s="321" t="s">
        <v>357</v>
      </c>
      <c r="HVI82" s="321" t="s">
        <v>357</v>
      </c>
      <c r="HVJ82" s="321" t="s">
        <v>357</v>
      </c>
      <c r="HVK82" s="321" t="s">
        <v>357</v>
      </c>
      <c r="HVL82" s="321" t="s">
        <v>357</v>
      </c>
      <c r="HVM82" s="321" t="s">
        <v>357</v>
      </c>
      <c r="HVN82" s="321" t="s">
        <v>357</v>
      </c>
      <c r="HVO82" s="321" t="s">
        <v>357</v>
      </c>
      <c r="HVP82" s="321" t="s">
        <v>357</v>
      </c>
      <c r="HVQ82" s="321" t="s">
        <v>357</v>
      </c>
      <c r="HVR82" s="321" t="s">
        <v>357</v>
      </c>
      <c r="HVS82" s="321" t="s">
        <v>357</v>
      </c>
      <c r="HVT82" s="321" t="s">
        <v>357</v>
      </c>
      <c r="HVU82" s="321" t="s">
        <v>357</v>
      </c>
      <c r="HVV82" s="321" t="s">
        <v>357</v>
      </c>
      <c r="HVW82" s="321" t="s">
        <v>357</v>
      </c>
      <c r="HVX82" s="321" t="s">
        <v>357</v>
      </c>
      <c r="HVY82" s="321" t="s">
        <v>357</v>
      </c>
      <c r="HVZ82" s="321" t="s">
        <v>357</v>
      </c>
      <c r="HWA82" s="321" t="s">
        <v>357</v>
      </c>
      <c r="HWB82" s="321" t="s">
        <v>357</v>
      </c>
      <c r="HWC82" s="321" t="s">
        <v>357</v>
      </c>
      <c r="HWD82" s="321" t="s">
        <v>357</v>
      </c>
      <c r="HWE82" s="321" t="s">
        <v>357</v>
      </c>
      <c r="HWF82" s="321" t="s">
        <v>357</v>
      </c>
      <c r="HWG82" s="321" t="s">
        <v>357</v>
      </c>
      <c r="HWH82" s="321" t="s">
        <v>357</v>
      </c>
      <c r="HWI82" s="321" t="s">
        <v>357</v>
      </c>
      <c r="HWJ82" s="321" t="s">
        <v>357</v>
      </c>
      <c r="HWK82" s="321" t="s">
        <v>357</v>
      </c>
      <c r="HWL82" s="321" t="s">
        <v>357</v>
      </c>
      <c r="HWM82" s="321" t="s">
        <v>357</v>
      </c>
      <c r="HWN82" s="321" t="s">
        <v>357</v>
      </c>
      <c r="HWO82" s="321" t="s">
        <v>357</v>
      </c>
      <c r="HWP82" s="321" t="s">
        <v>357</v>
      </c>
      <c r="HWQ82" s="321" t="s">
        <v>357</v>
      </c>
      <c r="HWR82" s="321" t="s">
        <v>357</v>
      </c>
      <c r="HWS82" s="321" t="s">
        <v>357</v>
      </c>
      <c r="HWT82" s="321" t="s">
        <v>357</v>
      </c>
      <c r="HWU82" s="321" t="s">
        <v>357</v>
      </c>
      <c r="HWV82" s="321" t="s">
        <v>357</v>
      </c>
      <c r="HWW82" s="321" t="s">
        <v>357</v>
      </c>
      <c r="HWX82" s="321" t="s">
        <v>357</v>
      </c>
      <c r="HWY82" s="321" t="s">
        <v>357</v>
      </c>
      <c r="HWZ82" s="321" t="s">
        <v>357</v>
      </c>
      <c r="HXA82" s="321" t="s">
        <v>357</v>
      </c>
      <c r="HXB82" s="321" t="s">
        <v>357</v>
      </c>
      <c r="HXC82" s="321" t="s">
        <v>357</v>
      </c>
      <c r="HXD82" s="321" t="s">
        <v>357</v>
      </c>
      <c r="HXE82" s="321" t="s">
        <v>357</v>
      </c>
      <c r="HXF82" s="321" t="s">
        <v>357</v>
      </c>
      <c r="HXG82" s="321" t="s">
        <v>357</v>
      </c>
      <c r="HXH82" s="321" t="s">
        <v>357</v>
      </c>
      <c r="HXI82" s="321" t="s">
        <v>357</v>
      </c>
      <c r="HXJ82" s="321" t="s">
        <v>357</v>
      </c>
      <c r="HXK82" s="321" t="s">
        <v>357</v>
      </c>
      <c r="HXL82" s="321" t="s">
        <v>357</v>
      </c>
      <c r="HXM82" s="321" t="s">
        <v>357</v>
      </c>
      <c r="HXN82" s="321" t="s">
        <v>357</v>
      </c>
      <c r="HXO82" s="321" t="s">
        <v>357</v>
      </c>
      <c r="HXP82" s="321" t="s">
        <v>357</v>
      </c>
      <c r="HXQ82" s="321" t="s">
        <v>357</v>
      </c>
      <c r="HXR82" s="321" t="s">
        <v>357</v>
      </c>
      <c r="HXS82" s="321" t="s">
        <v>357</v>
      </c>
      <c r="HXT82" s="321" t="s">
        <v>357</v>
      </c>
      <c r="HXU82" s="321" t="s">
        <v>357</v>
      </c>
      <c r="HXV82" s="321" t="s">
        <v>357</v>
      </c>
      <c r="HXW82" s="321" t="s">
        <v>357</v>
      </c>
      <c r="HXX82" s="321" t="s">
        <v>357</v>
      </c>
      <c r="HXY82" s="321" t="s">
        <v>357</v>
      </c>
      <c r="HXZ82" s="321" t="s">
        <v>357</v>
      </c>
      <c r="HYA82" s="321" t="s">
        <v>357</v>
      </c>
      <c r="HYB82" s="321" t="s">
        <v>357</v>
      </c>
      <c r="HYC82" s="321" t="s">
        <v>357</v>
      </c>
      <c r="HYD82" s="321" t="s">
        <v>357</v>
      </c>
      <c r="HYE82" s="321" t="s">
        <v>357</v>
      </c>
      <c r="HYF82" s="321" t="s">
        <v>357</v>
      </c>
      <c r="HYG82" s="321" t="s">
        <v>357</v>
      </c>
      <c r="HYH82" s="321" t="s">
        <v>357</v>
      </c>
      <c r="HYI82" s="321" t="s">
        <v>357</v>
      </c>
      <c r="HYJ82" s="321" t="s">
        <v>357</v>
      </c>
      <c r="HYK82" s="321" t="s">
        <v>357</v>
      </c>
      <c r="HYL82" s="321" t="s">
        <v>357</v>
      </c>
      <c r="HYM82" s="321" t="s">
        <v>357</v>
      </c>
      <c r="HYN82" s="321" t="s">
        <v>357</v>
      </c>
      <c r="HYO82" s="321" t="s">
        <v>357</v>
      </c>
      <c r="HYP82" s="321" t="s">
        <v>357</v>
      </c>
      <c r="HYQ82" s="321" t="s">
        <v>357</v>
      </c>
      <c r="HYR82" s="321" t="s">
        <v>357</v>
      </c>
      <c r="HYS82" s="321" t="s">
        <v>357</v>
      </c>
      <c r="HYT82" s="321" t="s">
        <v>357</v>
      </c>
      <c r="HYU82" s="321" t="s">
        <v>357</v>
      </c>
      <c r="HYV82" s="321" t="s">
        <v>357</v>
      </c>
      <c r="HYW82" s="321" t="s">
        <v>357</v>
      </c>
      <c r="HYX82" s="321" t="s">
        <v>357</v>
      </c>
      <c r="HYY82" s="321" t="s">
        <v>357</v>
      </c>
      <c r="HYZ82" s="321" t="s">
        <v>357</v>
      </c>
      <c r="HZA82" s="321" t="s">
        <v>357</v>
      </c>
      <c r="HZB82" s="321" t="s">
        <v>357</v>
      </c>
      <c r="HZC82" s="321" t="s">
        <v>357</v>
      </c>
      <c r="HZD82" s="321" t="s">
        <v>357</v>
      </c>
      <c r="HZE82" s="321" t="s">
        <v>357</v>
      </c>
      <c r="HZF82" s="321" t="s">
        <v>357</v>
      </c>
      <c r="HZG82" s="321" t="s">
        <v>357</v>
      </c>
      <c r="HZH82" s="321" t="s">
        <v>357</v>
      </c>
      <c r="HZI82" s="321" t="s">
        <v>357</v>
      </c>
      <c r="HZJ82" s="321" t="s">
        <v>357</v>
      </c>
      <c r="HZK82" s="321" t="s">
        <v>357</v>
      </c>
      <c r="HZL82" s="321" t="s">
        <v>357</v>
      </c>
      <c r="HZM82" s="321" t="s">
        <v>357</v>
      </c>
      <c r="HZN82" s="321" t="s">
        <v>357</v>
      </c>
      <c r="HZO82" s="321" t="s">
        <v>357</v>
      </c>
      <c r="HZP82" s="321" t="s">
        <v>357</v>
      </c>
      <c r="HZQ82" s="321" t="s">
        <v>357</v>
      </c>
      <c r="HZR82" s="321" t="s">
        <v>357</v>
      </c>
      <c r="HZS82" s="321" t="s">
        <v>357</v>
      </c>
      <c r="HZT82" s="321" t="s">
        <v>357</v>
      </c>
      <c r="HZU82" s="321" t="s">
        <v>357</v>
      </c>
      <c r="HZV82" s="321" t="s">
        <v>357</v>
      </c>
      <c r="HZW82" s="321" t="s">
        <v>357</v>
      </c>
      <c r="HZX82" s="321" t="s">
        <v>357</v>
      </c>
      <c r="HZY82" s="321" t="s">
        <v>357</v>
      </c>
      <c r="HZZ82" s="321" t="s">
        <v>357</v>
      </c>
      <c r="IAA82" s="321" t="s">
        <v>357</v>
      </c>
      <c r="IAB82" s="321" t="s">
        <v>357</v>
      </c>
      <c r="IAC82" s="321" t="s">
        <v>357</v>
      </c>
      <c r="IAD82" s="321" t="s">
        <v>357</v>
      </c>
      <c r="IAE82" s="321" t="s">
        <v>357</v>
      </c>
      <c r="IAF82" s="321" t="s">
        <v>357</v>
      </c>
      <c r="IAG82" s="321" t="s">
        <v>357</v>
      </c>
      <c r="IAH82" s="321" t="s">
        <v>357</v>
      </c>
      <c r="IAI82" s="321" t="s">
        <v>357</v>
      </c>
      <c r="IAJ82" s="321" t="s">
        <v>357</v>
      </c>
      <c r="IAK82" s="321" t="s">
        <v>357</v>
      </c>
      <c r="IAL82" s="321" t="s">
        <v>357</v>
      </c>
      <c r="IAM82" s="321" t="s">
        <v>357</v>
      </c>
      <c r="IAN82" s="321" t="s">
        <v>357</v>
      </c>
      <c r="IAO82" s="321" t="s">
        <v>357</v>
      </c>
      <c r="IAP82" s="321" t="s">
        <v>357</v>
      </c>
      <c r="IAQ82" s="321" t="s">
        <v>357</v>
      </c>
      <c r="IAR82" s="321" t="s">
        <v>357</v>
      </c>
      <c r="IAS82" s="321" t="s">
        <v>357</v>
      </c>
      <c r="IAT82" s="321" t="s">
        <v>357</v>
      </c>
      <c r="IAU82" s="321" t="s">
        <v>357</v>
      </c>
      <c r="IAV82" s="321" t="s">
        <v>357</v>
      </c>
      <c r="IAW82" s="321" t="s">
        <v>357</v>
      </c>
      <c r="IAX82" s="321" t="s">
        <v>357</v>
      </c>
      <c r="IAY82" s="321" t="s">
        <v>357</v>
      </c>
      <c r="IAZ82" s="321" t="s">
        <v>357</v>
      </c>
      <c r="IBA82" s="321" t="s">
        <v>357</v>
      </c>
      <c r="IBB82" s="321" t="s">
        <v>357</v>
      </c>
      <c r="IBC82" s="321" t="s">
        <v>357</v>
      </c>
      <c r="IBD82" s="321" t="s">
        <v>357</v>
      </c>
      <c r="IBE82" s="321" t="s">
        <v>357</v>
      </c>
      <c r="IBF82" s="321" t="s">
        <v>357</v>
      </c>
      <c r="IBG82" s="321" t="s">
        <v>357</v>
      </c>
      <c r="IBH82" s="321" t="s">
        <v>357</v>
      </c>
      <c r="IBI82" s="321" t="s">
        <v>357</v>
      </c>
      <c r="IBJ82" s="321" t="s">
        <v>357</v>
      </c>
      <c r="IBK82" s="321" t="s">
        <v>357</v>
      </c>
      <c r="IBL82" s="321" t="s">
        <v>357</v>
      </c>
      <c r="IBM82" s="321" t="s">
        <v>357</v>
      </c>
      <c r="IBN82" s="321" t="s">
        <v>357</v>
      </c>
      <c r="IBO82" s="321" t="s">
        <v>357</v>
      </c>
      <c r="IBP82" s="321" t="s">
        <v>357</v>
      </c>
      <c r="IBQ82" s="321" t="s">
        <v>357</v>
      </c>
      <c r="IBR82" s="321" t="s">
        <v>357</v>
      </c>
      <c r="IBS82" s="321" t="s">
        <v>357</v>
      </c>
      <c r="IBT82" s="321" t="s">
        <v>357</v>
      </c>
      <c r="IBU82" s="321" t="s">
        <v>357</v>
      </c>
      <c r="IBV82" s="321" t="s">
        <v>357</v>
      </c>
      <c r="IBW82" s="321" t="s">
        <v>357</v>
      </c>
      <c r="IBX82" s="321" t="s">
        <v>357</v>
      </c>
      <c r="IBY82" s="321" t="s">
        <v>357</v>
      </c>
      <c r="IBZ82" s="321" t="s">
        <v>357</v>
      </c>
      <c r="ICA82" s="321" t="s">
        <v>357</v>
      </c>
      <c r="ICB82" s="321" t="s">
        <v>357</v>
      </c>
      <c r="ICC82" s="321" t="s">
        <v>357</v>
      </c>
      <c r="ICD82" s="321" t="s">
        <v>357</v>
      </c>
      <c r="ICE82" s="321" t="s">
        <v>357</v>
      </c>
      <c r="ICF82" s="321" t="s">
        <v>357</v>
      </c>
      <c r="ICG82" s="321" t="s">
        <v>357</v>
      </c>
      <c r="ICH82" s="321" t="s">
        <v>357</v>
      </c>
      <c r="ICI82" s="321" t="s">
        <v>357</v>
      </c>
      <c r="ICJ82" s="321" t="s">
        <v>357</v>
      </c>
      <c r="ICK82" s="321" t="s">
        <v>357</v>
      </c>
      <c r="ICL82" s="321" t="s">
        <v>357</v>
      </c>
      <c r="ICM82" s="321" t="s">
        <v>357</v>
      </c>
      <c r="ICN82" s="321" t="s">
        <v>357</v>
      </c>
      <c r="ICO82" s="321" t="s">
        <v>357</v>
      </c>
      <c r="ICP82" s="321" t="s">
        <v>357</v>
      </c>
      <c r="ICQ82" s="321" t="s">
        <v>357</v>
      </c>
      <c r="ICR82" s="321" t="s">
        <v>357</v>
      </c>
      <c r="ICS82" s="321" t="s">
        <v>357</v>
      </c>
      <c r="ICT82" s="321" t="s">
        <v>357</v>
      </c>
      <c r="ICU82" s="321" t="s">
        <v>357</v>
      </c>
      <c r="ICV82" s="321" t="s">
        <v>357</v>
      </c>
      <c r="ICW82" s="321" t="s">
        <v>357</v>
      </c>
      <c r="ICX82" s="321" t="s">
        <v>357</v>
      </c>
      <c r="ICY82" s="321" t="s">
        <v>357</v>
      </c>
      <c r="ICZ82" s="321" t="s">
        <v>357</v>
      </c>
      <c r="IDA82" s="321" t="s">
        <v>357</v>
      </c>
      <c r="IDB82" s="321" t="s">
        <v>357</v>
      </c>
      <c r="IDC82" s="321" t="s">
        <v>357</v>
      </c>
      <c r="IDD82" s="321" t="s">
        <v>357</v>
      </c>
      <c r="IDE82" s="321" t="s">
        <v>357</v>
      </c>
      <c r="IDF82" s="321" t="s">
        <v>357</v>
      </c>
      <c r="IDG82" s="321" t="s">
        <v>357</v>
      </c>
      <c r="IDH82" s="321" t="s">
        <v>357</v>
      </c>
      <c r="IDI82" s="321" t="s">
        <v>357</v>
      </c>
      <c r="IDJ82" s="321" t="s">
        <v>357</v>
      </c>
      <c r="IDK82" s="321" t="s">
        <v>357</v>
      </c>
      <c r="IDL82" s="321" t="s">
        <v>357</v>
      </c>
      <c r="IDM82" s="321" t="s">
        <v>357</v>
      </c>
      <c r="IDN82" s="321" t="s">
        <v>357</v>
      </c>
      <c r="IDO82" s="321" t="s">
        <v>357</v>
      </c>
      <c r="IDP82" s="321" t="s">
        <v>357</v>
      </c>
      <c r="IDQ82" s="321" t="s">
        <v>357</v>
      </c>
      <c r="IDR82" s="321" t="s">
        <v>357</v>
      </c>
      <c r="IDS82" s="321" t="s">
        <v>357</v>
      </c>
      <c r="IDT82" s="321" t="s">
        <v>357</v>
      </c>
      <c r="IDU82" s="321" t="s">
        <v>357</v>
      </c>
      <c r="IDV82" s="321" t="s">
        <v>357</v>
      </c>
      <c r="IDW82" s="321" t="s">
        <v>357</v>
      </c>
      <c r="IDX82" s="321" t="s">
        <v>357</v>
      </c>
      <c r="IDY82" s="321" t="s">
        <v>357</v>
      </c>
      <c r="IDZ82" s="321" t="s">
        <v>357</v>
      </c>
      <c r="IEA82" s="321" t="s">
        <v>357</v>
      </c>
      <c r="IEB82" s="321" t="s">
        <v>357</v>
      </c>
      <c r="IEC82" s="321" t="s">
        <v>357</v>
      </c>
      <c r="IED82" s="321" t="s">
        <v>357</v>
      </c>
      <c r="IEE82" s="321" t="s">
        <v>357</v>
      </c>
      <c r="IEF82" s="321" t="s">
        <v>357</v>
      </c>
      <c r="IEG82" s="321" t="s">
        <v>357</v>
      </c>
      <c r="IEH82" s="321" t="s">
        <v>357</v>
      </c>
      <c r="IEI82" s="321" t="s">
        <v>357</v>
      </c>
      <c r="IEJ82" s="321" t="s">
        <v>357</v>
      </c>
      <c r="IEK82" s="321" t="s">
        <v>357</v>
      </c>
      <c r="IEL82" s="321" t="s">
        <v>357</v>
      </c>
      <c r="IEM82" s="321" t="s">
        <v>357</v>
      </c>
      <c r="IEN82" s="321" t="s">
        <v>357</v>
      </c>
      <c r="IEO82" s="321" t="s">
        <v>357</v>
      </c>
      <c r="IEP82" s="321" t="s">
        <v>357</v>
      </c>
      <c r="IEQ82" s="321" t="s">
        <v>357</v>
      </c>
      <c r="IER82" s="321" t="s">
        <v>357</v>
      </c>
      <c r="IES82" s="321" t="s">
        <v>357</v>
      </c>
      <c r="IET82" s="321" t="s">
        <v>357</v>
      </c>
      <c r="IEU82" s="321" t="s">
        <v>357</v>
      </c>
      <c r="IEV82" s="321" t="s">
        <v>357</v>
      </c>
      <c r="IEW82" s="321" t="s">
        <v>357</v>
      </c>
      <c r="IEX82" s="321" t="s">
        <v>357</v>
      </c>
      <c r="IEY82" s="321" t="s">
        <v>357</v>
      </c>
      <c r="IEZ82" s="321" t="s">
        <v>357</v>
      </c>
      <c r="IFA82" s="321" t="s">
        <v>357</v>
      </c>
      <c r="IFB82" s="321" t="s">
        <v>357</v>
      </c>
      <c r="IFC82" s="321" t="s">
        <v>357</v>
      </c>
      <c r="IFD82" s="321" t="s">
        <v>357</v>
      </c>
      <c r="IFE82" s="321" t="s">
        <v>357</v>
      </c>
      <c r="IFF82" s="321" t="s">
        <v>357</v>
      </c>
      <c r="IFG82" s="321" t="s">
        <v>357</v>
      </c>
      <c r="IFH82" s="321" t="s">
        <v>357</v>
      </c>
      <c r="IFI82" s="321" t="s">
        <v>357</v>
      </c>
      <c r="IFJ82" s="321" t="s">
        <v>357</v>
      </c>
      <c r="IFK82" s="321" t="s">
        <v>357</v>
      </c>
      <c r="IFL82" s="321" t="s">
        <v>357</v>
      </c>
      <c r="IFM82" s="321" t="s">
        <v>357</v>
      </c>
      <c r="IFN82" s="321" t="s">
        <v>357</v>
      </c>
      <c r="IFO82" s="321" t="s">
        <v>357</v>
      </c>
      <c r="IFP82" s="321" t="s">
        <v>357</v>
      </c>
      <c r="IFQ82" s="321" t="s">
        <v>357</v>
      </c>
      <c r="IFR82" s="321" t="s">
        <v>357</v>
      </c>
      <c r="IFS82" s="321" t="s">
        <v>357</v>
      </c>
      <c r="IFT82" s="321" t="s">
        <v>357</v>
      </c>
      <c r="IFU82" s="321" t="s">
        <v>357</v>
      </c>
      <c r="IFV82" s="321" t="s">
        <v>357</v>
      </c>
      <c r="IFW82" s="321" t="s">
        <v>357</v>
      </c>
      <c r="IFX82" s="321" t="s">
        <v>357</v>
      </c>
      <c r="IFY82" s="321" t="s">
        <v>357</v>
      </c>
      <c r="IFZ82" s="321" t="s">
        <v>357</v>
      </c>
      <c r="IGA82" s="321" t="s">
        <v>357</v>
      </c>
      <c r="IGB82" s="321" t="s">
        <v>357</v>
      </c>
      <c r="IGC82" s="321" t="s">
        <v>357</v>
      </c>
      <c r="IGD82" s="321" t="s">
        <v>357</v>
      </c>
      <c r="IGE82" s="321" t="s">
        <v>357</v>
      </c>
      <c r="IGF82" s="321" t="s">
        <v>357</v>
      </c>
      <c r="IGG82" s="321" t="s">
        <v>357</v>
      </c>
      <c r="IGH82" s="321" t="s">
        <v>357</v>
      </c>
      <c r="IGI82" s="321" t="s">
        <v>357</v>
      </c>
      <c r="IGJ82" s="321" t="s">
        <v>357</v>
      </c>
      <c r="IGK82" s="321" t="s">
        <v>357</v>
      </c>
      <c r="IGL82" s="321" t="s">
        <v>357</v>
      </c>
      <c r="IGM82" s="321" t="s">
        <v>357</v>
      </c>
      <c r="IGN82" s="321" t="s">
        <v>357</v>
      </c>
      <c r="IGO82" s="321" t="s">
        <v>357</v>
      </c>
      <c r="IGP82" s="321" t="s">
        <v>357</v>
      </c>
      <c r="IGQ82" s="321" t="s">
        <v>357</v>
      </c>
      <c r="IGR82" s="321" t="s">
        <v>357</v>
      </c>
      <c r="IGS82" s="321" t="s">
        <v>357</v>
      </c>
      <c r="IGT82" s="321" t="s">
        <v>357</v>
      </c>
      <c r="IGU82" s="321" t="s">
        <v>357</v>
      </c>
      <c r="IGV82" s="321" t="s">
        <v>357</v>
      </c>
      <c r="IGW82" s="321" t="s">
        <v>357</v>
      </c>
      <c r="IGX82" s="321" t="s">
        <v>357</v>
      </c>
      <c r="IGY82" s="321" t="s">
        <v>357</v>
      </c>
      <c r="IGZ82" s="321" t="s">
        <v>357</v>
      </c>
      <c r="IHA82" s="321" t="s">
        <v>357</v>
      </c>
      <c r="IHB82" s="321" t="s">
        <v>357</v>
      </c>
      <c r="IHC82" s="321" t="s">
        <v>357</v>
      </c>
      <c r="IHD82" s="321" t="s">
        <v>357</v>
      </c>
      <c r="IHE82" s="321" t="s">
        <v>357</v>
      </c>
      <c r="IHF82" s="321" t="s">
        <v>357</v>
      </c>
      <c r="IHG82" s="321" t="s">
        <v>357</v>
      </c>
      <c r="IHH82" s="321" t="s">
        <v>357</v>
      </c>
      <c r="IHI82" s="321" t="s">
        <v>357</v>
      </c>
      <c r="IHJ82" s="321" t="s">
        <v>357</v>
      </c>
      <c r="IHK82" s="321" t="s">
        <v>357</v>
      </c>
      <c r="IHL82" s="321" t="s">
        <v>357</v>
      </c>
      <c r="IHM82" s="321" t="s">
        <v>357</v>
      </c>
      <c r="IHN82" s="321" t="s">
        <v>357</v>
      </c>
      <c r="IHO82" s="321" t="s">
        <v>357</v>
      </c>
      <c r="IHP82" s="321" t="s">
        <v>357</v>
      </c>
      <c r="IHQ82" s="321" t="s">
        <v>357</v>
      </c>
      <c r="IHR82" s="321" t="s">
        <v>357</v>
      </c>
      <c r="IHS82" s="321" t="s">
        <v>357</v>
      </c>
      <c r="IHT82" s="321" t="s">
        <v>357</v>
      </c>
      <c r="IHU82" s="321" t="s">
        <v>357</v>
      </c>
      <c r="IHV82" s="321" t="s">
        <v>357</v>
      </c>
      <c r="IHW82" s="321" t="s">
        <v>357</v>
      </c>
      <c r="IHX82" s="321" t="s">
        <v>357</v>
      </c>
      <c r="IHY82" s="321" t="s">
        <v>357</v>
      </c>
      <c r="IHZ82" s="321" t="s">
        <v>357</v>
      </c>
      <c r="IIA82" s="321" t="s">
        <v>357</v>
      </c>
      <c r="IIB82" s="321" t="s">
        <v>357</v>
      </c>
      <c r="IIC82" s="321" t="s">
        <v>357</v>
      </c>
      <c r="IID82" s="321" t="s">
        <v>357</v>
      </c>
      <c r="IIE82" s="321" t="s">
        <v>357</v>
      </c>
      <c r="IIF82" s="321" t="s">
        <v>357</v>
      </c>
      <c r="IIG82" s="321" t="s">
        <v>357</v>
      </c>
      <c r="IIH82" s="321" t="s">
        <v>357</v>
      </c>
      <c r="III82" s="321" t="s">
        <v>357</v>
      </c>
      <c r="IIJ82" s="321" t="s">
        <v>357</v>
      </c>
      <c r="IIK82" s="321" t="s">
        <v>357</v>
      </c>
      <c r="IIL82" s="321" t="s">
        <v>357</v>
      </c>
      <c r="IIM82" s="321" t="s">
        <v>357</v>
      </c>
      <c r="IIN82" s="321" t="s">
        <v>357</v>
      </c>
      <c r="IIO82" s="321" t="s">
        <v>357</v>
      </c>
      <c r="IIP82" s="321" t="s">
        <v>357</v>
      </c>
      <c r="IIQ82" s="321" t="s">
        <v>357</v>
      </c>
      <c r="IIR82" s="321" t="s">
        <v>357</v>
      </c>
      <c r="IIS82" s="321" t="s">
        <v>357</v>
      </c>
      <c r="IIT82" s="321" t="s">
        <v>357</v>
      </c>
      <c r="IIU82" s="321" t="s">
        <v>357</v>
      </c>
      <c r="IIV82" s="321" t="s">
        <v>357</v>
      </c>
      <c r="IIW82" s="321" t="s">
        <v>357</v>
      </c>
      <c r="IIX82" s="321" t="s">
        <v>357</v>
      </c>
      <c r="IIY82" s="321" t="s">
        <v>357</v>
      </c>
      <c r="IIZ82" s="321" t="s">
        <v>357</v>
      </c>
      <c r="IJA82" s="321" t="s">
        <v>357</v>
      </c>
      <c r="IJB82" s="321" t="s">
        <v>357</v>
      </c>
      <c r="IJC82" s="321" t="s">
        <v>357</v>
      </c>
      <c r="IJD82" s="321" t="s">
        <v>357</v>
      </c>
      <c r="IJE82" s="321" t="s">
        <v>357</v>
      </c>
      <c r="IJF82" s="321" t="s">
        <v>357</v>
      </c>
      <c r="IJG82" s="321" t="s">
        <v>357</v>
      </c>
      <c r="IJH82" s="321" t="s">
        <v>357</v>
      </c>
      <c r="IJI82" s="321" t="s">
        <v>357</v>
      </c>
      <c r="IJJ82" s="321" t="s">
        <v>357</v>
      </c>
      <c r="IJK82" s="321" t="s">
        <v>357</v>
      </c>
      <c r="IJL82" s="321" t="s">
        <v>357</v>
      </c>
      <c r="IJM82" s="321" t="s">
        <v>357</v>
      </c>
      <c r="IJN82" s="321" t="s">
        <v>357</v>
      </c>
      <c r="IJO82" s="321" t="s">
        <v>357</v>
      </c>
      <c r="IJP82" s="321" t="s">
        <v>357</v>
      </c>
      <c r="IJQ82" s="321" t="s">
        <v>357</v>
      </c>
      <c r="IJR82" s="321" t="s">
        <v>357</v>
      </c>
      <c r="IJS82" s="321" t="s">
        <v>357</v>
      </c>
      <c r="IJT82" s="321" t="s">
        <v>357</v>
      </c>
      <c r="IJU82" s="321" t="s">
        <v>357</v>
      </c>
      <c r="IJV82" s="321" t="s">
        <v>357</v>
      </c>
      <c r="IJW82" s="321" t="s">
        <v>357</v>
      </c>
      <c r="IJX82" s="321" t="s">
        <v>357</v>
      </c>
      <c r="IJY82" s="321" t="s">
        <v>357</v>
      </c>
      <c r="IJZ82" s="321" t="s">
        <v>357</v>
      </c>
      <c r="IKA82" s="321" t="s">
        <v>357</v>
      </c>
      <c r="IKB82" s="321" t="s">
        <v>357</v>
      </c>
      <c r="IKC82" s="321" t="s">
        <v>357</v>
      </c>
      <c r="IKD82" s="321" t="s">
        <v>357</v>
      </c>
      <c r="IKE82" s="321" t="s">
        <v>357</v>
      </c>
      <c r="IKF82" s="321" t="s">
        <v>357</v>
      </c>
      <c r="IKG82" s="321" t="s">
        <v>357</v>
      </c>
      <c r="IKH82" s="321" t="s">
        <v>357</v>
      </c>
      <c r="IKI82" s="321" t="s">
        <v>357</v>
      </c>
      <c r="IKJ82" s="321" t="s">
        <v>357</v>
      </c>
      <c r="IKK82" s="321" t="s">
        <v>357</v>
      </c>
      <c r="IKL82" s="321" t="s">
        <v>357</v>
      </c>
      <c r="IKM82" s="321" t="s">
        <v>357</v>
      </c>
      <c r="IKN82" s="321" t="s">
        <v>357</v>
      </c>
      <c r="IKO82" s="321" t="s">
        <v>357</v>
      </c>
      <c r="IKP82" s="321" t="s">
        <v>357</v>
      </c>
      <c r="IKQ82" s="321" t="s">
        <v>357</v>
      </c>
      <c r="IKR82" s="321" t="s">
        <v>357</v>
      </c>
      <c r="IKS82" s="321" t="s">
        <v>357</v>
      </c>
      <c r="IKT82" s="321" t="s">
        <v>357</v>
      </c>
      <c r="IKU82" s="321" t="s">
        <v>357</v>
      </c>
      <c r="IKV82" s="321" t="s">
        <v>357</v>
      </c>
      <c r="IKW82" s="321" t="s">
        <v>357</v>
      </c>
      <c r="IKX82" s="321" t="s">
        <v>357</v>
      </c>
      <c r="IKY82" s="321" t="s">
        <v>357</v>
      </c>
      <c r="IKZ82" s="321" t="s">
        <v>357</v>
      </c>
      <c r="ILA82" s="321" t="s">
        <v>357</v>
      </c>
      <c r="ILB82" s="321" t="s">
        <v>357</v>
      </c>
      <c r="ILC82" s="321" t="s">
        <v>357</v>
      </c>
      <c r="ILD82" s="321" t="s">
        <v>357</v>
      </c>
      <c r="ILE82" s="321" t="s">
        <v>357</v>
      </c>
      <c r="ILF82" s="321" t="s">
        <v>357</v>
      </c>
      <c r="ILG82" s="321" t="s">
        <v>357</v>
      </c>
      <c r="ILH82" s="321" t="s">
        <v>357</v>
      </c>
      <c r="ILI82" s="321" t="s">
        <v>357</v>
      </c>
      <c r="ILJ82" s="321" t="s">
        <v>357</v>
      </c>
      <c r="ILK82" s="321" t="s">
        <v>357</v>
      </c>
      <c r="ILL82" s="321" t="s">
        <v>357</v>
      </c>
      <c r="ILM82" s="321" t="s">
        <v>357</v>
      </c>
      <c r="ILN82" s="321" t="s">
        <v>357</v>
      </c>
      <c r="ILO82" s="321" t="s">
        <v>357</v>
      </c>
      <c r="ILP82" s="321" t="s">
        <v>357</v>
      </c>
      <c r="ILQ82" s="321" t="s">
        <v>357</v>
      </c>
      <c r="ILR82" s="321" t="s">
        <v>357</v>
      </c>
      <c r="ILS82" s="321" t="s">
        <v>357</v>
      </c>
      <c r="ILT82" s="321" t="s">
        <v>357</v>
      </c>
      <c r="ILU82" s="321" t="s">
        <v>357</v>
      </c>
      <c r="ILV82" s="321" t="s">
        <v>357</v>
      </c>
      <c r="ILW82" s="321" t="s">
        <v>357</v>
      </c>
      <c r="ILX82" s="321" t="s">
        <v>357</v>
      </c>
      <c r="ILY82" s="321" t="s">
        <v>357</v>
      </c>
      <c r="ILZ82" s="321" t="s">
        <v>357</v>
      </c>
      <c r="IMA82" s="321" t="s">
        <v>357</v>
      </c>
      <c r="IMB82" s="321" t="s">
        <v>357</v>
      </c>
      <c r="IMC82" s="321" t="s">
        <v>357</v>
      </c>
      <c r="IMD82" s="321" t="s">
        <v>357</v>
      </c>
      <c r="IME82" s="321" t="s">
        <v>357</v>
      </c>
      <c r="IMF82" s="321" t="s">
        <v>357</v>
      </c>
      <c r="IMG82" s="321" t="s">
        <v>357</v>
      </c>
      <c r="IMH82" s="321" t="s">
        <v>357</v>
      </c>
      <c r="IMI82" s="321" t="s">
        <v>357</v>
      </c>
      <c r="IMJ82" s="321" t="s">
        <v>357</v>
      </c>
      <c r="IMK82" s="321" t="s">
        <v>357</v>
      </c>
      <c r="IML82" s="321" t="s">
        <v>357</v>
      </c>
      <c r="IMM82" s="321" t="s">
        <v>357</v>
      </c>
      <c r="IMN82" s="321" t="s">
        <v>357</v>
      </c>
      <c r="IMO82" s="321" t="s">
        <v>357</v>
      </c>
      <c r="IMP82" s="321" t="s">
        <v>357</v>
      </c>
      <c r="IMQ82" s="321" t="s">
        <v>357</v>
      </c>
      <c r="IMR82" s="321" t="s">
        <v>357</v>
      </c>
      <c r="IMS82" s="321" t="s">
        <v>357</v>
      </c>
      <c r="IMT82" s="321" t="s">
        <v>357</v>
      </c>
      <c r="IMU82" s="321" t="s">
        <v>357</v>
      </c>
      <c r="IMV82" s="321" t="s">
        <v>357</v>
      </c>
      <c r="IMW82" s="321" t="s">
        <v>357</v>
      </c>
      <c r="IMX82" s="321" t="s">
        <v>357</v>
      </c>
      <c r="IMY82" s="321" t="s">
        <v>357</v>
      </c>
      <c r="IMZ82" s="321" t="s">
        <v>357</v>
      </c>
      <c r="INA82" s="321" t="s">
        <v>357</v>
      </c>
      <c r="INB82" s="321" t="s">
        <v>357</v>
      </c>
      <c r="INC82" s="321" t="s">
        <v>357</v>
      </c>
      <c r="IND82" s="321" t="s">
        <v>357</v>
      </c>
      <c r="INE82" s="321" t="s">
        <v>357</v>
      </c>
      <c r="INF82" s="321" t="s">
        <v>357</v>
      </c>
      <c r="ING82" s="321" t="s">
        <v>357</v>
      </c>
      <c r="INH82" s="321" t="s">
        <v>357</v>
      </c>
      <c r="INI82" s="321" t="s">
        <v>357</v>
      </c>
      <c r="INJ82" s="321" t="s">
        <v>357</v>
      </c>
      <c r="INK82" s="321" t="s">
        <v>357</v>
      </c>
      <c r="INL82" s="321" t="s">
        <v>357</v>
      </c>
      <c r="INM82" s="321" t="s">
        <v>357</v>
      </c>
      <c r="INN82" s="321" t="s">
        <v>357</v>
      </c>
      <c r="INO82" s="321" t="s">
        <v>357</v>
      </c>
      <c r="INP82" s="321" t="s">
        <v>357</v>
      </c>
      <c r="INQ82" s="321" t="s">
        <v>357</v>
      </c>
      <c r="INR82" s="321" t="s">
        <v>357</v>
      </c>
      <c r="INS82" s="321" t="s">
        <v>357</v>
      </c>
      <c r="INT82" s="321" t="s">
        <v>357</v>
      </c>
      <c r="INU82" s="321" t="s">
        <v>357</v>
      </c>
      <c r="INV82" s="321" t="s">
        <v>357</v>
      </c>
      <c r="INW82" s="321" t="s">
        <v>357</v>
      </c>
      <c r="INX82" s="321" t="s">
        <v>357</v>
      </c>
      <c r="INY82" s="321" t="s">
        <v>357</v>
      </c>
      <c r="INZ82" s="321" t="s">
        <v>357</v>
      </c>
      <c r="IOA82" s="321" t="s">
        <v>357</v>
      </c>
      <c r="IOB82" s="321" t="s">
        <v>357</v>
      </c>
      <c r="IOC82" s="321" t="s">
        <v>357</v>
      </c>
      <c r="IOD82" s="321" t="s">
        <v>357</v>
      </c>
      <c r="IOE82" s="321" t="s">
        <v>357</v>
      </c>
      <c r="IOF82" s="321" t="s">
        <v>357</v>
      </c>
      <c r="IOG82" s="321" t="s">
        <v>357</v>
      </c>
      <c r="IOH82" s="321" t="s">
        <v>357</v>
      </c>
      <c r="IOI82" s="321" t="s">
        <v>357</v>
      </c>
      <c r="IOJ82" s="321" t="s">
        <v>357</v>
      </c>
      <c r="IOK82" s="321" t="s">
        <v>357</v>
      </c>
      <c r="IOL82" s="321" t="s">
        <v>357</v>
      </c>
      <c r="IOM82" s="321" t="s">
        <v>357</v>
      </c>
      <c r="ION82" s="321" t="s">
        <v>357</v>
      </c>
      <c r="IOO82" s="321" t="s">
        <v>357</v>
      </c>
      <c r="IOP82" s="321" t="s">
        <v>357</v>
      </c>
      <c r="IOQ82" s="321" t="s">
        <v>357</v>
      </c>
      <c r="IOR82" s="321" t="s">
        <v>357</v>
      </c>
      <c r="IOS82" s="321" t="s">
        <v>357</v>
      </c>
      <c r="IOT82" s="321" t="s">
        <v>357</v>
      </c>
      <c r="IOU82" s="321" t="s">
        <v>357</v>
      </c>
      <c r="IOV82" s="321" t="s">
        <v>357</v>
      </c>
      <c r="IOW82" s="321" t="s">
        <v>357</v>
      </c>
      <c r="IOX82" s="321" t="s">
        <v>357</v>
      </c>
      <c r="IOY82" s="321" t="s">
        <v>357</v>
      </c>
      <c r="IOZ82" s="321" t="s">
        <v>357</v>
      </c>
      <c r="IPA82" s="321" t="s">
        <v>357</v>
      </c>
      <c r="IPB82" s="321" t="s">
        <v>357</v>
      </c>
      <c r="IPC82" s="321" t="s">
        <v>357</v>
      </c>
      <c r="IPD82" s="321" t="s">
        <v>357</v>
      </c>
      <c r="IPE82" s="321" t="s">
        <v>357</v>
      </c>
      <c r="IPF82" s="321" t="s">
        <v>357</v>
      </c>
      <c r="IPG82" s="321" t="s">
        <v>357</v>
      </c>
      <c r="IPH82" s="321" t="s">
        <v>357</v>
      </c>
      <c r="IPI82" s="321" t="s">
        <v>357</v>
      </c>
      <c r="IPJ82" s="321" t="s">
        <v>357</v>
      </c>
      <c r="IPK82" s="321" t="s">
        <v>357</v>
      </c>
      <c r="IPL82" s="321" t="s">
        <v>357</v>
      </c>
      <c r="IPM82" s="321" t="s">
        <v>357</v>
      </c>
      <c r="IPN82" s="321" t="s">
        <v>357</v>
      </c>
      <c r="IPO82" s="321" t="s">
        <v>357</v>
      </c>
      <c r="IPP82" s="321" t="s">
        <v>357</v>
      </c>
      <c r="IPQ82" s="321" t="s">
        <v>357</v>
      </c>
      <c r="IPR82" s="321" t="s">
        <v>357</v>
      </c>
      <c r="IPS82" s="321" t="s">
        <v>357</v>
      </c>
      <c r="IPT82" s="321" t="s">
        <v>357</v>
      </c>
      <c r="IPU82" s="321" t="s">
        <v>357</v>
      </c>
      <c r="IPV82" s="321" t="s">
        <v>357</v>
      </c>
      <c r="IPW82" s="321" t="s">
        <v>357</v>
      </c>
      <c r="IPX82" s="321" t="s">
        <v>357</v>
      </c>
      <c r="IPY82" s="321" t="s">
        <v>357</v>
      </c>
      <c r="IPZ82" s="321" t="s">
        <v>357</v>
      </c>
      <c r="IQA82" s="321" t="s">
        <v>357</v>
      </c>
      <c r="IQB82" s="321" t="s">
        <v>357</v>
      </c>
      <c r="IQC82" s="321" t="s">
        <v>357</v>
      </c>
      <c r="IQD82" s="321" t="s">
        <v>357</v>
      </c>
      <c r="IQE82" s="321" t="s">
        <v>357</v>
      </c>
      <c r="IQF82" s="321" t="s">
        <v>357</v>
      </c>
      <c r="IQG82" s="321" t="s">
        <v>357</v>
      </c>
      <c r="IQH82" s="321" t="s">
        <v>357</v>
      </c>
      <c r="IQI82" s="321" t="s">
        <v>357</v>
      </c>
      <c r="IQJ82" s="321" t="s">
        <v>357</v>
      </c>
      <c r="IQK82" s="321" t="s">
        <v>357</v>
      </c>
      <c r="IQL82" s="321" t="s">
        <v>357</v>
      </c>
      <c r="IQM82" s="321" t="s">
        <v>357</v>
      </c>
      <c r="IQN82" s="321" t="s">
        <v>357</v>
      </c>
      <c r="IQO82" s="321" t="s">
        <v>357</v>
      </c>
      <c r="IQP82" s="321" t="s">
        <v>357</v>
      </c>
      <c r="IQQ82" s="321" t="s">
        <v>357</v>
      </c>
      <c r="IQR82" s="321" t="s">
        <v>357</v>
      </c>
      <c r="IQS82" s="321" t="s">
        <v>357</v>
      </c>
      <c r="IQT82" s="321" t="s">
        <v>357</v>
      </c>
      <c r="IQU82" s="321" t="s">
        <v>357</v>
      </c>
      <c r="IQV82" s="321" t="s">
        <v>357</v>
      </c>
      <c r="IQW82" s="321" t="s">
        <v>357</v>
      </c>
      <c r="IQX82" s="321" t="s">
        <v>357</v>
      </c>
      <c r="IQY82" s="321" t="s">
        <v>357</v>
      </c>
      <c r="IQZ82" s="321" t="s">
        <v>357</v>
      </c>
      <c r="IRA82" s="321" t="s">
        <v>357</v>
      </c>
      <c r="IRB82" s="321" t="s">
        <v>357</v>
      </c>
      <c r="IRC82" s="321" t="s">
        <v>357</v>
      </c>
      <c r="IRD82" s="321" t="s">
        <v>357</v>
      </c>
      <c r="IRE82" s="321" t="s">
        <v>357</v>
      </c>
      <c r="IRF82" s="321" t="s">
        <v>357</v>
      </c>
      <c r="IRG82" s="321" t="s">
        <v>357</v>
      </c>
      <c r="IRH82" s="321" t="s">
        <v>357</v>
      </c>
      <c r="IRI82" s="321" t="s">
        <v>357</v>
      </c>
      <c r="IRJ82" s="321" t="s">
        <v>357</v>
      </c>
      <c r="IRK82" s="321" t="s">
        <v>357</v>
      </c>
      <c r="IRL82" s="321" t="s">
        <v>357</v>
      </c>
      <c r="IRM82" s="321" t="s">
        <v>357</v>
      </c>
      <c r="IRN82" s="321" t="s">
        <v>357</v>
      </c>
      <c r="IRO82" s="321" t="s">
        <v>357</v>
      </c>
      <c r="IRP82" s="321" t="s">
        <v>357</v>
      </c>
      <c r="IRQ82" s="321" t="s">
        <v>357</v>
      </c>
      <c r="IRR82" s="321" t="s">
        <v>357</v>
      </c>
      <c r="IRS82" s="321" t="s">
        <v>357</v>
      </c>
      <c r="IRT82" s="321" t="s">
        <v>357</v>
      </c>
      <c r="IRU82" s="321" t="s">
        <v>357</v>
      </c>
      <c r="IRV82" s="321" t="s">
        <v>357</v>
      </c>
      <c r="IRW82" s="321" t="s">
        <v>357</v>
      </c>
      <c r="IRX82" s="321" t="s">
        <v>357</v>
      </c>
      <c r="IRY82" s="321" t="s">
        <v>357</v>
      </c>
      <c r="IRZ82" s="321" t="s">
        <v>357</v>
      </c>
      <c r="ISA82" s="321" t="s">
        <v>357</v>
      </c>
      <c r="ISB82" s="321" t="s">
        <v>357</v>
      </c>
      <c r="ISC82" s="321" t="s">
        <v>357</v>
      </c>
      <c r="ISD82" s="321" t="s">
        <v>357</v>
      </c>
      <c r="ISE82" s="321" t="s">
        <v>357</v>
      </c>
      <c r="ISF82" s="321" t="s">
        <v>357</v>
      </c>
      <c r="ISG82" s="321" t="s">
        <v>357</v>
      </c>
      <c r="ISH82" s="321" t="s">
        <v>357</v>
      </c>
      <c r="ISI82" s="321" t="s">
        <v>357</v>
      </c>
      <c r="ISJ82" s="321" t="s">
        <v>357</v>
      </c>
      <c r="ISK82" s="321" t="s">
        <v>357</v>
      </c>
      <c r="ISL82" s="321" t="s">
        <v>357</v>
      </c>
      <c r="ISM82" s="321" t="s">
        <v>357</v>
      </c>
      <c r="ISN82" s="321" t="s">
        <v>357</v>
      </c>
      <c r="ISO82" s="321" t="s">
        <v>357</v>
      </c>
      <c r="ISP82" s="321" t="s">
        <v>357</v>
      </c>
      <c r="ISQ82" s="321" t="s">
        <v>357</v>
      </c>
      <c r="ISR82" s="321" t="s">
        <v>357</v>
      </c>
      <c r="ISS82" s="321" t="s">
        <v>357</v>
      </c>
      <c r="IST82" s="321" t="s">
        <v>357</v>
      </c>
      <c r="ISU82" s="321" t="s">
        <v>357</v>
      </c>
      <c r="ISV82" s="321" t="s">
        <v>357</v>
      </c>
      <c r="ISW82" s="321" t="s">
        <v>357</v>
      </c>
      <c r="ISX82" s="321" t="s">
        <v>357</v>
      </c>
      <c r="ISY82" s="321" t="s">
        <v>357</v>
      </c>
      <c r="ISZ82" s="321" t="s">
        <v>357</v>
      </c>
      <c r="ITA82" s="321" t="s">
        <v>357</v>
      </c>
      <c r="ITB82" s="321" t="s">
        <v>357</v>
      </c>
      <c r="ITC82" s="321" t="s">
        <v>357</v>
      </c>
      <c r="ITD82" s="321" t="s">
        <v>357</v>
      </c>
      <c r="ITE82" s="321" t="s">
        <v>357</v>
      </c>
      <c r="ITF82" s="321" t="s">
        <v>357</v>
      </c>
      <c r="ITG82" s="321" t="s">
        <v>357</v>
      </c>
      <c r="ITH82" s="321" t="s">
        <v>357</v>
      </c>
      <c r="ITI82" s="321" t="s">
        <v>357</v>
      </c>
      <c r="ITJ82" s="321" t="s">
        <v>357</v>
      </c>
      <c r="ITK82" s="321" t="s">
        <v>357</v>
      </c>
      <c r="ITL82" s="321" t="s">
        <v>357</v>
      </c>
      <c r="ITM82" s="321" t="s">
        <v>357</v>
      </c>
      <c r="ITN82" s="321" t="s">
        <v>357</v>
      </c>
      <c r="ITO82" s="321" t="s">
        <v>357</v>
      </c>
      <c r="ITP82" s="321" t="s">
        <v>357</v>
      </c>
      <c r="ITQ82" s="321" t="s">
        <v>357</v>
      </c>
      <c r="ITR82" s="321" t="s">
        <v>357</v>
      </c>
      <c r="ITS82" s="321" t="s">
        <v>357</v>
      </c>
      <c r="ITT82" s="321" t="s">
        <v>357</v>
      </c>
      <c r="ITU82" s="321" t="s">
        <v>357</v>
      </c>
      <c r="ITV82" s="321" t="s">
        <v>357</v>
      </c>
      <c r="ITW82" s="321" t="s">
        <v>357</v>
      </c>
      <c r="ITX82" s="321" t="s">
        <v>357</v>
      </c>
      <c r="ITY82" s="321" t="s">
        <v>357</v>
      </c>
      <c r="ITZ82" s="321" t="s">
        <v>357</v>
      </c>
      <c r="IUA82" s="321" t="s">
        <v>357</v>
      </c>
      <c r="IUB82" s="321" t="s">
        <v>357</v>
      </c>
      <c r="IUC82" s="321" t="s">
        <v>357</v>
      </c>
      <c r="IUD82" s="321" t="s">
        <v>357</v>
      </c>
      <c r="IUE82" s="321" t="s">
        <v>357</v>
      </c>
      <c r="IUF82" s="321" t="s">
        <v>357</v>
      </c>
      <c r="IUG82" s="321" t="s">
        <v>357</v>
      </c>
      <c r="IUH82" s="321" t="s">
        <v>357</v>
      </c>
      <c r="IUI82" s="321" t="s">
        <v>357</v>
      </c>
      <c r="IUJ82" s="321" t="s">
        <v>357</v>
      </c>
      <c r="IUK82" s="321" t="s">
        <v>357</v>
      </c>
      <c r="IUL82" s="321" t="s">
        <v>357</v>
      </c>
      <c r="IUM82" s="321" t="s">
        <v>357</v>
      </c>
      <c r="IUN82" s="321" t="s">
        <v>357</v>
      </c>
      <c r="IUO82" s="321" t="s">
        <v>357</v>
      </c>
      <c r="IUP82" s="321" t="s">
        <v>357</v>
      </c>
      <c r="IUQ82" s="321" t="s">
        <v>357</v>
      </c>
      <c r="IUR82" s="321" t="s">
        <v>357</v>
      </c>
      <c r="IUS82" s="321" t="s">
        <v>357</v>
      </c>
      <c r="IUT82" s="321" t="s">
        <v>357</v>
      </c>
      <c r="IUU82" s="321" t="s">
        <v>357</v>
      </c>
      <c r="IUV82" s="321" t="s">
        <v>357</v>
      </c>
      <c r="IUW82" s="321" t="s">
        <v>357</v>
      </c>
      <c r="IUX82" s="321" t="s">
        <v>357</v>
      </c>
      <c r="IUY82" s="321" t="s">
        <v>357</v>
      </c>
      <c r="IUZ82" s="321" t="s">
        <v>357</v>
      </c>
      <c r="IVA82" s="321" t="s">
        <v>357</v>
      </c>
      <c r="IVB82" s="321" t="s">
        <v>357</v>
      </c>
      <c r="IVC82" s="321" t="s">
        <v>357</v>
      </c>
      <c r="IVD82" s="321" t="s">
        <v>357</v>
      </c>
      <c r="IVE82" s="321" t="s">
        <v>357</v>
      </c>
      <c r="IVF82" s="321" t="s">
        <v>357</v>
      </c>
      <c r="IVG82" s="321" t="s">
        <v>357</v>
      </c>
      <c r="IVH82" s="321" t="s">
        <v>357</v>
      </c>
      <c r="IVI82" s="321" t="s">
        <v>357</v>
      </c>
      <c r="IVJ82" s="321" t="s">
        <v>357</v>
      </c>
      <c r="IVK82" s="321" t="s">
        <v>357</v>
      </c>
      <c r="IVL82" s="321" t="s">
        <v>357</v>
      </c>
      <c r="IVM82" s="321" t="s">
        <v>357</v>
      </c>
      <c r="IVN82" s="321" t="s">
        <v>357</v>
      </c>
      <c r="IVO82" s="321" t="s">
        <v>357</v>
      </c>
      <c r="IVP82" s="321" t="s">
        <v>357</v>
      </c>
      <c r="IVQ82" s="321" t="s">
        <v>357</v>
      </c>
      <c r="IVR82" s="321" t="s">
        <v>357</v>
      </c>
      <c r="IVS82" s="321" t="s">
        <v>357</v>
      </c>
      <c r="IVT82" s="321" t="s">
        <v>357</v>
      </c>
      <c r="IVU82" s="321" t="s">
        <v>357</v>
      </c>
      <c r="IVV82" s="321" t="s">
        <v>357</v>
      </c>
      <c r="IVW82" s="321" t="s">
        <v>357</v>
      </c>
      <c r="IVX82" s="321" t="s">
        <v>357</v>
      </c>
      <c r="IVY82" s="321" t="s">
        <v>357</v>
      </c>
      <c r="IVZ82" s="321" t="s">
        <v>357</v>
      </c>
      <c r="IWA82" s="321" t="s">
        <v>357</v>
      </c>
      <c r="IWB82" s="321" t="s">
        <v>357</v>
      </c>
      <c r="IWC82" s="321" t="s">
        <v>357</v>
      </c>
      <c r="IWD82" s="321" t="s">
        <v>357</v>
      </c>
      <c r="IWE82" s="321" t="s">
        <v>357</v>
      </c>
      <c r="IWF82" s="321" t="s">
        <v>357</v>
      </c>
      <c r="IWG82" s="321" t="s">
        <v>357</v>
      </c>
      <c r="IWH82" s="321" t="s">
        <v>357</v>
      </c>
      <c r="IWI82" s="321" t="s">
        <v>357</v>
      </c>
      <c r="IWJ82" s="321" t="s">
        <v>357</v>
      </c>
      <c r="IWK82" s="321" t="s">
        <v>357</v>
      </c>
      <c r="IWL82" s="321" t="s">
        <v>357</v>
      </c>
      <c r="IWM82" s="321" t="s">
        <v>357</v>
      </c>
      <c r="IWN82" s="321" t="s">
        <v>357</v>
      </c>
      <c r="IWO82" s="321" t="s">
        <v>357</v>
      </c>
      <c r="IWP82" s="321" t="s">
        <v>357</v>
      </c>
      <c r="IWQ82" s="321" t="s">
        <v>357</v>
      </c>
      <c r="IWR82" s="321" t="s">
        <v>357</v>
      </c>
      <c r="IWS82" s="321" t="s">
        <v>357</v>
      </c>
      <c r="IWT82" s="321" t="s">
        <v>357</v>
      </c>
      <c r="IWU82" s="321" t="s">
        <v>357</v>
      </c>
      <c r="IWV82" s="321" t="s">
        <v>357</v>
      </c>
      <c r="IWW82" s="321" t="s">
        <v>357</v>
      </c>
      <c r="IWX82" s="321" t="s">
        <v>357</v>
      </c>
      <c r="IWY82" s="321" t="s">
        <v>357</v>
      </c>
      <c r="IWZ82" s="321" t="s">
        <v>357</v>
      </c>
      <c r="IXA82" s="321" t="s">
        <v>357</v>
      </c>
      <c r="IXB82" s="321" t="s">
        <v>357</v>
      </c>
      <c r="IXC82" s="321" t="s">
        <v>357</v>
      </c>
      <c r="IXD82" s="321" t="s">
        <v>357</v>
      </c>
      <c r="IXE82" s="321" t="s">
        <v>357</v>
      </c>
      <c r="IXF82" s="321" t="s">
        <v>357</v>
      </c>
      <c r="IXG82" s="321" t="s">
        <v>357</v>
      </c>
      <c r="IXH82" s="321" t="s">
        <v>357</v>
      </c>
      <c r="IXI82" s="321" t="s">
        <v>357</v>
      </c>
      <c r="IXJ82" s="321" t="s">
        <v>357</v>
      </c>
      <c r="IXK82" s="321" t="s">
        <v>357</v>
      </c>
      <c r="IXL82" s="321" t="s">
        <v>357</v>
      </c>
      <c r="IXM82" s="321" t="s">
        <v>357</v>
      </c>
      <c r="IXN82" s="321" t="s">
        <v>357</v>
      </c>
      <c r="IXO82" s="321" t="s">
        <v>357</v>
      </c>
      <c r="IXP82" s="321" t="s">
        <v>357</v>
      </c>
      <c r="IXQ82" s="321" t="s">
        <v>357</v>
      </c>
      <c r="IXR82" s="321" t="s">
        <v>357</v>
      </c>
      <c r="IXS82" s="321" t="s">
        <v>357</v>
      </c>
      <c r="IXT82" s="321" t="s">
        <v>357</v>
      </c>
      <c r="IXU82" s="321" t="s">
        <v>357</v>
      </c>
      <c r="IXV82" s="321" t="s">
        <v>357</v>
      </c>
      <c r="IXW82" s="321" t="s">
        <v>357</v>
      </c>
      <c r="IXX82" s="321" t="s">
        <v>357</v>
      </c>
      <c r="IXY82" s="321" t="s">
        <v>357</v>
      </c>
      <c r="IXZ82" s="321" t="s">
        <v>357</v>
      </c>
      <c r="IYA82" s="321" t="s">
        <v>357</v>
      </c>
      <c r="IYB82" s="321" t="s">
        <v>357</v>
      </c>
      <c r="IYC82" s="321" t="s">
        <v>357</v>
      </c>
      <c r="IYD82" s="321" t="s">
        <v>357</v>
      </c>
      <c r="IYE82" s="321" t="s">
        <v>357</v>
      </c>
      <c r="IYF82" s="321" t="s">
        <v>357</v>
      </c>
      <c r="IYG82" s="321" t="s">
        <v>357</v>
      </c>
      <c r="IYH82" s="321" t="s">
        <v>357</v>
      </c>
      <c r="IYI82" s="321" t="s">
        <v>357</v>
      </c>
      <c r="IYJ82" s="321" t="s">
        <v>357</v>
      </c>
      <c r="IYK82" s="321" t="s">
        <v>357</v>
      </c>
      <c r="IYL82" s="321" t="s">
        <v>357</v>
      </c>
      <c r="IYM82" s="321" t="s">
        <v>357</v>
      </c>
      <c r="IYN82" s="321" t="s">
        <v>357</v>
      </c>
      <c r="IYO82" s="321" t="s">
        <v>357</v>
      </c>
      <c r="IYP82" s="321" t="s">
        <v>357</v>
      </c>
      <c r="IYQ82" s="321" t="s">
        <v>357</v>
      </c>
      <c r="IYR82" s="321" t="s">
        <v>357</v>
      </c>
      <c r="IYS82" s="321" t="s">
        <v>357</v>
      </c>
      <c r="IYT82" s="321" t="s">
        <v>357</v>
      </c>
      <c r="IYU82" s="321" t="s">
        <v>357</v>
      </c>
      <c r="IYV82" s="321" t="s">
        <v>357</v>
      </c>
      <c r="IYW82" s="321" t="s">
        <v>357</v>
      </c>
      <c r="IYX82" s="321" t="s">
        <v>357</v>
      </c>
      <c r="IYY82" s="321" t="s">
        <v>357</v>
      </c>
      <c r="IYZ82" s="321" t="s">
        <v>357</v>
      </c>
      <c r="IZA82" s="321" t="s">
        <v>357</v>
      </c>
      <c r="IZB82" s="321" t="s">
        <v>357</v>
      </c>
      <c r="IZC82" s="321" t="s">
        <v>357</v>
      </c>
      <c r="IZD82" s="321" t="s">
        <v>357</v>
      </c>
      <c r="IZE82" s="321" t="s">
        <v>357</v>
      </c>
      <c r="IZF82" s="321" t="s">
        <v>357</v>
      </c>
      <c r="IZG82" s="321" t="s">
        <v>357</v>
      </c>
      <c r="IZH82" s="321" t="s">
        <v>357</v>
      </c>
      <c r="IZI82" s="321" t="s">
        <v>357</v>
      </c>
      <c r="IZJ82" s="321" t="s">
        <v>357</v>
      </c>
      <c r="IZK82" s="321" t="s">
        <v>357</v>
      </c>
      <c r="IZL82" s="321" t="s">
        <v>357</v>
      </c>
      <c r="IZM82" s="321" t="s">
        <v>357</v>
      </c>
      <c r="IZN82" s="321" t="s">
        <v>357</v>
      </c>
      <c r="IZO82" s="321" t="s">
        <v>357</v>
      </c>
      <c r="IZP82" s="321" t="s">
        <v>357</v>
      </c>
      <c r="IZQ82" s="321" t="s">
        <v>357</v>
      </c>
      <c r="IZR82" s="321" t="s">
        <v>357</v>
      </c>
      <c r="IZS82" s="321" t="s">
        <v>357</v>
      </c>
      <c r="IZT82" s="321" t="s">
        <v>357</v>
      </c>
      <c r="IZU82" s="321" t="s">
        <v>357</v>
      </c>
      <c r="IZV82" s="321" t="s">
        <v>357</v>
      </c>
      <c r="IZW82" s="321" t="s">
        <v>357</v>
      </c>
      <c r="IZX82" s="321" t="s">
        <v>357</v>
      </c>
      <c r="IZY82" s="321" t="s">
        <v>357</v>
      </c>
      <c r="IZZ82" s="321" t="s">
        <v>357</v>
      </c>
      <c r="JAA82" s="321" t="s">
        <v>357</v>
      </c>
      <c r="JAB82" s="321" t="s">
        <v>357</v>
      </c>
      <c r="JAC82" s="321" t="s">
        <v>357</v>
      </c>
      <c r="JAD82" s="321" t="s">
        <v>357</v>
      </c>
      <c r="JAE82" s="321" t="s">
        <v>357</v>
      </c>
      <c r="JAF82" s="321" t="s">
        <v>357</v>
      </c>
      <c r="JAG82" s="321" t="s">
        <v>357</v>
      </c>
      <c r="JAH82" s="321" t="s">
        <v>357</v>
      </c>
      <c r="JAI82" s="321" t="s">
        <v>357</v>
      </c>
      <c r="JAJ82" s="321" t="s">
        <v>357</v>
      </c>
      <c r="JAK82" s="321" t="s">
        <v>357</v>
      </c>
      <c r="JAL82" s="321" t="s">
        <v>357</v>
      </c>
      <c r="JAM82" s="321" t="s">
        <v>357</v>
      </c>
      <c r="JAN82" s="321" t="s">
        <v>357</v>
      </c>
      <c r="JAO82" s="321" t="s">
        <v>357</v>
      </c>
      <c r="JAP82" s="321" t="s">
        <v>357</v>
      </c>
      <c r="JAQ82" s="321" t="s">
        <v>357</v>
      </c>
      <c r="JAR82" s="321" t="s">
        <v>357</v>
      </c>
      <c r="JAS82" s="321" t="s">
        <v>357</v>
      </c>
      <c r="JAT82" s="321" t="s">
        <v>357</v>
      </c>
      <c r="JAU82" s="321" t="s">
        <v>357</v>
      </c>
      <c r="JAV82" s="321" t="s">
        <v>357</v>
      </c>
      <c r="JAW82" s="321" t="s">
        <v>357</v>
      </c>
      <c r="JAX82" s="321" t="s">
        <v>357</v>
      </c>
      <c r="JAY82" s="321" t="s">
        <v>357</v>
      </c>
      <c r="JAZ82" s="321" t="s">
        <v>357</v>
      </c>
      <c r="JBA82" s="321" t="s">
        <v>357</v>
      </c>
      <c r="JBB82" s="321" t="s">
        <v>357</v>
      </c>
      <c r="JBC82" s="321" t="s">
        <v>357</v>
      </c>
      <c r="JBD82" s="321" t="s">
        <v>357</v>
      </c>
      <c r="JBE82" s="321" t="s">
        <v>357</v>
      </c>
      <c r="JBF82" s="321" t="s">
        <v>357</v>
      </c>
      <c r="JBG82" s="321" t="s">
        <v>357</v>
      </c>
      <c r="JBH82" s="321" t="s">
        <v>357</v>
      </c>
      <c r="JBI82" s="321" t="s">
        <v>357</v>
      </c>
      <c r="JBJ82" s="321" t="s">
        <v>357</v>
      </c>
      <c r="JBK82" s="321" t="s">
        <v>357</v>
      </c>
      <c r="JBL82" s="321" t="s">
        <v>357</v>
      </c>
      <c r="JBM82" s="321" t="s">
        <v>357</v>
      </c>
      <c r="JBN82" s="321" t="s">
        <v>357</v>
      </c>
      <c r="JBO82" s="321" t="s">
        <v>357</v>
      </c>
      <c r="JBP82" s="321" t="s">
        <v>357</v>
      </c>
      <c r="JBQ82" s="321" t="s">
        <v>357</v>
      </c>
      <c r="JBR82" s="321" t="s">
        <v>357</v>
      </c>
      <c r="JBS82" s="321" t="s">
        <v>357</v>
      </c>
      <c r="JBT82" s="321" t="s">
        <v>357</v>
      </c>
      <c r="JBU82" s="321" t="s">
        <v>357</v>
      </c>
      <c r="JBV82" s="321" t="s">
        <v>357</v>
      </c>
      <c r="JBW82" s="321" t="s">
        <v>357</v>
      </c>
      <c r="JBX82" s="321" t="s">
        <v>357</v>
      </c>
      <c r="JBY82" s="321" t="s">
        <v>357</v>
      </c>
      <c r="JBZ82" s="321" t="s">
        <v>357</v>
      </c>
      <c r="JCA82" s="321" t="s">
        <v>357</v>
      </c>
      <c r="JCB82" s="321" t="s">
        <v>357</v>
      </c>
      <c r="JCC82" s="321" t="s">
        <v>357</v>
      </c>
      <c r="JCD82" s="321" t="s">
        <v>357</v>
      </c>
      <c r="JCE82" s="321" t="s">
        <v>357</v>
      </c>
      <c r="JCF82" s="321" t="s">
        <v>357</v>
      </c>
      <c r="JCG82" s="321" t="s">
        <v>357</v>
      </c>
      <c r="JCH82" s="321" t="s">
        <v>357</v>
      </c>
      <c r="JCI82" s="321" t="s">
        <v>357</v>
      </c>
      <c r="JCJ82" s="321" t="s">
        <v>357</v>
      </c>
      <c r="JCK82" s="321" t="s">
        <v>357</v>
      </c>
      <c r="JCL82" s="321" t="s">
        <v>357</v>
      </c>
      <c r="JCM82" s="321" t="s">
        <v>357</v>
      </c>
      <c r="JCN82" s="321" t="s">
        <v>357</v>
      </c>
      <c r="JCO82" s="321" t="s">
        <v>357</v>
      </c>
      <c r="JCP82" s="321" t="s">
        <v>357</v>
      </c>
      <c r="JCQ82" s="321" t="s">
        <v>357</v>
      </c>
      <c r="JCR82" s="321" t="s">
        <v>357</v>
      </c>
      <c r="JCS82" s="321" t="s">
        <v>357</v>
      </c>
      <c r="JCT82" s="321" t="s">
        <v>357</v>
      </c>
      <c r="JCU82" s="321" t="s">
        <v>357</v>
      </c>
      <c r="JCV82" s="321" t="s">
        <v>357</v>
      </c>
      <c r="JCW82" s="321" t="s">
        <v>357</v>
      </c>
      <c r="JCX82" s="321" t="s">
        <v>357</v>
      </c>
      <c r="JCY82" s="321" t="s">
        <v>357</v>
      </c>
      <c r="JCZ82" s="321" t="s">
        <v>357</v>
      </c>
      <c r="JDA82" s="321" t="s">
        <v>357</v>
      </c>
      <c r="JDB82" s="321" t="s">
        <v>357</v>
      </c>
      <c r="JDC82" s="321" t="s">
        <v>357</v>
      </c>
      <c r="JDD82" s="321" t="s">
        <v>357</v>
      </c>
      <c r="JDE82" s="321" t="s">
        <v>357</v>
      </c>
      <c r="JDF82" s="321" t="s">
        <v>357</v>
      </c>
      <c r="JDG82" s="321" t="s">
        <v>357</v>
      </c>
      <c r="JDH82" s="321" t="s">
        <v>357</v>
      </c>
      <c r="JDI82" s="321" t="s">
        <v>357</v>
      </c>
      <c r="JDJ82" s="321" t="s">
        <v>357</v>
      </c>
      <c r="JDK82" s="321" t="s">
        <v>357</v>
      </c>
      <c r="JDL82" s="321" t="s">
        <v>357</v>
      </c>
      <c r="JDM82" s="321" t="s">
        <v>357</v>
      </c>
      <c r="JDN82" s="321" t="s">
        <v>357</v>
      </c>
      <c r="JDO82" s="321" t="s">
        <v>357</v>
      </c>
      <c r="JDP82" s="321" t="s">
        <v>357</v>
      </c>
      <c r="JDQ82" s="321" t="s">
        <v>357</v>
      </c>
      <c r="JDR82" s="321" t="s">
        <v>357</v>
      </c>
      <c r="JDS82" s="321" t="s">
        <v>357</v>
      </c>
      <c r="JDT82" s="321" t="s">
        <v>357</v>
      </c>
      <c r="JDU82" s="321" t="s">
        <v>357</v>
      </c>
      <c r="JDV82" s="321" t="s">
        <v>357</v>
      </c>
      <c r="JDW82" s="321" t="s">
        <v>357</v>
      </c>
      <c r="JDX82" s="321" t="s">
        <v>357</v>
      </c>
      <c r="JDY82" s="321" t="s">
        <v>357</v>
      </c>
      <c r="JDZ82" s="321" t="s">
        <v>357</v>
      </c>
      <c r="JEA82" s="321" t="s">
        <v>357</v>
      </c>
      <c r="JEB82" s="321" t="s">
        <v>357</v>
      </c>
      <c r="JEC82" s="321" t="s">
        <v>357</v>
      </c>
      <c r="JED82" s="321" t="s">
        <v>357</v>
      </c>
      <c r="JEE82" s="321" t="s">
        <v>357</v>
      </c>
      <c r="JEF82" s="321" t="s">
        <v>357</v>
      </c>
      <c r="JEG82" s="321" t="s">
        <v>357</v>
      </c>
      <c r="JEH82" s="321" t="s">
        <v>357</v>
      </c>
      <c r="JEI82" s="321" t="s">
        <v>357</v>
      </c>
      <c r="JEJ82" s="321" t="s">
        <v>357</v>
      </c>
      <c r="JEK82" s="321" t="s">
        <v>357</v>
      </c>
      <c r="JEL82" s="321" t="s">
        <v>357</v>
      </c>
      <c r="JEM82" s="321" t="s">
        <v>357</v>
      </c>
      <c r="JEN82" s="321" t="s">
        <v>357</v>
      </c>
      <c r="JEO82" s="321" t="s">
        <v>357</v>
      </c>
      <c r="JEP82" s="321" t="s">
        <v>357</v>
      </c>
      <c r="JEQ82" s="321" t="s">
        <v>357</v>
      </c>
      <c r="JER82" s="321" t="s">
        <v>357</v>
      </c>
      <c r="JES82" s="321" t="s">
        <v>357</v>
      </c>
      <c r="JET82" s="321" t="s">
        <v>357</v>
      </c>
      <c r="JEU82" s="321" t="s">
        <v>357</v>
      </c>
      <c r="JEV82" s="321" t="s">
        <v>357</v>
      </c>
      <c r="JEW82" s="321" t="s">
        <v>357</v>
      </c>
      <c r="JEX82" s="321" t="s">
        <v>357</v>
      </c>
      <c r="JEY82" s="321" t="s">
        <v>357</v>
      </c>
      <c r="JEZ82" s="321" t="s">
        <v>357</v>
      </c>
      <c r="JFA82" s="321" t="s">
        <v>357</v>
      </c>
      <c r="JFB82" s="321" t="s">
        <v>357</v>
      </c>
      <c r="JFC82" s="321" t="s">
        <v>357</v>
      </c>
      <c r="JFD82" s="321" t="s">
        <v>357</v>
      </c>
      <c r="JFE82" s="321" t="s">
        <v>357</v>
      </c>
      <c r="JFF82" s="321" t="s">
        <v>357</v>
      </c>
      <c r="JFG82" s="321" t="s">
        <v>357</v>
      </c>
      <c r="JFH82" s="321" t="s">
        <v>357</v>
      </c>
      <c r="JFI82" s="321" t="s">
        <v>357</v>
      </c>
      <c r="JFJ82" s="321" t="s">
        <v>357</v>
      </c>
      <c r="JFK82" s="321" t="s">
        <v>357</v>
      </c>
      <c r="JFL82" s="321" t="s">
        <v>357</v>
      </c>
      <c r="JFM82" s="321" t="s">
        <v>357</v>
      </c>
      <c r="JFN82" s="321" t="s">
        <v>357</v>
      </c>
      <c r="JFO82" s="321" t="s">
        <v>357</v>
      </c>
      <c r="JFP82" s="321" t="s">
        <v>357</v>
      </c>
      <c r="JFQ82" s="321" t="s">
        <v>357</v>
      </c>
      <c r="JFR82" s="321" t="s">
        <v>357</v>
      </c>
      <c r="JFS82" s="321" t="s">
        <v>357</v>
      </c>
      <c r="JFT82" s="321" t="s">
        <v>357</v>
      </c>
      <c r="JFU82" s="321" t="s">
        <v>357</v>
      </c>
      <c r="JFV82" s="321" t="s">
        <v>357</v>
      </c>
      <c r="JFW82" s="321" t="s">
        <v>357</v>
      </c>
      <c r="JFX82" s="321" t="s">
        <v>357</v>
      </c>
      <c r="JFY82" s="321" t="s">
        <v>357</v>
      </c>
      <c r="JFZ82" s="321" t="s">
        <v>357</v>
      </c>
      <c r="JGA82" s="321" t="s">
        <v>357</v>
      </c>
      <c r="JGB82" s="321" t="s">
        <v>357</v>
      </c>
      <c r="JGC82" s="321" t="s">
        <v>357</v>
      </c>
      <c r="JGD82" s="321" t="s">
        <v>357</v>
      </c>
      <c r="JGE82" s="321" t="s">
        <v>357</v>
      </c>
      <c r="JGF82" s="321" t="s">
        <v>357</v>
      </c>
      <c r="JGG82" s="321" t="s">
        <v>357</v>
      </c>
      <c r="JGH82" s="321" t="s">
        <v>357</v>
      </c>
      <c r="JGI82" s="321" t="s">
        <v>357</v>
      </c>
      <c r="JGJ82" s="321" t="s">
        <v>357</v>
      </c>
      <c r="JGK82" s="321" t="s">
        <v>357</v>
      </c>
      <c r="JGL82" s="321" t="s">
        <v>357</v>
      </c>
      <c r="JGM82" s="321" t="s">
        <v>357</v>
      </c>
      <c r="JGN82" s="321" t="s">
        <v>357</v>
      </c>
      <c r="JGO82" s="321" t="s">
        <v>357</v>
      </c>
      <c r="JGP82" s="321" t="s">
        <v>357</v>
      </c>
      <c r="JGQ82" s="321" t="s">
        <v>357</v>
      </c>
      <c r="JGR82" s="321" t="s">
        <v>357</v>
      </c>
      <c r="JGS82" s="321" t="s">
        <v>357</v>
      </c>
      <c r="JGT82" s="321" t="s">
        <v>357</v>
      </c>
      <c r="JGU82" s="321" t="s">
        <v>357</v>
      </c>
      <c r="JGV82" s="321" t="s">
        <v>357</v>
      </c>
      <c r="JGW82" s="321" t="s">
        <v>357</v>
      </c>
      <c r="JGX82" s="321" t="s">
        <v>357</v>
      </c>
      <c r="JGY82" s="321" t="s">
        <v>357</v>
      </c>
      <c r="JGZ82" s="321" t="s">
        <v>357</v>
      </c>
      <c r="JHA82" s="321" t="s">
        <v>357</v>
      </c>
      <c r="JHB82" s="321" t="s">
        <v>357</v>
      </c>
      <c r="JHC82" s="321" t="s">
        <v>357</v>
      </c>
      <c r="JHD82" s="321" t="s">
        <v>357</v>
      </c>
      <c r="JHE82" s="321" t="s">
        <v>357</v>
      </c>
      <c r="JHF82" s="321" t="s">
        <v>357</v>
      </c>
      <c r="JHG82" s="321" t="s">
        <v>357</v>
      </c>
      <c r="JHH82" s="321" t="s">
        <v>357</v>
      </c>
      <c r="JHI82" s="321" t="s">
        <v>357</v>
      </c>
      <c r="JHJ82" s="321" t="s">
        <v>357</v>
      </c>
      <c r="JHK82" s="321" t="s">
        <v>357</v>
      </c>
      <c r="JHL82" s="321" t="s">
        <v>357</v>
      </c>
      <c r="JHM82" s="321" t="s">
        <v>357</v>
      </c>
      <c r="JHN82" s="321" t="s">
        <v>357</v>
      </c>
      <c r="JHO82" s="321" t="s">
        <v>357</v>
      </c>
      <c r="JHP82" s="321" t="s">
        <v>357</v>
      </c>
      <c r="JHQ82" s="321" t="s">
        <v>357</v>
      </c>
      <c r="JHR82" s="321" t="s">
        <v>357</v>
      </c>
      <c r="JHS82" s="321" t="s">
        <v>357</v>
      </c>
      <c r="JHT82" s="321" t="s">
        <v>357</v>
      </c>
      <c r="JHU82" s="321" t="s">
        <v>357</v>
      </c>
      <c r="JHV82" s="321" t="s">
        <v>357</v>
      </c>
      <c r="JHW82" s="321" t="s">
        <v>357</v>
      </c>
      <c r="JHX82" s="321" t="s">
        <v>357</v>
      </c>
      <c r="JHY82" s="321" t="s">
        <v>357</v>
      </c>
      <c r="JHZ82" s="321" t="s">
        <v>357</v>
      </c>
      <c r="JIA82" s="321" t="s">
        <v>357</v>
      </c>
      <c r="JIB82" s="321" t="s">
        <v>357</v>
      </c>
      <c r="JIC82" s="321" t="s">
        <v>357</v>
      </c>
      <c r="JID82" s="321" t="s">
        <v>357</v>
      </c>
      <c r="JIE82" s="321" t="s">
        <v>357</v>
      </c>
      <c r="JIF82" s="321" t="s">
        <v>357</v>
      </c>
      <c r="JIG82" s="321" t="s">
        <v>357</v>
      </c>
      <c r="JIH82" s="321" t="s">
        <v>357</v>
      </c>
      <c r="JII82" s="321" t="s">
        <v>357</v>
      </c>
      <c r="JIJ82" s="321" t="s">
        <v>357</v>
      </c>
      <c r="JIK82" s="321" t="s">
        <v>357</v>
      </c>
      <c r="JIL82" s="321" t="s">
        <v>357</v>
      </c>
      <c r="JIM82" s="321" t="s">
        <v>357</v>
      </c>
      <c r="JIN82" s="321" t="s">
        <v>357</v>
      </c>
      <c r="JIO82" s="321" t="s">
        <v>357</v>
      </c>
      <c r="JIP82" s="321" t="s">
        <v>357</v>
      </c>
      <c r="JIQ82" s="321" t="s">
        <v>357</v>
      </c>
      <c r="JIR82" s="321" t="s">
        <v>357</v>
      </c>
      <c r="JIS82" s="321" t="s">
        <v>357</v>
      </c>
      <c r="JIT82" s="321" t="s">
        <v>357</v>
      </c>
      <c r="JIU82" s="321" t="s">
        <v>357</v>
      </c>
      <c r="JIV82" s="321" t="s">
        <v>357</v>
      </c>
      <c r="JIW82" s="321" t="s">
        <v>357</v>
      </c>
      <c r="JIX82" s="321" t="s">
        <v>357</v>
      </c>
      <c r="JIY82" s="321" t="s">
        <v>357</v>
      </c>
      <c r="JIZ82" s="321" t="s">
        <v>357</v>
      </c>
      <c r="JJA82" s="321" t="s">
        <v>357</v>
      </c>
      <c r="JJB82" s="321" t="s">
        <v>357</v>
      </c>
      <c r="JJC82" s="321" t="s">
        <v>357</v>
      </c>
      <c r="JJD82" s="321" t="s">
        <v>357</v>
      </c>
      <c r="JJE82" s="321" t="s">
        <v>357</v>
      </c>
      <c r="JJF82" s="321" t="s">
        <v>357</v>
      </c>
      <c r="JJG82" s="321" t="s">
        <v>357</v>
      </c>
      <c r="JJH82" s="321" t="s">
        <v>357</v>
      </c>
      <c r="JJI82" s="321" t="s">
        <v>357</v>
      </c>
      <c r="JJJ82" s="321" t="s">
        <v>357</v>
      </c>
      <c r="JJK82" s="321" t="s">
        <v>357</v>
      </c>
      <c r="JJL82" s="321" t="s">
        <v>357</v>
      </c>
      <c r="JJM82" s="321" t="s">
        <v>357</v>
      </c>
      <c r="JJN82" s="321" t="s">
        <v>357</v>
      </c>
      <c r="JJO82" s="321" t="s">
        <v>357</v>
      </c>
      <c r="JJP82" s="321" t="s">
        <v>357</v>
      </c>
      <c r="JJQ82" s="321" t="s">
        <v>357</v>
      </c>
      <c r="JJR82" s="321" t="s">
        <v>357</v>
      </c>
      <c r="JJS82" s="321" t="s">
        <v>357</v>
      </c>
      <c r="JJT82" s="321" t="s">
        <v>357</v>
      </c>
      <c r="JJU82" s="321" t="s">
        <v>357</v>
      </c>
      <c r="JJV82" s="321" t="s">
        <v>357</v>
      </c>
      <c r="JJW82" s="321" t="s">
        <v>357</v>
      </c>
      <c r="JJX82" s="321" t="s">
        <v>357</v>
      </c>
      <c r="JJY82" s="321" t="s">
        <v>357</v>
      </c>
      <c r="JJZ82" s="321" t="s">
        <v>357</v>
      </c>
      <c r="JKA82" s="321" t="s">
        <v>357</v>
      </c>
      <c r="JKB82" s="321" t="s">
        <v>357</v>
      </c>
      <c r="JKC82" s="321" t="s">
        <v>357</v>
      </c>
      <c r="JKD82" s="321" t="s">
        <v>357</v>
      </c>
      <c r="JKE82" s="321" t="s">
        <v>357</v>
      </c>
      <c r="JKF82" s="321" t="s">
        <v>357</v>
      </c>
      <c r="JKG82" s="321" t="s">
        <v>357</v>
      </c>
      <c r="JKH82" s="321" t="s">
        <v>357</v>
      </c>
      <c r="JKI82" s="321" t="s">
        <v>357</v>
      </c>
      <c r="JKJ82" s="321" t="s">
        <v>357</v>
      </c>
      <c r="JKK82" s="321" t="s">
        <v>357</v>
      </c>
      <c r="JKL82" s="321" t="s">
        <v>357</v>
      </c>
      <c r="JKM82" s="321" t="s">
        <v>357</v>
      </c>
      <c r="JKN82" s="321" t="s">
        <v>357</v>
      </c>
      <c r="JKO82" s="321" t="s">
        <v>357</v>
      </c>
      <c r="JKP82" s="321" t="s">
        <v>357</v>
      </c>
      <c r="JKQ82" s="321" t="s">
        <v>357</v>
      </c>
      <c r="JKR82" s="321" t="s">
        <v>357</v>
      </c>
      <c r="JKS82" s="321" t="s">
        <v>357</v>
      </c>
      <c r="JKT82" s="321" t="s">
        <v>357</v>
      </c>
      <c r="JKU82" s="321" t="s">
        <v>357</v>
      </c>
      <c r="JKV82" s="321" t="s">
        <v>357</v>
      </c>
      <c r="JKW82" s="321" t="s">
        <v>357</v>
      </c>
      <c r="JKX82" s="321" t="s">
        <v>357</v>
      </c>
      <c r="JKY82" s="321" t="s">
        <v>357</v>
      </c>
      <c r="JKZ82" s="321" t="s">
        <v>357</v>
      </c>
      <c r="JLA82" s="321" t="s">
        <v>357</v>
      </c>
      <c r="JLB82" s="321" t="s">
        <v>357</v>
      </c>
      <c r="JLC82" s="321" t="s">
        <v>357</v>
      </c>
      <c r="JLD82" s="321" t="s">
        <v>357</v>
      </c>
      <c r="JLE82" s="321" t="s">
        <v>357</v>
      </c>
      <c r="JLF82" s="321" t="s">
        <v>357</v>
      </c>
      <c r="JLG82" s="321" t="s">
        <v>357</v>
      </c>
      <c r="JLH82" s="321" t="s">
        <v>357</v>
      </c>
      <c r="JLI82" s="321" t="s">
        <v>357</v>
      </c>
      <c r="JLJ82" s="321" t="s">
        <v>357</v>
      </c>
      <c r="JLK82" s="321" t="s">
        <v>357</v>
      </c>
      <c r="JLL82" s="321" t="s">
        <v>357</v>
      </c>
      <c r="JLM82" s="321" t="s">
        <v>357</v>
      </c>
      <c r="JLN82" s="321" t="s">
        <v>357</v>
      </c>
      <c r="JLO82" s="321" t="s">
        <v>357</v>
      </c>
      <c r="JLP82" s="321" t="s">
        <v>357</v>
      </c>
      <c r="JLQ82" s="321" t="s">
        <v>357</v>
      </c>
      <c r="JLR82" s="321" t="s">
        <v>357</v>
      </c>
      <c r="JLS82" s="321" t="s">
        <v>357</v>
      </c>
      <c r="JLT82" s="321" t="s">
        <v>357</v>
      </c>
      <c r="JLU82" s="321" t="s">
        <v>357</v>
      </c>
      <c r="JLV82" s="321" t="s">
        <v>357</v>
      </c>
      <c r="JLW82" s="321" t="s">
        <v>357</v>
      </c>
      <c r="JLX82" s="321" t="s">
        <v>357</v>
      </c>
      <c r="JLY82" s="321" t="s">
        <v>357</v>
      </c>
      <c r="JLZ82" s="321" t="s">
        <v>357</v>
      </c>
      <c r="JMA82" s="321" t="s">
        <v>357</v>
      </c>
      <c r="JMB82" s="321" t="s">
        <v>357</v>
      </c>
      <c r="JMC82" s="321" t="s">
        <v>357</v>
      </c>
      <c r="JMD82" s="321" t="s">
        <v>357</v>
      </c>
      <c r="JME82" s="321" t="s">
        <v>357</v>
      </c>
      <c r="JMF82" s="321" t="s">
        <v>357</v>
      </c>
      <c r="JMG82" s="321" t="s">
        <v>357</v>
      </c>
      <c r="JMH82" s="321" t="s">
        <v>357</v>
      </c>
      <c r="JMI82" s="321" t="s">
        <v>357</v>
      </c>
      <c r="JMJ82" s="321" t="s">
        <v>357</v>
      </c>
      <c r="JMK82" s="321" t="s">
        <v>357</v>
      </c>
      <c r="JML82" s="321" t="s">
        <v>357</v>
      </c>
      <c r="JMM82" s="321" t="s">
        <v>357</v>
      </c>
      <c r="JMN82" s="321" t="s">
        <v>357</v>
      </c>
      <c r="JMO82" s="321" t="s">
        <v>357</v>
      </c>
      <c r="JMP82" s="321" t="s">
        <v>357</v>
      </c>
      <c r="JMQ82" s="321" t="s">
        <v>357</v>
      </c>
      <c r="JMR82" s="321" t="s">
        <v>357</v>
      </c>
      <c r="JMS82" s="321" t="s">
        <v>357</v>
      </c>
      <c r="JMT82" s="321" t="s">
        <v>357</v>
      </c>
      <c r="JMU82" s="321" t="s">
        <v>357</v>
      </c>
      <c r="JMV82" s="321" t="s">
        <v>357</v>
      </c>
      <c r="JMW82" s="321" t="s">
        <v>357</v>
      </c>
      <c r="JMX82" s="321" t="s">
        <v>357</v>
      </c>
      <c r="JMY82" s="321" t="s">
        <v>357</v>
      </c>
      <c r="JMZ82" s="321" t="s">
        <v>357</v>
      </c>
      <c r="JNA82" s="321" t="s">
        <v>357</v>
      </c>
      <c r="JNB82" s="321" t="s">
        <v>357</v>
      </c>
      <c r="JNC82" s="321" t="s">
        <v>357</v>
      </c>
      <c r="JND82" s="321" t="s">
        <v>357</v>
      </c>
      <c r="JNE82" s="321" t="s">
        <v>357</v>
      </c>
      <c r="JNF82" s="321" t="s">
        <v>357</v>
      </c>
      <c r="JNG82" s="321" t="s">
        <v>357</v>
      </c>
      <c r="JNH82" s="321" t="s">
        <v>357</v>
      </c>
      <c r="JNI82" s="321" t="s">
        <v>357</v>
      </c>
      <c r="JNJ82" s="321" t="s">
        <v>357</v>
      </c>
      <c r="JNK82" s="321" t="s">
        <v>357</v>
      </c>
      <c r="JNL82" s="321" t="s">
        <v>357</v>
      </c>
      <c r="JNM82" s="321" t="s">
        <v>357</v>
      </c>
      <c r="JNN82" s="321" t="s">
        <v>357</v>
      </c>
      <c r="JNO82" s="321" t="s">
        <v>357</v>
      </c>
      <c r="JNP82" s="321" t="s">
        <v>357</v>
      </c>
      <c r="JNQ82" s="321" t="s">
        <v>357</v>
      </c>
      <c r="JNR82" s="321" t="s">
        <v>357</v>
      </c>
      <c r="JNS82" s="321" t="s">
        <v>357</v>
      </c>
      <c r="JNT82" s="321" t="s">
        <v>357</v>
      </c>
      <c r="JNU82" s="321" t="s">
        <v>357</v>
      </c>
      <c r="JNV82" s="321" t="s">
        <v>357</v>
      </c>
      <c r="JNW82" s="321" t="s">
        <v>357</v>
      </c>
      <c r="JNX82" s="321" t="s">
        <v>357</v>
      </c>
      <c r="JNY82" s="321" t="s">
        <v>357</v>
      </c>
      <c r="JNZ82" s="321" t="s">
        <v>357</v>
      </c>
      <c r="JOA82" s="321" t="s">
        <v>357</v>
      </c>
      <c r="JOB82" s="321" t="s">
        <v>357</v>
      </c>
      <c r="JOC82" s="321" t="s">
        <v>357</v>
      </c>
      <c r="JOD82" s="321" t="s">
        <v>357</v>
      </c>
      <c r="JOE82" s="321" t="s">
        <v>357</v>
      </c>
      <c r="JOF82" s="321" t="s">
        <v>357</v>
      </c>
      <c r="JOG82" s="321" t="s">
        <v>357</v>
      </c>
      <c r="JOH82" s="321" t="s">
        <v>357</v>
      </c>
      <c r="JOI82" s="321" t="s">
        <v>357</v>
      </c>
      <c r="JOJ82" s="321" t="s">
        <v>357</v>
      </c>
      <c r="JOK82" s="321" t="s">
        <v>357</v>
      </c>
      <c r="JOL82" s="321" t="s">
        <v>357</v>
      </c>
      <c r="JOM82" s="321" t="s">
        <v>357</v>
      </c>
      <c r="JON82" s="321" t="s">
        <v>357</v>
      </c>
      <c r="JOO82" s="321" t="s">
        <v>357</v>
      </c>
      <c r="JOP82" s="321" t="s">
        <v>357</v>
      </c>
      <c r="JOQ82" s="321" t="s">
        <v>357</v>
      </c>
      <c r="JOR82" s="321" t="s">
        <v>357</v>
      </c>
      <c r="JOS82" s="321" t="s">
        <v>357</v>
      </c>
      <c r="JOT82" s="321" t="s">
        <v>357</v>
      </c>
      <c r="JOU82" s="321" t="s">
        <v>357</v>
      </c>
      <c r="JOV82" s="321" t="s">
        <v>357</v>
      </c>
      <c r="JOW82" s="321" t="s">
        <v>357</v>
      </c>
      <c r="JOX82" s="321" t="s">
        <v>357</v>
      </c>
      <c r="JOY82" s="321" t="s">
        <v>357</v>
      </c>
      <c r="JOZ82" s="321" t="s">
        <v>357</v>
      </c>
      <c r="JPA82" s="321" t="s">
        <v>357</v>
      </c>
      <c r="JPB82" s="321" t="s">
        <v>357</v>
      </c>
      <c r="JPC82" s="321" t="s">
        <v>357</v>
      </c>
      <c r="JPD82" s="321" t="s">
        <v>357</v>
      </c>
      <c r="JPE82" s="321" t="s">
        <v>357</v>
      </c>
      <c r="JPF82" s="321" t="s">
        <v>357</v>
      </c>
      <c r="JPG82" s="321" t="s">
        <v>357</v>
      </c>
      <c r="JPH82" s="321" t="s">
        <v>357</v>
      </c>
      <c r="JPI82" s="321" t="s">
        <v>357</v>
      </c>
      <c r="JPJ82" s="321" t="s">
        <v>357</v>
      </c>
      <c r="JPK82" s="321" t="s">
        <v>357</v>
      </c>
      <c r="JPL82" s="321" t="s">
        <v>357</v>
      </c>
      <c r="JPM82" s="321" t="s">
        <v>357</v>
      </c>
      <c r="JPN82" s="321" t="s">
        <v>357</v>
      </c>
      <c r="JPO82" s="321" t="s">
        <v>357</v>
      </c>
      <c r="JPP82" s="321" t="s">
        <v>357</v>
      </c>
      <c r="JPQ82" s="321" t="s">
        <v>357</v>
      </c>
      <c r="JPR82" s="321" t="s">
        <v>357</v>
      </c>
      <c r="JPS82" s="321" t="s">
        <v>357</v>
      </c>
      <c r="JPT82" s="321" t="s">
        <v>357</v>
      </c>
      <c r="JPU82" s="321" t="s">
        <v>357</v>
      </c>
      <c r="JPV82" s="321" t="s">
        <v>357</v>
      </c>
      <c r="JPW82" s="321" t="s">
        <v>357</v>
      </c>
      <c r="JPX82" s="321" t="s">
        <v>357</v>
      </c>
      <c r="JPY82" s="321" t="s">
        <v>357</v>
      </c>
      <c r="JPZ82" s="321" t="s">
        <v>357</v>
      </c>
      <c r="JQA82" s="321" t="s">
        <v>357</v>
      </c>
      <c r="JQB82" s="321" t="s">
        <v>357</v>
      </c>
      <c r="JQC82" s="321" t="s">
        <v>357</v>
      </c>
      <c r="JQD82" s="321" t="s">
        <v>357</v>
      </c>
      <c r="JQE82" s="321" t="s">
        <v>357</v>
      </c>
      <c r="JQF82" s="321" t="s">
        <v>357</v>
      </c>
      <c r="JQG82" s="321" t="s">
        <v>357</v>
      </c>
      <c r="JQH82" s="321" t="s">
        <v>357</v>
      </c>
      <c r="JQI82" s="321" t="s">
        <v>357</v>
      </c>
      <c r="JQJ82" s="321" t="s">
        <v>357</v>
      </c>
      <c r="JQK82" s="321" t="s">
        <v>357</v>
      </c>
      <c r="JQL82" s="321" t="s">
        <v>357</v>
      </c>
      <c r="JQM82" s="321" t="s">
        <v>357</v>
      </c>
      <c r="JQN82" s="321" t="s">
        <v>357</v>
      </c>
      <c r="JQO82" s="321" t="s">
        <v>357</v>
      </c>
      <c r="JQP82" s="321" t="s">
        <v>357</v>
      </c>
      <c r="JQQ82" s="321" t="s">
        <v>357</v>
      </c>
      <c r="JQR82" s="321" t="s">
        <v>357</v>
      </c>
      <c r="JQS82" s="321" t="s">
        <v>357</v>
      </c>
      <c r="JQT82" s="321" t="s">
        <v>357</v>
      </c>
      <c r="JQU82" s="321" t="s">
        <v>357</v>
      </c>
      <c r="JQV82" s="321" t="s">
        <v>357</v>
      </c>
      <c r="JQW82" s="321" t="s">
        <v>357</v>
      </c>
      <c r="JQX82" s="321" t="s">
        <v>357</v>
      </c>
      <c r="JQY82" s="321" t="s">
        <v>357</v>
      </c>
      <c r="JQZ82" s="321" t="s">
        <v>357</v>
      </c>
      <c r="JRA82" s="321" t="s">
        <v>357</v>
      </c>
      <c r="JRB82" s="321" t="s">
        <v>357</v>
      </c>
      <c r="JRC82" s="321" t="s">
        <v>357</v>
      </c>
      <c r="JRD82" s="321" t="s">
        <v>357</v>
      </c>
      <c r="JRE82" s="321" t="s">
        <v>357</v>
      </c>
      <c r="JRF82" s="321" t="s">
        <v>357</v>
      </c>
      <c r="JRG82" s="321" t="s">
        <v>357</v>
      </c>
      <c r="JRH82" s="321" t="s">
        <v>357</v>
      </c>
      <c r="JRI82" s="321" t="s">
        <v>357</v>
      </c>
      <c r="JRJ82" s="321" t="s">
        <v>357</v>
      </c>
      <c r="JRK82" s="321" t="s">
        <v>357</v>
      </c>
      <c r="JRL82" s="321" t="s">
        <v>357</v>
      </c>
      <c r="JRM82" s="321" t="s">
        <v>357</v>
      </c>
      <c r="JRN82" s="321" t="s">
        <v>357</v>
      </c>
      <c r="JRO82" s="321" t="s">
        <v>357</v>
      </c>
      <c r="JRP82" s="321" t="s">
        <v>357</v>
      </c>
      <c r="JRQ82" s="321" t="s">
        <v>357</v>
      </c>
      <c r="JRR82" s="321" t="s">
        <v>357</v>
      </c>
      <c r="JRS82" s="321" t="s">
        <v>357</v>
      </c>
      <c r="JRT82" s="321" t="s">
        <v>357</v>
      </c>
      <c r="JRU82" s="321" t="s">
        <v>357</v>
      </c>
      <c r="JRV82" s="321" t="s">
        <v>357</v>
      </c>
      <c r="JRW82" s="321" t="s">
        <v>357</v>
      </c>
      <c r="JRX82" s="321" t="s">
        <v>357</v>
      </c>
      <c r="JRY82" s="321" t="s">
        <v>357</v>
      </c>
      <c r="JRZ82" s="321" t="s">
        <v>357</v>
      </c>
      <c r="JSA82" s="321" t="s">
        <v>357</v>
      </c>
      <c r="JSB82" s="321" t="s">
        <v>357</v>
      </c>
      <c r="JSC82" s="321" t="s">
        <v>357</v>
      </c>
      <c r="JSD82" s="321" t="s">
        <v>357</v>
      </c>
      <c r="JSE82" s="321" t="s">
        <v>357</v>
      </c>
      <c r="JSF82" s="321" t="s">
        <v>357</v>
      </c>
      <c r="JSG82" s="321" t="s">
        <v>357</v>
      </c>
      <c r="JSH82" s="321" t="s">
        <v>357</v>
      </c>
      <c r="JSI82" s="321" t="s">
        <v>357</v>
      </c>
      <c r="JSJ82" s="321" t="s">
        <v>357</v>
      </c>
      <c r="JSK82" s="321" t="s">
        <v>357</v>
      </c>
      <c r="JSL82" s="321" t="s">
        <v>357</v>
      </c>
      <c r="JSM82" s="321" t="s">
        <v>357</v>
      </c>
      <c r="JSN82" s="321" t="s">
        <v>357</v>
      </c>
      <c r="JSO82" s="321" t="s">
        <v>357</v>
      </c>
      <c r="JSP82" s="321" t="s">
        <v>357</v>
      </c>
      <c r="JSQ82" s="321" t="s">
        <v>357</v>
      </c>
      <c r="JSR82" s="321" t="s">
        <v>357</v>
      </c>
      <c r="JSS82" s="321" t="s">
        <v>357</v>
      </c>
      <c r="JST82" s="321" t="s">
        <v>357</v>
      </c>
      <c r="JSU82" s="321" t="s">
        <v>357</v>
      </c>
      <c r="JSV82" s="321" t="s">
        <v>357</v>
      </c>
      <c r="JSW82" s="321" t="s">
        <v>357</v>
      </c>
      <c r="JSX82" s="321" t="s">
        <v>357</v>
      </c>
      <c r="JSY82" s="321" t="s">
        <v>357</v>
      </c>
      <c r="JSZ82" s="321" t="s">
        <v>357</v>
      </c>
      <c r="JTA82" s="321" t="s">
        <v>357</v>
      </c>
      <c r="JTB82" s="321" t="s">
        <v>357</v>
      </c>
      <c r="JTC82" s="321" t="s">
        <v>357</v>
      </c>
      <c r="JTD82" s="321" t="s">
        <v>357</v>
      </c>
      <c r="JTE82" s="321" t="s">
        <v>357</v>
      </c>
      <c r="JTF82" s="321" t="s">
        <v>357</v>
      </c>
      <c r="JTG82" s="321" t="s">
        <v>357</v>
      </c>
      <c r="JTH82" s="321" t="s">
        <v>357</v>
      </c>
      <c r="JTI82" s="321" t="s">
        <v>357</v>
      </c>
      <c r="JTJ82" s="321" t="s">
        <v>357</v>
      </c>
      <c r="JTK82" s="321" t="s">
        <v>357</v>
      </c>
      <c r="JTL82" s="321" t="s">
        <v>357</v>
      </c>
      <c r="JTM82" s="321" t="s">
        <v>357</v>
      </c>
      <c r="JTN82" s="321" t="s">
        <v>357</v>
      </c>
      <c r="JTO82" s="321" t="s">
        <v>357</v>
      </c>
      <c r="JTP82" s="321" t="s">
        <v>357</v>
      </c>
      <c r="JTQ82" s="321" t="s">
        <v>357</v>
      </c>
      <c r="JTR82" s="321" t="s">
        <v>357</v>
      </c>
      <c r="JTS82" s="321" t="s">
        <v>357</v>
      </c>
      <c r="JTT82" s="321" t="s">
        <v>357</v>
      </c>
      <c r="JTU82" s="321" t="s">
        <v>357</v>
      </c>
      <c r="JTV82" s="321" t="s">
        <v>357</v>
      </c>
      <c r="JTW82" s="321" t="s">
        <v>357</v>
      </c>
      <c r="JTX82" s="321" t="s">
        <v>357</v>
      </c>
      <c r="JTY82" s="321" t="s">
        <v>357</v>
      </c>
      <c r="JTZ82" s="321" t="s">
        <v>357</v>
      </c>
      <c r="JUA82" s="321" t="s">
        <v>357</v>
      </c>
      <c r="JUB82" s="321" t="s">
        <v>357</v>
      </c>
      <c r="JUC82" s="321" t="s">
        <v>357</v>
      </c>
      <c r="JUD82" s="321" t="s">
        <v>357</v>
      </c>
      <c r="JUE82" s="321" t="s">
        <v>357</v>
      </c>
      <c r="JUF82" s="321" t="s">
        <v>357</v>
      </c>
      <c r="JUG82" s="321" t="s">
        <v>357</v>
      </c>
      <c r="JUH82" s="321" t="s">
        <v>357</v>
      </c>
      <c r="JUI82" s="321" t="s">
        <v>357</v>
      </c>
      <c r="JUJ82" s="321" t="s">
        <v>357</v>
      </c>
      <c r="JUK82" s="321" t="s">
        <v>357</v>
      </c>
      <c r="JUL82" s="321" t="s">
        <v>357</v>
      </c>
      <c r="JUM82" s="321" t="s">
        <v>357</v>
      </c>
      <c r="JUN82" s="321" t="s">
        <v>357</v>
      </c>
      <c r="JUO82" s="321" t="s">
        <v>357</v>
      </c>
      <c r="JUP82" s="321" t="s">
        <v>357</v>
      </c>
      <c r="JUQ82" s="321" t="s">
        <v>357</v>
      </c>
      <c r="JUR82" s="321" t="s">
        <v>357</v>
      </c>
      <c r="JUS82" s="321" t="s">
        <v>357</v>
      </c>
      <c r="JUT82" s="321" t="s">
        <v>357</v>
      </c>
      <c r="JUU82" s="321" t="s">
        <v>357</v>
      </c>
      <c r="JUV82" s="321" t="s">
        <v>357</v>
      </c>
      <c r="JUW82" s="321" t="s">
        <v>357</v>
      </c>
      <c r="JUX82" s="321" t="s">
        <v>357</v>
      </c>
      <c r="JUY82" s="321" t="s">
        <v>357</v>
      </c>
      <c r="JUZ82" s="321" t="s">
        <v>357</v>
      </c>
      <c r="JVA82" s="321" t="s">
        <v>357</v>
      </c>
      <c r="JVB82" s="321" t="s">
        <v>357</v>
      </c>
      <c r="JVC82" s="321" t="s">
        <v>357</v>
      </c>
      <c r="JVD82" s="321" t="s">
        <v>357</v>
      </c>
      <c r="JVE82" s="321" t="s">
        <v>357</v>
      </c>
      <c r="JVF82" s="321" t="s">
        <v>357</v>
      </c>
      <c r="JVG82" s="321" t="s">
        <v>357</v>
      </c>
      <c r="JVH82" s="321" t="s">
        <v>357</v>
      </c>
      <c r="JVI82" s="321" t="s">
        <v>357</v>
      </c>
      <c r="JVJ82" s="321" t="s">
        <v>357</v>
      </c>
      <c r="JVK82" s="321" t="s">
        <v>357</v>
      </c>
      <c r="JVL82" s="321" t="s">
        <v>357</v>
      </c>
      <c r="JVM82" s="321" t="s">
        <v>357</v>
      </c>
      <c r="JVN82" s="321" t="s">
        <v>357</v>
      </c>
      <c r="JVO82" s="321" t="s">
        <v>357</v>
      </c>
      <c r="JVP82" s="321" t="s">
        <v>357</v>
      </c>
      <c r="JVQ82" s="321" t="s">
        <v>357</v>
      </c>
      <c r="JVR82" s="321" t="s">
        <v>357</v>
      </c>
      <c r="JVS82" s="321" t="s">
        <v>357</v>
      </c>
      <c r="JVT82" s="321" t="s">
        <v>357</v>
      </c>
      <c r="JVU82" s="321" t="s">
        <v>357</v>
      </c>
      <c r="JVV82" s="321" t="s">
        <v>357</v>
      </c>
      <c r="JVW82" s="321" t="s">
        <v>357</v>
      </c>
      <c r="JVX82" s="321" t="s">
        <v>357</v>
      </c>
      <c r="JVY82" s="321" t="s">
        <v>357</v>
      </c>
      <c r="JVZ82" s="321" t="s">
        <v>357</v>
      </c>
      <c r="JWA82" s="321" t="s">
        <v>357</v>
      </c>
      <c r="JWB82" s="321" t="s">
        <v>357</v>
      </c>
      <c r="JWC82" s="321" t="s">
        <v>357</v>
      </c>
      <c r="JWD82" s="321" t="s">
        <v>357</v>
      </c>
      <c r="JWE82" s="321" t="s">
        <v>357</v>
      </c>
      <c r="JWF82" s="321" t="s">
        <v>357</v>
      </c>
      <c r="JWG82" s="321" t="s">
        <v>357</v>
      </c>
      <c r="JWH82" s="321" t="s">
        <v>357</v>
      </c>
      <c r="JWI82" s="321" t="s">
        <v>357</v>
      </c>
      <c r="JWJ82" s="321" t="s">
        <v>357</v>
      </c>
      <c r="JWK82" s="321" t="s">
        <v>357</v>
      </c>
      <c r="JWL82" s="321" t="s">
        <v>357</v>
      </c>
      <c r="JWM82" s="321" t="s">
        <v>357</v>
      </c>
      <c r="JWN82" s="321" t="s">
        <v>357</v>
      </c>
      <c r="JWO82" s="321" t="s">
        <v>357</v>
      </c>
      <c r="JWP82" s="321" t="s">
        <v>357</v>
      </c>
      <c r="JWQ82" s="321" t="s">
        <v>357</v>
      </c>
      <c r="JWR82" s="321" t="s">
        <v>357</v>
      </c>
      <c r="JWS82" s="321" t="s">
        <v>357</v>
      </c>
      <c r="JWT82" s="321" t="s">
        <v>357</v>
      </c>
      <c r="JWU82" s="321" t="s">
        <v>357</v>
      </c>
      <c r="JWV82" s="321" t="s">
        <v>357</v>
      </c>
      <c r="JWW82" s="321" t="s">
        <v>357</v>
      </c>
      <c r="JWX82" s="321" t="s">
        <v>357</v>
      </c>
      <c r="JWY82" s="321" t="s">
        <v>357</v>
      </c>
      <c r="JWZ82" s="321" t="s">
        <v>357</v>
      </c>
      <c r="JXA82" s="321" t="s">
        <v>357</v>
      </c>
      <c r="JXB82" s="321" t="s">
        <v>357</v>
      </c>
      <c r="JXC82" s="321" t="s">
        <v>357</v>
      </c>
      <c r="JXD82" s="321" t="s">
        <v>357</v>
      </c>
      <c r="JXE82" s="321" t="s">
        <v>357</v>
      </c>
      <c r="JXF82" s="321" t="s">
        <v>357</v>
      </c>
      <c r="JXG82" s="321" t="s">
        <v>357</v>
      </c>
      <c r="JXH82" s="321" t="s">
        <v>357</v>
      </c>
      <c r="JXI82" s="321" t="s">
        <v>357</v>
      </c>
      <c r="JXJ82" s="321" t="s">
        <v>357</v>
      </c>
      <c r="JXK82" s="321" t="s">
        <v>357</v>
      </c>
      <c r="JXL82" s="321" t="s">
        <v>357</v>
      </c>
      <c r="JXM82" s="321" t="s">
        <v>357</v>
      </c>
      <c r="JXN82" s="321" t="s">
        <v>357</v>
      </c>
      <c r="JXO82" s="321" t="s">
        <v>357</v>
      </c>
      <c r="JXP82" s="321" t="s">
        <v>357</v>
      </c>
      <c r="JXQ82" s="321" t="s">
        <v>357</v>
      </c>
      <c r="JXR82" s="321" t="s">
        <v>357</v>
      </c>
      <c r="JXS82" s="321" t="s">
        <v>357</v>
      </c>
      <c r="JXT82" s="321" t="s">
        <v>357</v>
      </c>
      <c r="JXU82" s="321" t="s">
        <v>357</v>
      </c>
      <c r="JXV82" s="321" t="s">
        <v>357</v>
      </c>
      <c r="JXW82" s="321" t="s">
        <v>357</v>
      </c>
      <c r="JXX82" s="321" t="s">
        <v>357</v>
      </c>
      <c r="JXY82" s="321" t="s">
        <v>357</v>
      </c>
      <c r="JXZ82" s="321" t="s">
        <v>357</v>
      </c>
      <c r="JYA82" s="321" t="s">
        <v>357</v>
      </c>
      <c r="JYB82" s="321" t="s">
        <v>357</v>
      </c>
      <c r="JYC82" s="321" t="s">
        <v>357</v>
      </c>
      <c r="JYD82" s="321" t="s">
        <v>357</v>
      </c>
      <c r="JYE82" s="321" t="s">
        <v>357</v>
      </c>
      <c r="JYF82" s="321" t="s">
        <v>357</v>
      </c>
      <c r="JYG82" s="321" t="s">
        <v>357</v>
      </c>
      <c r="JYH82" s="321" t="s">
        <v>357</v>
      </c>
      <c r="JYI82" s="321" t="s">
        <v>357</v>
      </c>
      <c r="JYJ82" s="321" t="s">
        <v>357</v>
      </c>
      <c r="JYK82" s="321" t="s">
        <v>357</v>
      </c>
      <c r="JYL82" s="321" t="s">
        <v>357</v>
      </c>
      <c r="JYM82" s="321" t="s">
        <v>357</v>
      </c>
      <c r="JYN82" s="321" t="s">
        <v>357</v>
      </c>
      <c r="JYO82" s="321" t="s">
        <v>357</v>
      </c>
      <c r="JYP82" s="321" t="s">
        <v>357</v>
      </c>
      <c r="JYQ82" s="321" t="s">
        <v>357</v>
      </c>
      <c r="JYR82" s="321" t="s">
        <v>357</v>
      </c>
      <c r="JYS82" s="321" t="s">
        <v>357</v>
      </c>
      <c r="JYT82" s="321" t="s">
        <v>357</v>
      </c>
      <c r="JYU82" s="321" t="s">
        <v>357</v>
      </c>
      <c r="JYV82" s="321" t="s">
        <v>357</v>
      </c>
      <c r="JYW82" s="321" t="s">
        <v>357</v>
      </c>
      <c r="JYX82" s="321" t="s">
        <v>357</v>
      </c>
      <c r="JYY82" s="321" t="s">
        <v>357</v>
      </c>
      <c r="JYZ82" s="321" t="s">
        <v>357</v>
      </c>
      <c r="JZA82" s="321" t="s">
        <v>357</v>
      </c>
      <c r="JZB82" s="321" t="s">
        <v>357</v>
      </c>
      <c r="JZC82" s="321" t="s">
        <v>357</v>
      </c>
      <c r="JZD82" s="321" t="s">
        <v>357</v>
      </c>
      <c r="JZE82" s="321" t="s">
        <v>357</v>
      </c>
      <c r="JZF82" s="321" t="s">
        <v>357</v>
      </c>
      <c r="JZG82" s="321" t="s">
        <v>357</v>
      </c>
      <c r="JZH82" s="321" t="s">
        <v>357</v>
      </c>
      <c r="JZI82" s="321" t="s">
        <v>357</v>
      </c>
      <c r="JZJ82" s="321" t="s">
        <v>357</v>
      </c>
      <c r="JZK82" s="321" t="s">
        <v>357</v>
      </c>
      <c r="JZL82" s="321" t="s">
        <v>357</v>
      </c>
      <c r="JZM82" s="321" t="s">
        <v>357</v>
      </c>
      <c r="JZN82" s="321" t="s">
        <v>357</v>
      </c>
      <c r="JZO82" s="321" t="s">
        <v>357</v>
      </c>
      <c r="JZP82" s="321" t="s">
        <v>357</v>
      </c>
      <c r="JZQ82" s="321" t="s">
        <v>357</v>
      </c>
      <c r="JZR82" s="321" t="s">
        <v>357</v>
      </c>
      <c r="JZS82" s="321" t="s">
        <v>357</v>
      </c>
      <c r="JZT82" s="321" t="s">
        <v>357</v>
      </c>
      <c r="JZU82" s="321" t="s">
        <v>357</v>
      </c>
      <c r="JZV82" s="321" t="s">
        <v>357</v>
      </c>
      <c r="JZW82" s="321" t="s">
        <v>357</v>
      </c>
      <c r="JZX82" s="321" t="s">
        <v>357</v>
      </c>
      <c r="JZY82" s="321" t="s">
        <v>357</v>
      </c>
      <c r="JZZ82" s="321" t="s">
        <v>357</v>
      </c>
      <c r="KAA82" s="321" t="s">
        <v>357</v>
      </c>
      <c r="KAB82" s="321" t="s">
        <v>357</v>
      </c>
      <c r="KAC82" s="321" t="s">
        <v>357</v>
      </c>
      <c r="KAD82" s="321" t="s">
        <v>357</v>
      </c>
      <c r="KAE82" s="321" t="s">
        <v>357</v>
      </c>
      <c r="KAF82" s="321" t="s">
        <v>357</v>
      </c>
      <c r="KAG82" s="321" t="s">
        <v>357</v>
      </c>
      <c r="KAH82" s="321" t="s">
        <v>357</v>
      </c>
      <c r="KAI82" s="321" t="s">
        <v>357</v>
      </c>
      <c r="KAJ82" s="321" t="s">
        <v>357</v>
      </c>
      <c r="KAK82" s="321" t="s">
        <v>357</v>
      </c>
      <c r="KAL82" s="321" t="s">
        <v>357</v>
      </c>
      <c r="KAM82" s="321" t="s">
        <v>357</v>
      </c>
      <c r="KAN82" s="321" t="s">
        <v>357</v>
      </c>
      <c r="KAO82" s="321" t="s">
        <v>357</v>
      </c>
      <c r="KAP82" s="321" t="s">
        <v>357</v>
      </c>
      <c r="KAQ82" s="321" t="s">
        <v>357</v>
      </c>
      <c r="KAR82" s="321" t="s">
        <v>357</v>
      </c>
      <c r="KAS82" s="321" t="s">
        <v>357</v>
      </c>
      <c r="KAT82" s="321" t="s">
        <v>357</v>
      </c>
      <c r="KAU82" s="321" t="s">
        <v>357</v>
      </c>
      <c r="KAV82" s="321" t="s">
        <v>357</v>
      </c>
      <c r="KAW82" s="321" t="s">
        <v>357</v>
      </c>
      <c r="KAX82" s="321" t="s">
        <v>357</v>
      </c>
      <c r="KAY82" s="321" t="s">
        <v>357</v>
      </c>
      <c r="KAZ82" s="321" t="s">
        <v>357</v>
      </c>
      <c r="KBA82" s="321" t="s">
        <v>357</v>
      </c>
      <c r="KBB82" s="321" t="s">
        <v>357</v>
      </c>
      <c r="KBC82" s="321" t="s">
        <v>357</v>
      </c>
      <c r="KBD82" s="321" t="s">
        <v>357</v>
      </c>
      <c r="KBE82" s="321" t="s">
        <v>357</v>
      </c>
      <c r="KBF82" s="321" t="s">
        <v>357</v>
      </c>
      <c r="KBG82" s="321" t="s">
        <v>357</v>
      </c>
      <c r="KBH82" s="321" t="s">
        <v>357</v>
      </c>
      <c r="KBI82" s="321" t="s">
        <v>357</v>
      </c>
      <c r="KBJ82" s="321" t="s">
        <v>357</v>
      </c>
      <c r="KBK82" s="321" t="s">
        <v>357</v>
      </c>
      <c r="KBL82" s="321" t="s">
        <v>357</v>
      </c>
      <c r="KBM82" s="321" t="s">
        <v>357</v>
      </c>
      <c r="KBN82" s="321" t="s">
        <v>357</v>
      </c>
      <c r="KBO82" s="321" t="s">
        <v>357</v>
      </c>
      <c r="KBP82" s="321" t="s">
        <v>357</v>
      </c>
      <c r="KBQ82" s="321" t="s">
        <v>357</v>
      </c>
      <c r="KBR82" s="321" t="s">
        <v>357</v>
      </c>
      <c r="KBS82" s="321" t="s">
        <v>357</v>
      </c>
      <c r="KBT82" s="321" t="s">
        <v>357</v>
      </c>
      <c r="KBU82" s="321" t="s">
        <v>357</v>
      </c>
      <c r="KBV82" s="321" t="s">
        <v>357</v>
      </c>
      <c r="KBW82" s="321" t="s">
        <v>357</v>
      </c>
      <c r="KBX82" s="321" t="s">
        <v>357</v>
      </c>
      <c r="KBY82" s="321" t="s">
        <v>357</v>
      </c>
      <c r="KBZ82" s="321" t="s">
        <v>357</v>
      </c>
      <c r="KCA82" s="321" t="s">
        <v>357</v>
      </c>
      <c r="KCB82" s="321" t="s">
        <v>357</v>
      </c>
      <c r="KCC82" s="321" t="s">
        <v>357</v>
      </c>
      <c r="KCD82" s="321" t="s">
        <v>357</v>
      </c>
      <c r="KCE82" s="321" t="s">
        <v>357</v>
      </c>
      <c r="KCF82" s="321" t="s">
        <v>357</v>
      </c>
      <c r="KCG82" s="321" t="s">
        <v>357</v>
      </c>
      <c r="KCH82" s="321" t="s">
        <v>357</v>
      </c>
      <c r="KCI82" s="321" t="s">
        <v>357</v>
      </c>
      <c r="KCJ82" s="321" t="s">
        <v>357</v>
      </c>
      <c r="KCK82" s="321" t="s">
        <v>357</v>
      </c>
      <c r="KCL82" s="321" t="s">
        <v>357</v>
      </c>
      <c r="KCM82" s="321" t="s">
        <v>357</v>
      </c>
      <c r="KCN82" s="321" t="s">
        <v>357</v>
      </c>
      <c r="KCO82" s="321" t="s">
        <v>357</v>
      </c>
      <c r="KCP82" s="321" t="s">
        <v>357</v>
      </c>
      <c r="KCQ82" s="321" t="s">
        <v>357</v>
      </c>
      <c r="KCR82" s="321" t="s">
        <v>357</v>
      </c>
      <c r="KCS82" s="321" t="s">
        <v>357</v>
      </c>
      <c r="KCT82" s="321" t="s">
        <v>357</v>
      </c>
      <c r="KCU82" s="321" t="s">
        <v>357</v>
      </c>
      <c r="KCV82" s="321" t="s">
        <v>357</v>
      </c>
      <c r="KCW82" s="321" t="s">
        <v>357</v>
      </c>
      <c r="KCX82" s="321" t="s">
        <v>357</v>
      </c>
      <c r="KCY82" s="321" t="s">
        <v>357</v>
      </c>
      <c r="KCZ82" s="321" t="s">
        <v>357</v>
      </c>
      <c r="KDA82" s="321" t="s">
        <v>357</v>
      </c>
      <c r="KDB82" s="321" t="s">
        <v>357</v>
      </c>
      <c r="KDC82" s="321" t="s">
        <v>357</v>
      </c>
      <c r="KDD82" s="321" t="s">
        <v>357</v>
      </c>
      <c r="KDE82" s="321" t="s">
        <v>357</v>
      </c>
      <c r="KDF82" s="321" t="s">
        <v>357</v>
      </c>
      <c r="KDG82" s="321" t="s">
        <v>357</v>
      </c>
      <c r="KDH82" s="321" t="s">
        <v>357</v>
      </c>
      <c r="KDI82" s="321" t="s">
        <v>357</v>
      </c>
      <c r="KDJ82" s="321" t="s">
        <v>357</v>
      </c>
      <c r="KDK82" s="321" t="s">
        <v>357</v>
      </c>
      <c r="KDL82" s="321" t="s">
        <v>357</v>
      </c>
      <c r="KDM82" s="321" t="s">
        <v>357</v>
      </c>
      <c r="KDN82" s="321" t="s">
        <v>357</v>
      </c>
      <c r="KDO82" s="321" t="s">
        <v>357</v>
      </c>
      <c r="KDP82" s="321" t="s">
        <v>357</v>
      </c>
      <c r="KDQ82" s="321" t="s">
        <v>357</v>
      </c>
      <c r="KDR82" s="321" t="s">
        <v>357</v>
      </c>
      <c r="KDS82" s="321" t="s">
        <v>357</v>
      </c>
      <c r="KDT82" s="321" t="s">
        <v>357</v>
      </c>
      <c r="KDU82" s="321" t="s">
        <v>357</v>
      </c>
      <c r="KDV82" s="321" t="s">
        <v>357</v>
      </c>
      <c r="KDW82" s="321" t="s">
        <v>357</v>
      </c>
      <c r="KDX82" s="321" t="s">
        <v>357</v>
      </c>
      <c r="KDY82" s="321" t="s">
        <v>357</v>
      </c>
      <c r="KDZ82" s="321" t="s">
        <v>357</v>
      </c>
      <c r="KEA82" s="321" t="s">
        <v>357</v>
      </c>
      <c r="KEB82" s="321" t="s">
        <v>357</v>
      </c>
      <c r="KEC82" s="321" t="s">
        <v>357</v>
      </c>
      <c r="KED82" s="321" t="s">
        <v>357</v>
      </c>
      <c r="KEE82" s="321" t="s">
        <v>357</v>
      </c>
      <c r="KEF82" s="321" t="s">
        <v>357</v>
      </c>
      <c r="KEG82" s="321" t="s">
        <v>357</v>
      </c>
      <c r="KEH82" s="321" t="s">
        <v>357</v>
      </c>
      <c r="KEI82" s="321" t="s">
        <v>357</v>
      </c>
      <c r="KEJ82" s="321" t="s">
        <v>357</v>
      </c>
      <c r="KEK82" s="321" t="s">
        <v>357</v>
      </c>
      <c r="KEL82" s="321" t="s">
        <v>357</v>
      </c>
      <c r="KEM82" s="321" t="s">
        <v>357</v>
      </c>
      <c r="KEN82" s="321" t="s">
        <v>357</v>
      </c>
      <c r="KEO82" s="321" t="s">
        <v>357</v>
      </c>
      <c r="KEP82" s="321" t="s">
        <v>357</v>
      </c>
      <c r="KEQ82" s="321" t="s">
        <v>357</v>
      </c>
      <c r="KER82" s="321" t="s">
        <v>357</v>
      </c>
      <c r="KES82" s="321" t="s">
        <v>357</v>
      </c>
      <c r="KET82" s="321" t="s">
        <v>357</v>
      </c>
      <c r="KEU82" s="321" t="s">
        <v>357</v>
      </c>
      <c r="KEV82" s="321" t="s">
        <v>357</v>
      </c>
      <c r="KEW82" s="321" t="s">
        <v>357</v>
      </c>
      <c r="KEX82" s="321" t="s">
        <v>357</v>
      </c>
      <c r="KEY82" s="321" t="s">
        <v>357</v>
      </c>
      <c r="KEZ82" s="321" t="s">
        <v>357</v>
      </c>
      <c r="KFA82" s="321" t="s">
        <v>357</v>
      </c>
      <c r="KFB82" s="321" t="s">
        <v>357</v>
      </c>
      <c r="KFC82" s="321" t="s">
        <v>357</v>
      </c>
      <c r="KFD82" s="321" t="s">
        <v>357</v>
      </c>
      <c r="KFE82" s="321" t="s">
        <v>357</v>
      </c>
      <c r="KFF82" s="321" t="s">
        <v>357</v>
      </c>
      <c r="KFG82" s="321" t="s">
        <v>357</v>
      </c>
      <c r="KFH82" s="321" t="s">
        <v>357</v>
      </c>
      <c r="KFI82" s="321" t="s">
        <v>357</v>
      </c>
      <c r="KFJ82" s="321" t="s">
        <v>357</v>
      </c>
      <c r="KFK82" s="321" t="s">
        <v>357</v>
      </c>
      <c r="KFL82" s="321" t="s">
        <v>357</v>
      </c>
      <c r="KFM82" s="321" t="s">
        <v>357</v>
      </c>
      <c r="KFN82" s="321" t="s">
        <v>357</v>
      </c>
      <c r="KFO82" s="321" t="s">
        <v>357</v>
      </c>
      <c r="KFP82" s="321" t="s">
        <v>357</v>
      </c>
      <c r="KFQ82" s="321" t="s">
        <v>357</v>
      </c>
      <c r="KFR82" s="321" t="s">
        <v>357</v>
      </c>
      <c r="KFS82" s="321" t="s">
        <v>357</v>
      </c>
      <c r="KFT82" s="321" t="s">
        <v>357</v>
      </c>
      <c r="KFU82" s="321" t="s">
        <v>357</v>
      </c>
      <c r="KFV82" s="321" t="s">
        <v>357</v>
      </c>
      <c r="KFW82" s="321" t="s">
        <v>357</v>
      </c>
      <c r="KFX82" s="321" t="s">
        <v>357</v>
      </c>
      <c r="KFY82" s="321" t="s">
        <v>357</v>
      </c>
      <c r="KFZ82" s="321" t="s">
        <v>357</v>
      </c>
      <c r="KGA82" s="321" t="s">
        <v>357</v>
      </c>
      <c r="KGB82" s="321" t="s">
        <v>357</v>
      </c>
      <c r="KGC82" s="321" t="s">
        <v>357</v>
      </c>
      <c r="KGD82" s="321" t="s">
        <v>357</v>
      </c>
      <c r="KGE82" s="321" t="s">
        <v>357</v>
      </c>
      <c r="KGF82" s="321" t="s">
        <v>357</v>
      </c>
      <c r="KGG82" s="321" t="s">
        <v>357</v>
      </c>
      <c r="KGH82" s="321" t="s">
        <v>357</v>
      </c>
      <c r="KGI82" s="321" t="s">
        <v>357</v>
      </c>
      <c r="KGJ82" s="321" t="s">
        <v>357</v>
      </c>
      <c r="KGK82" s="321" t="s">
        <v>357</v>
      </c>
      <c r="KGL82" s="321" t="s">
        <v>357</v>
      </c>
      <c r="KGM82" s="321" t="s">
        <v>357</v>
      </c>
      <c r="KGN82" s="321" t="s">
        <v>357</v>
      </c>
      <c r="KGO82" s="321" t="s">
        <v>357</v>
      </c>
      <c r="KGP82" s="321" t="s">
        <v>357</v>
      </c>
      <c r="KGQ82" s="321" t="s">
        <v>357</v>
      </c>
      <c r="KGR82" s="321" t="s">
        <v>357</v>
      </c>
      <c r="KGS82" s="321" t="s">
        <v>357</v>
      </c>
      <c r="KGT82" s="321" t="s">
        <v>357</v>
      </c>
      <c r="KGU82" s="321" t="s">
        <v>357</v>
      </c>
      <c r="KGV82" s="321" t="s">
        <v>357</v>
      </c>
      <c r="KGW82" s="321" t="s">
        <v>357</v>
      </c>
      <c r="KGX82" s="321" t="s">
        <v>357</v>
      </c>
      <c r="KGY82" s="321" t="s">
        <v>357</v>
      </c>
      <c r="KGZ82" s="321" t="s">
        <v>357</v>
      </c>
      <c r="KHA82" s="321" t="s">
        <v>357</v>
      </c>
      <c r="KHB82" s="321" t="s">
        <v>357</v>
      </c>
      <c r="KHC82" s="321" t="s">
        <v>357</v>
      </c>
      <c r="KHD82" s="321" t="s">
        <v>357</v>
      </c>
      <c r="KHE82" s="321" t="s">
        <v>357</v>
      </c>
      <c r="KHF82" s="321" t="s">
        <v>357</v>
      </c>
      <c r="KHG82" s="321" t="s">
        <v>357</v>
      </c>
      <c r="KHH82" s="321" t="s">
        <v>357</v>
      </c>
      <c r="KHI82" s="321" t="s">
        <v>357</v>
      </c>
      <c r="KHJ82" s="321" t="s">
        <v>357</v>
      </c>
      <c r="KHK82" s="321" t="s">
        <v>357</v>
      </c>
      <c r="KHL82" s="321" t="s">
        <v>357</v>
      </c>
      <c r="KHM82" s="321" t="s">
        <v>357</v>
      </c>
      <c r="KHN82" s="321" t="s">
        <v>357</v>
      </c>
      <c r="KHO82" s="321" t="s">
        <v>357</v>
      </c>
      <c r="KHP82" s="321" t="s">
        <v>357</v>
      </c>
      <c r="KHQ82" s="321" t="s">
        <v>357</v>
      </c>
      <c r="KHR82" s="321" t="s">
        <v>357</v>
      </c>
      <c r="KHS82" s="321" t="s">
        <v>357</v>
      </c>
      <c r="KHT82" s="321" t="s">
        <v>357</v>
      </c>
      <c r="KHU82" s="321" t="s">
        <v>357</v>
      </c>
      <c r="KHV82" s="321" t="s">
        <v>357</v>
      </c>
      <c r="KHW82" s="321" t="s">
        <v>357</v>
      </c>
      <c r="KHX82" s="321" t="s">
        <v>357</v>
      </c>
      <c r="KHY82" s="321" t="s">
        <v>357</v>
      </c>
      <c r="KHZ82" s="321" t="s">
        <v>357</v>
      </c>
      <c r="KIA82" s="321" t="s">
        <v>357</v>
      </c>
      <c r="KIB82" s="321" t="s">
        <v>357</v>
      </c>
      <c r="KIC82" s="321" t="s">
        <v>357</v>
      </c>
      <c r="KID82" s="321" t="s">
        <v>357</v>
      </c>
      <c r="KIE82" s="321" t="s">
        <v>357</v>
      </c>
      <c r="KIF82" s="321" t="s">
        <v>357</v>
      </c>
      <c r="KIG82" s="321" t="s">
        <v>357</v>
      </c>
      <c r="KIH82" s="321" t="s">
        <v>357</v>
      </c>
      <c r="KII82" s="321" t="s">
        <v>357</v>
      </c>
      <c r="KIJ82" s="321" t="s">
        <v>357</v>
      </c>
      <c r="KIK82" s="321" t="s">
        <v>357</v>
      </c>
      <c r="KIL82" s="321" t="s">
        <v>357</v>
      </c>
      <c r="KIM82" s="321" t="s">
        <v>357</v>
      </c>
      <c r="KIN82" s="321" t="s">
        <v>357</v>
      </c>
      <c r="KIO82" s="321" t="s">
        <v>357</v>
      </c>
      <c r="KIP82" s="321" t="s">
        <v>357</v>
      </c>
      <c r="KIQ82" s="321" t="s">
        <v>357</v>
      </c>
      <c r="KIR82" s="321" t="s">
        <v>357</v>
      </c>
      <c r="KIS82" s="321" t="s">
        <v>357</v>
      </c>
      <c r="KIT82" s="321" t="s">
        <v>357</v>
      </c>
      <c r="KIU82" s="321" t="s">
        <v>357</v>
      </c>
      <c r="KIV82" s="321" t="s">
        <v>357</v>
      </c>
      <c r="KIW82" s="321" t="s">
        <v>357</v>
      </c>
      <c r="KIX82" s="321" t="s">
        <v>357</v>
      </c>
      <c r="KIY82" s="321" t="s">
        <v>357</v>
      </c>
      <c r="KIZ82" s="321" t="s">
        <v>357</v>
      </c>
      <c r="KJA82" s="321" t="s">
        <v>357</v>
      </c>
      <c r="KJB82" s="321" t="s">
        <v>357</v>
      </c>
      <c r="KJC82" s="321" t="s">
        <v>357</v>
      </c>
      <c r="KJD82" s="321" t="s">
        <v>357</v>
      </c>
      <c r="KJE82" s="321" t="s">
        <v>357</v>
      </c>
      <c r="KJF82" s="321" t="s">
        <v>357</v>
      </c>
      <c r="KJG82" s="321" t="s">
        <v>357</v>
      </c>
      <c r="KJH82" s="321" t="s">
        <v>357</v>
      </c>
      <c r="KJI82" s="321" t="s">
        <v>357</v>
      </c>
      <c r="KJJ82" s="321" t="s">
        <v>357</v>
      </c>
      <c r="KJK82" s="321" t="s">
        <v>357</v>
      </c>
      <c r="KJL82" s="321" t="s">
        <v>357</v>
      </c>
      <c r="KJM82" s="321" t="s">
        <v>357</v>
      </c>
      <c r="KJN82" s="321" t="s">
        <v>357</v>
      </c>
      <c r="KJO82" s="321" t="s">
        <v>357</v>
      </c>
      <c r="KJP82" s="321" t="s">
        <v>357</v>
      </c>
      <c r="KJQ82" s="321" t="s">
        <v>357</v>
      </c>
      <c r="KJR82" s="321" t="s">
        <v>357</v>
      </c>
      <c r="KJS82" s="321" t="s">
        <v>357</v>
      </c>
      <c r="KJT82" s="321" t="s">
        <v>357</v>
      </c>
      <c r="KJU82" s="321" t="s">
        <v>357</v>
      </c>
      <c r="KJV82" s="321" t="s">
        <v>357</v>
      </c>
      <c r="KJW82" s="321" t="s">
        <v>357</v>
      </c>
      <c r="KJX82" s="321" t="s">
        <v>357</v>
      </c>
      <c r="KJY82" s="321" t="s">
        <v>357</v>
      </c>
      <c r="KJZ82" s="321" t="s">
        <v>357</v>
      </c>
      <c r="KKA82" s="321" t="s">
        <v>357</v>
      </c>
      <c r="KKB82" s="321" t="s">
        <v>357</v>
      </c>
      <c r="KKC82" s="321" t="s">
        <v>357</v>
      </c>
      <c r="KKD82" s="321" t="s">
        <v>357</v>
      </c>
      <c r="KKE82" s="321" t="s">
        <v>357</v>
      </c>
      <c r="KKF82" s="321" t="s">
        <v>357</v>
      </c>
      <c r="KKG82" s="321" t="s">
        <v>357</v>
      </c>
      <c r="KKH82" s="321" t="s">
        <v>357</v>
      </c>
      <c r="KKI82" s="321" t="s">
        <v>357</v>
      </c>
      <c r="KKJ82" s="321" t="s">
        <v>357</v>
      </c>
      <c r="KKK82" s="321" t="s">
        <v>357</v>
      </c>
      <c r="KKL82" s="321" t="s">
        <v>357</v>
      </c>
      <c r="KKM82" s="321" t="s">
        <v>357</v>
      </c>
      <c r="KKN82" s="321" t="s">
        <v>357</v>
      </c>
      <c r="KKO82" s="321" t="s">
        <v>357</v>
      </c>
      <c r="KKP82" s="321" t="s">
        <v>357</v>
      </c>
      <c r="KKQ82" s="321" t="s">
        <v>357</v>
      </c>
      <c r="KKR82" s="321" t="s">
        <v>357</v>
      </c>
      <c r="KKS82" s="321" t="s">
        <v>357</v>
      </c>
      <c r="KKT82" s="321" t="s">
        <v>357</v>
      </c>
      <c r="KKU82" s="321" t="s">
        <v>357</v>
      </c>
      <c r="KKV82" s="321" t="s">
        <v>357</v>
      </c>
      <c r="KKW82" s="321" t="s">
        <v>357</v>
      </c>
      <c r="KKX82" s="321" t="s">
        <v>357</v>
      </c>
      <c r="KKY82" s="321" t="s">
        <v>357</v>
      </c>
      <c r="KKZ82" s="321" t="s">
        <v>357</v>
      </c>
      <c r="KLA82" s="321" t="s">
        <v>357</v>
      </c>
      <c r="KLB82" s="321" t="s">
        <v>357</v>
      </c>
      <c r="KLC82" s="321" t="s">
        <v>357</v>
      </c>
      <c r="KLD82" s="321" t="s">
        <v>357</v>
      </c>
      <c r="KLE82" s="321" t="s">
        <v>357</v>
      </c>
      <c r="KLF82" s="321" t="s">
        <v>357</v>
      </c>
      <c r="KLG82" s="321" t="s">
        <v>357</v>
      </c>
      <c r="KLH82" s="321" t="s">
        <v>357</v>
      </c>
      <c r="KLI82" s="321" t="s">
        <v>357</v>
      </c>
      <c r="KLJ82" s="321" t="s">
        <v>357</v>
      </c>
      <c r="KLK82" s="321" t="s">
        <v>357</v>
      </c>
      <c r="KLL82" s="321" t="s">
        <v>357</v>
      </c>
      <c r="KLM82" s="321" t="s">
        <v>357</v>
      </c>
      <c r="KLN82" s="321" t="s">
        <v>357</v>
      </c>
      <c r="KLO82" s="321" t="s">
        <v>357</v>
      </c>
      <c r="KLP82" s="321" t="s">
        <v>357</v>
      </c>
      <c r="KLQ82" s="321" t="s">
        <v>357</v>
      </c>
      <c r="KLR82" s="321" t="s">
        <v>357</v>
      </c>
      <c r="KLS82" s="321" t="s">
        <v>357</v>
      </c>
      <c r="KLT82" s="321" t="s">
        <v>357</v>
      </c>
      <c r="KLU82" s="321" t="s">
        <v>357</v>
      </c>
      <c r="KLV82" s="321" t="s">
        <v>357</v>
      </c>
      <c r="KLW82" s="321" t="s">
        <v>357</v>
      </c>
      <c r="KLX82" s="321" t="s">
        <v>357</v>
      </c>
      <c r="KLY82" s="321" t="s">
        <v>357</v>
      </c>
      <c r="KLZ82" s="321" t="s">
        <v>357</v>
      </c>
      <c r="KMA82" s="321" t="s">
        <v>357</v>
      </c>
      <c r="KMB82" s="321" t="s">
        <v>357</v>
      </c>
      <c r="KMC82" s="321" t="s">
        <v>357</v>
      </c>
      <c r="KMD82" s="321" t="s">
        <v>357</v>
      </c>
      <c r="KME82" s="321" t="s">
        <v>357</v>
      </c>
      <c r="KMF82" s="321" t="s">
        <v>357</v>
      </c>
      <c r="KMG82" s="321" t="s">
        <v>357</v>
      </c>
      <c r="KMH82" s="321" t="s">
        <v>357</v>
      </c>
      <c r="KMI82" s="321" t="s">
        <v>357</v>
      </c>
      <c r="KMJ82" s="321" t="s">
        <v>357</v>
      </c>
      <c r="KMK82" s="321" t="s">
        <v>357</v>
      </c>
      <c r="KML82" s="321" t="s">
        <v>357</v>
      </c>
      <c r="KMM82" s="321" t="s">
        <v>357</v>
      </c>
      <c r="KMN82" s="321" t="s">
        <v>357</v>
      </c>
      <c r="KMO82" s="321" t="s">
        <v>357</v>
      </c>
      <c r="KMP82" s="321" t="s">
        <v>357</v>
      </c>
      <c r="KMQ82" s="321" t="s">
        <v>357</v>
      </c>
      <c r="KMR82" s="321" t="s">
        <v>357</v>
      </c>
      <c r="KMS82" s="321" t="s">
        <v>357</v>
      </c>
      <c r="KMT82" s="321" t="s">
        <v>357</v>
      </c>
      <c r="KMU82" s="321" t="s">
        <v>357</v>
      </c>
      <c r="KMV82" s="321" t="s">
        <v>357</v>
      </c>
      <c r="KMW82" s="321" t="s">
        <v>357</v>
      </c>
      <c r="KMX82" s="321" t="s">
        <v>357</v>
      </c>
      <c r="KMY82" s="321" t="s">
        <v>357</v>
      </c>
      <c r="KMZ82" s="321" t="s">
        <v>357</v>
      </c>
      <c r="KNA82" s="321" t="s">
        <v>357</v>
      </c>
      <c r="KNB82" s="321" t="s">
        <v>357</v>
      </c>
      <c r="KNC82" s="321" t="s">
        <v>357</v>
      </c>
      <c r="KND82" s="321" t="s">
        <v>357</v>
      </c>
      <c r="KNE82" s="321" t="s">
        <v>357</v>
      </c>
      <c r="KNF82" s="321" t="s">
        <v>357</v>
      </c>
      <c r="KNG82" s="321" t="s">
        <v>357</v>
      </c>
      <c r="KNH82" s="321" t="s">
        <v>357</v>
      </c>
      <c r="KNI82" s="321" t="s">
        <v>357</v>
      </c>
      <c r="KNJ82" s="321" t="s">
        <v>357</v>
      </c>
      <c r="KNK82" s="321" t="s">
        <v>357</v>
      </c>
      <c r="KNL82" s="321" t="s">
        <v>357</v>
      </c>
      <c r="KNM82" s="321" t="s">
        <v>357</v>
      </c>
      <c r="KNN82" s="321" t="s">
        <v>357</v>
      </c>
      <c r="KNO82" s="321" t="s">
        <v>357</v>
      </c>
      <c r="KNP82" s="321" t="s">
        <v>357</v>
      </c>
      <c r="KNQ82" s="321" t="s">
        <v>357</v>
      </c>
      <c r="KNR82" s="321" t="s">
        <v>357</v>
      </c>
      <c r="KNS82" s="321" t="s">
        <v>357</v>
      </c>
      <c r="KNT82" s="321" t="s">
        <v>357</v>
      </c>
      <c r="KNU82" s="321" t="s">
        <v>357</v>
      </c>
      <c r="KNV82" s="321" t="s">
        <v>357</v>
      </c>
      <c r="KNW82" s="321" t="s">
        <v>357</v>
      </c>
      <c r="KNX82" s="321" t="s">
        <v>357</v>
      </c>
      <c r="KNY82" s="321" t="s">
        <v>357</v>
      </c>
      <c r="KNZ82" s="321" t="s">
        <v>357</v>
      </c>
      <c r="KOA82" s="321" t="s">
        <v>357</v>
      </c>
      <c r="KOB82" s="321" t="s">
        <v>357</v>
      </c>
      <c r="KOC82" s="321" t="s">
        <v>357</v>
      </c>
      <c r="KOD82" s="321" t="s">
        <v>357</v>
      </c>
      <c r="KOE82" s="321" t="s">
        <v>357</v>
      </c>
      <c r="KOF82" s="321" t="s">
        <v>357</v>
      </c>
      <c r="KOG82" s="321" t="s">
        <v>357</v>
      </c>
      <c r="KOH82" s="321" t="s">
        <v>357</v>
      </c>
      <c r="KOI82" s="321" t="s">
        <v>357</v>
      </c>
      <c r="KOJ82" s="321" t="s">
        <v>357</v>
      </c>
      <c r="KOK82" s="321" t="s">
        <v>357</v>
      </c>
      <c r="KOL82" s="321" t="s">
        <v>357</v>
      </c>
      <c r="KOM82" s="321" t="s">
        <v>357</v>
      </c>
      <c r="KON82" s="321" t="s">
        <v>357</v>
      </c>
      <c r="KOO82" s="321" t="s">
        <v>357</v>
      </c>
      <c r="KOP82" s="321" t="s">
        <v>357</v>
      </c>
      <c r="KOQ82" s="321" t="s">
        <v>357</v>
      </c>
      <c r="KOR82" s="321" t="s">
        <v>357</v>
      </c>
      <c r="KOS82" s="321" t="s">
        <v>357</v>
      </c>
      <c r="KOT82" s="321" t="s">
        <v>357</v>
      </c>
      <c r="KOU82" s="321" t="s">
        <v>357</v>
      </c>
      <c r="KOV82" s="321" t="s">
        <v>357</v>
      </c>
      <c r="KOW82" s="321" t="s">
        <v>357</v>
      </c>
      <c r="KOX82" s="321" t="s">
        <v>357</v>
      </c>
      <c r="KOY82" s="321" t="s">
        <v>357</v>
      </c>
      <c r="KOZ82" s="321" t="s">
        <v>357</v>
      </c>
      <c r="KPA82" s="321" t="s">
        <v>357</v>
      </c>
      <c r="KPB82" s="321" t="s">
        <v>357</v>
      </c>
      <c r="KPC82" s="321" t="s">
        <v>357</v>
      </c>
      <c r="KPD82" s="321" t="s">
        <v>357</v>
      </c>
      <c r="KPE82" s="321" t="s">
        <v>357</v>
      </c>
      <c r="KPF82" s="321" t="s">
        <v>357</v>
      </c>
      <c r="KPG82" s="321" t="s">
        <v>357</v>
      </c>
      <c r="KPH82" s="321" t="s">
        <v>357</v>
      </c>
      <c r="KPI82" s="321" t="s">
        <v>357</v>
      </c>
      <c r="KPJ82" s="321" t="s">
        <v>357</v>
      </c>
      <c r="KPK82" s="321" t="s">
        <v>357</v>
      </c>
      <c r="KPL82" s="321" t="s">
        <v>357</v>
      </c>
      <c r="KPM82" s="321" t="s">
        <v>357</v>
      </c>
      <c r="KPN82" s="321" t="s">
        <v>357</v>
      </c>
      <c r="KPO82" s="321" t="s">
        <v>357</v>
      </c>
      <c r="KPP82" s="321" t="s">
        <v>357</v>
      </c>
      <c r="KPQ82" s="321" t="s">
        <v>357</v>
      </c>
      <c r="KPR82" s="321" t="s">
        <v>357</v>
      </c>
      <c r="KPS82" s="321" t="s">
        <v>357</v>
      </c>
      <c r="KPT82" s="321" t="s">
        <v>357</v>
      </c>
      <c r="KPU82" s="321" t="s">
        <v>357</v>
      </c>
      <c r="KPV82" s="321" t="s">
        <v>357</v>
      </c>
      <c r="KPW82" s="321" t="s">
        <v>357</v>
      </c>
      <c r="KPX82" s="321" t="s">
        <v>357</v>
      </c>
      <c r="KPY82" s="321" t="s">
        <v>357</v>
      </c>
      <c r="KPZ82" s="321" t="s">
        <v>357</v>
      </c>
      <c r="KQA82" s="321" t="s">
        <v>357</v>
      </c>
      <c r="KQB82" s="321" t="s">
        <v>357</v>
      </c>
      <c r="KQC82" s="321" t="s">
        <v>357</v>
      </c>
      <c r="KQD82" s="321" t="s">
        <v>357</v>
      </c>
      <c r="KQE82" s="321" t="s">
        <v>357</v>
      </c>
      <c r="KQF82" s="321" t="s">
        <v>357</v>
      </c>
      <c r="KQG82" s="321" t="s">
        <v>357</v>
      </c>
      <c r="KQH82" s="321" t="s">
        <v>357</v>
      </c>
      <c r="KQI82" s="321" t="s">
        <v>357</v>
      </c>
      <c r="KQJ82" s="321" t="s">
        <v>357</v>
      </c>
      <c r="KQK82" s="321" t="s">
        <v>357</v>
      </c>
      <c r="KQL82" s="321" t="s">
        <v>357</v>
      </c>
      <c r="KQM82" s="321" t="s">
        <v>357</v>
      </c>
      <c r="KQN82" s="321" t="s">
        <v>357</v>
      </c>
      <c r="KQO82" s="321" t="s">
        <v>357</v>
      </c>
      <c r="KQP82" s="321" t="s">
        <v>357</v>
      </c>
      <c r="KQQ82" s="321" t="s">
        <v>357</v>
      </c>
      <c r="KQR82" s="321" t="s">
        <v>357</v>
      </c>
      <c r="KQS82" s="321" t="s">
        <v>357</v>
      </c>
      <c r="KQT82" s="321" t="s">
        <v>357</v>
      </c>
      <c r="KQU82" s="321" t="s">
        <v>357</v>
      </c>
      <c r="KQV82" s="321" t="s">
        <v>357</v>
      </c>
      <c r="KQW82" s="321" t="s">
        <v>357</v>
      </c>
      <c r="KQX82" s="321" t="s">
        <v>357</v>
      </c>
      <c r="KQY82" s="321" t="s">
        <v>357</v>
      </c>
      <c r="KQZ82" s="321" t="s">
        <v>357</v>
      </c>
      <c r="KRA82" s="321" t="s">
        <v>357</v>
      </c>
      <c r="KRB82" s="321" t="s">
        <v>357</v>
      </c>
      <c r="KRC82" s="321" t="s">
        <v>357</v>
      </c>
      <c r="KRD82" s="321" t="s">
        <v>357</v>
      </c>
      <c r="KRE82" s="321" t="s">
        <v>357</v>
      </c>
      <c r="KRF82" s="321" t="s">
        <v>357</v>
      </c>
      <c r="KRG82" s="321" t="s">
        <v>357</v>
      </c>
      <c r="KRH82" s="321" t="s">
        <v>357</v>
      </c>
      <c r="KRI82" s="321" t="s">
        <v>357</v>
      </c>
      <c r="KRJ82" s="321" t="s">
        <v>357</v>
      </c>
      <c r="KRK82" s="321" t="s">
        <v>357</v>
      </c>
      <c r="KRL82" s="321" t="s">
        <v>357</v>
      </c>
      <c r="KRM82" s="321" t="s">
        <v>357</v>
      </c>
      <c r="KRN82" s="321" t="s">
        <v>357</v>
      </c>
      <c r="KRO82" s="321" t="s">
        <v>357</v>
      </c>
      <c r="KRP82" s="321" t="s">
        <v>357</v>
      </c>
      <c r="KRQ82" s="321" t="s">
        <v>357</v>
      </c>
      <c r="KRR82" s="321" t="s">
        <v>357</v>
      </c>
      <c r="KRS82" s="321" t="s">
        <v>357</v>
      </c>
      <c r="KRT82" s="321" t="s">
        <v>357</v>
      </c>
      <c r="KRU82" s="321" t="s">
        <v>357</v>
      </c>
      <c r="KRV82" s="321" t="s">
        <v>357</v>
      </c>
      <c r="KRW82" s="321" t="s">
        <v>357</v>
      </c>
      <c r="KRX82" s="321" t="s">
        <v>357</v>
      </c>
      <c r="KRY82" s="321" t="s">
        <v>357</v>
      </c>
      <c r="KRZ82" s="321" t="s">
        <v>357</v>
      </c>
      <c r="KSA82" s="321" t="s">
        <v>357</v>
      </c>
      <c r="KSB82" s="321" t="s">
        <v>357</v>
      </c>
      <c r="KSC82" s="321" t="s">
        <v>357</v>
      </c>
      <c r="KSD82" s="321" t="s">
        <v>357</v>
      </c>
      <c r="KSE82" s="321" t="s">
        <v>357</v>
      </c>
      <c r="KSF82" s="321" t="s">
        <v>357</v>
      </c>
      <c r="KSG82" s="321" t="s">
        <v>357</v>
      </c>
      <c r="KSH82" s="321" t="s">
        <v>357</v>
      </c>
      <c r="KSI82" s="321" t="s">
        <v>357</v>
      </c>
      <c r="KSJ82" s="321" t="s">
        <v>357</v>
      </c>
      <c r="KSK82" s="321" t="s">
        <v>357</v>
      </c>
      <c r="KSL82" s="321" t="s">
        <v>357</v>
      </c>
      <c r="KSM82" s="321" t="s">
        <v>357</v>
      </c>
      <c r="KSN82" s="321" t="s">
        <v>357</v>
      </c>
      <c r="KSO82" s="321" t="s">
        <v>357</v>
      </c>
      <c r="KSP82" s="321" t="s">
        <v>357</v>
      </c>
      <c r="KSQ82" s="321" t="s">
        <v>357</v>
      </c>
      <c r="KSR82" s="321" t="s">
        <v>357</v>
      </c>
      <c r="KSS82" s="321" t="s">
        <v>357</v>
      </c>
      <c r="KST82" s="321" t="s">
        <v>357</v>
      </c>
      <c r="KSU82" s="321" t="s">
        <v>357</v>
      </c>
      <c r="KSV82" s="321" t="s">
        <v>357</v>
      </c>
      <c r="KSW82" s="321" t="s">
        <v>357</v>
      </c>
      <c r="KSX82" s="321" t="s">
        <v>357</v>
      </c>
      <c r="KSY82" s="321" t="s">
        <v>357</v>
      </c>
      <c r="KSZ82" s="321" t="s">
        <v>357</v>
      </c>
      <c r="KTA82" s="321" t="s">
        <v>357</v>
      </c>
      <c r="KTB82" s="321" t="s">
        <v>357</v>
      </c>
      <c r="KTC82" s="321" t="s">
        <v>357</v>
      </c>
      <c r="KTD82" s="321" t="s">
        <v>357</v>
      </c>
      <c r="KTE82" s="321" t="s">
        <v>357</v>
      </c>
      <c r="KTF82" s="321" t="s">
        <v>357</v>
      </c>
      <c r="KTG82" s="321" t="s">
        <v>357</v>
      </c>
      <c r="KTH82" s="321" t="s">
        <v>357</v>
      </c>
      <c r="KTI82" s="321" t="s">
        <v>357</v>
      </c>
      <c r="KTJ82" s="321" t="s">
        <v>357</v>
      </c>
      <c r="KTK82" s="321" t="s">
        <v>357</v>
      </c>
      <c r="KTL82" s="321" t="s">
        <v>357</v>
      </c>
      <c r="KTM82" s="321" t="s">
        <v>357</v>
      </c>
      <c r="KTN82" s="321" t="s">
        <v>357</v>
      </c>
      <c r="KTO82" s="321" t="s">
        <v>357</v>
      </c>
      <c r="KTP82" s="321" t="s">
        <v>357</v>
      </c>
      <c r="KTQ82" s="321" t="s">
        <v>357</v>
      </c>
      <c r="KTR82" s="321" t="s">
        <v>357</v>
      </c>
      <c r="KTS82" s="321" t="s">
        <v>357</v>
      </c>
      <c r="KTT82" s="321" t="s">
        <v>357</v>
      </c>
      <c r="KTU82" s="321" t="s">
        <v>357</v>
      </c>
      <c r="KTV82" s="321" t="s">
        <v>357</v>
      </c>
      <c r="KTW82" s="321" t="s">
        <v>357</v>
      </c>
      <c r="KTX82" s="321" t="s">
        <v>357</v>
      </c>
      <c r="KTY82" s="321" t="s">
        <v>357</v>
      </c>
      <c r="KTZ82" s="321" t="s">
        <v>357</v>
      </c>
      <c r="KUA82" s="321" t="s">
        <v>357</v>
      </c>
      <c r="KUB82" s="321" t="s">
        <v>357</v>
      </c>
      <c r="KUC82" s="321" t="s">
        <v>357</v>
      </c>
      <c r="KUD82" s="321" t="s">
        <v>357</v>
      </c>
      <c r="KUE82" s="321" t="s">
        <v>357</v>
      </c>
      <c r="KUF82" s="321" t="s">
        <v>357</v>
      </c>
      <c r="KUG82" s="321" t="s">
        <v>357</v>
      </c>
      <c r="KUH82" s="321" t="s">
        <v>357</v>
      </c>
      <c r="KUI82" s="321" t="s">
        <v>357</v>
      </c>
      <c r="KUJ82" s="321" t="s">
        <v>357</v>
      </c>
      <c r="KUK82" s="321" t="s">
        <v>357</v>
      </c>
      <c r="KUL82" s="321" t="s">
        <v>357</v>
      </c>
      <c r="KUM82" s="321" t="s">
        <v>357</v>
      </c>
      <c r="KUN82" s="321" t="s">
        <v>357</v>
      </c>
      <c r="KUO82" s="321" t="s">
        <v>357</v>
      </c>
      <c r="KUP82" s="321" t="s">
        <v>357</v>
      </c>
      <c r="KUQ82" s="321" t="s">
        <v>357</v>
      </c>
      <c r="KUR82" s="321" t="s">
        <v>357</v>
      </c>
      <c r="KUS82" s="321" t="s">
        <v>357</v>
      </c>
      <c r="KUT82" s="321" t="s">
        <v>357</v>
      </c>
      <c r="KUU82" s="321" t="s">
        <v>357</v>
      </c>
      <c r="KUV82" s="321" t="s">
        <v>357</v>
      </c>
      <c r="KUW82" s="321" t="s">
        <v>357</v>
      </c>
      <c r="KUX82" s="321" t="s">
        <v>357</v>
      </c>
      <c r="KUY82" s="321" t="s">
        <v>357</v>
      </c>
      <c r="KUZ82" s="321" t="s">
        <v>357</v>
      </c>
      <c r="KVA82" s="321" t="s">
        <v>357</v>
      </c>
      <c r="KVB82" s="321" t="s">
        <v>357</v>
      </c>
      <c r="KVC82" s="321" t="s">
        <v>357</v>
      </c>
      <c r="KVD82" s="321" t="s">
        <v>357</v>
      </c>
      <c r="KVE82" s="321" t="s">
        <v>357</v>
      </c>
      <c r="KVF82" s="321" t="s">
        <v>357</v>
      </c>
      <c r="KVG82" s="321" t="s">
        <v>357</v>
      </c>
      <c r="KVH82" s="321" t="s">
        <v>357</v>
      </c>
      <c r="KVI82" s="321" t="s">
        <v>357</v>
      </c>
      <c r="KVJ82" s="321" t="s">
        <v>357</v>
      </c>
      <c r="KVK82" s="321" t="s">
        <v>357</v>
      </c>
      <c r="KVL82" s="321" t="s">
        <v>357</v>
      </c>
      <c r="KVM82" s="321" t="s">
        <v>357</v>
      </c>
      <c r="KVN82" s="321" t="s">
        <v>357</v>
      </c>
      <c r="KVO82" s="321" t="s">
        <v>357</v>
      </c>
      <c r="KVP82" s="321" t="s">
        <v>357</v>
      </c>
      <c r="KVQ82" s="321" t="s">
        <v>357</v>
      </c>
      <c r="KVR82" s="321" t="s">
        <v>357</v>
      </c>
      <c r="KVS82" s="321" t="s">
        <v>357</v>
      </c>
      <c r="KVT82" s="321" t="s">
        <v>357</v>
      </c>
      <c r="KVU82" s="321" t="s">
        <v>357</v>
      </c>
      <c r="KVV82" s="321" t="s">
        <v>357</v>
      </c>
      <c r="KVW82" s="321" t="s">
        <v>357</v>
      </c>
      <c r="KVX82" s="321" t="s">
        <v>357</v>
      </c>
      <c r="KVY82" s="321" t="s">
        <v>357</v>
      </c>
      <c r="KVZ82" s="321" t="s">
        <v>357</v>
      </c>
      <c r="KWA82" s="321" t="s">
        <v>357</v>
      </c>
      <c r="KWB82" s="321" t="s">
        <v>357</v>
      </c>
      <c r="KWC82" s="321" t="s">
        <v>357</v>
      </c>
      <c r="KWD82" s="321" t="s">
        <v>357</v>
      </c>
      <c r="KWE82" s="321" t="s">
        <v>357</v>
      </c>
      <c r="KWF82" s="321" t="s">
        <v>357</v>
      </c>
      <c r="KWG82" s="321" t="s">
        <v>357</v>
      </c>
      <c r="KWH82" s="321" t="s">
        <v>357</v>
      </c>
      <c r="KWI82" s="321" t="s">
        <v>357</v>
      </c>
      <c r="KWJ82" s="321" t="s">
        <v>357</v>
      </c>
      <c r="KWK82" s="321" t="s">
        <v>357</v>
      </c>
      <c r="KWL82" s="321" t="s">
        <v>357</v>
      </c>
      <c r="KWM82" s="321" t="s">
        <v>357</v>
      </c>
      <c r="KWN82" s="321" t="s">
        <v>357</v>
      </c>
      <c r="KWO82" s="321" t="s">
        <v>357</v>
      </c>
      <c r="KWP82" s="321" t="s">
        <v>357</v>
      </c>
      <c r="KWQ82" s="321" t="s">
        <v>357</v>
      </c>
      <c r="KWR82" s="321" t="s">
        <v>357</v>
      </c>
      <c r="KWS82" s="321" t="s">
        <v>357</v>
      </c>
      <c r="KWT82" s="321" t="s">
        <v>357</v>
      </c>
      <c r="KWU82" s="321" t="s">
        <v>357</v>
      </c>
      <c r="KWV82" s="321" t="s">
        <v>357</v>
      </c>
      <c r="KWW82" s="321" t="s">
        <v>357</v>
      </c>
      <c r="KWX82" s="321" t="s">
        <v>357</v>
      </c>
      <c r="KWY82" s="321" t="s">
        <v>357</v>
      </c>
      <c r="KWZ82" s="321" t="s">
        <v>357</v>
      </c>
      <c r="KXA82" s="321" t="s">
        <v>357</v>
      </c>
      <c r="KXB82" s="321" t="s">
        <v>357</v>
      </c>
      <c r="KXC82" s="321" t="s">
        <v>357</v>
      </c>
      <c r="KXD82" s="321" t="s">
        <v>357</v>
      </c>
      <c r="KXE82" s="321" t="s">
        <v>357</v>
      </c>
      <c r="KXF82" s="321" t="s">
        <v>357</v>
      </c>
      <c r="KXG82" s="321" t="s">
        <v>357</v>
      </c>
      <c r="KXH82" s="321" t="s">
        <v>357</v>
      </c>
      <c r="KXI82" s="321" t="s">
        <v>357</v>
      </c>
      <c r="KXJ82" s="321" t="s">
        <v>357</v>
      </c>
      <c r="KXK82" s="321" t="s">
        <v>357</v>
      </c>
      <c r="KXL82" s="321" t="s">
        <v>357</v>
      </c>
      <c r="KXM82" s="321" t="s">
        <v>357</v>
      </c>
      <c r="KXN82" s="321" t="s">
        <v>357</v>
      </c>
      <c r="KXO82" s="321" t="s">
        <v>357</v>
      </c>
      <c r="KXP82" s="321" t="s">
        <v>357</v>
      </c>
      <c r="KXQ82" s="321" t="s">
        <v>357</v>
      </c>
      <c r="KXR82" s="321" t="s">
        <v>357</v>
      </c>
      <c r="KXS82" s="321" t="s">
        <v>357</v>
      </c>
      <c r="KXT82" s="321" t="s">
        <v>357</v>
      </c>
      <c r="KXU82" s="321" t="s">
        <v>357</v>
      </c>
      <c r="KXV82" s="321" t="s">
        <v>357</v>
      </c>
      <c r="KXW82" s="321" t="s">
        <v>357</v>
      </c>
      <c r="KXX82" s="321" t="s">
        <v>357</v>
      </c>
      <c r="KXY82" s="321" t="s">
        <v>357</v>
      </c>
      <c r="KXZ82" s="321" t="s">
        <v>357</v>
      </c>
      <c r="KYA82" s="321" t="s">
        <v>357</v>
      </c>
      <c r="KYB82" s="321" t="s">
        <v>357</v>
      </c>
      <c r="KYC82" s="321" t="s">
        <v>357</v>
      </c>
      <c r="KYD82" s="321" t="s">
        <v>357</v>
      </c>
      <c r="KYE82" s="321" t="s">
        <v>357</v>
      </c>
      <c r="KYF82" s="321" t="s">
        <v>357</v>
      </c>
      <c r="KYG82" s="321" t="s">
        <v>357</v>
      </c>
      <c r="KYH82" s="321" t="s">
        <v>357</v>
      </c>
      <c r="KYI82" s="321" t="s">
        <v>357</v>
      </c>
      <c r="KYJ82" s="321" t="s">
        <v>357</v>
      </c>
      <c r="KYK82" s="321" t="s">
        <v>357</v>
      </c>
      <c r="KYL82" s="321" t="s">
        <v>357</v>
      </c>
      <c r="KYM82" s="321" t="s">
        <v>357</v>
      </c>
      <c r="KYN82" s="321" t="s">
        <v>357</v>
      </c>
      <c r="KYO82" s="321" t="s">
        <v>357</v>
      </c>
      <c r="KYP82" s="321" t="s">
        <v>357</v>
      </c>
      <c r="KYQ82" s="321" t="s">
        <v>357</v>
      </c>
      <c r="KYR82" s="321" t="s">
        <v>357</v>
      </c>
      <c r="KYS82" s="321" t="s">
        <v>357</v>
      </c>
      <c r="KYT82" s="321" t="s">
        <v>357</v>
      </c>
      <c r="KYU82" s="321" t="s">
        <v>357</v>
      </c>
      <c r="KYV82" s="321" t="s">
        <v>357</v>
      </c>
      <c r="KYW82" s="321" t="s">
        <v>357</v>
      </c>
      <c r="KYX82" s="321" t="s">
        <v>357</v>
      </c>
      <c r="KYY82" s="321" t="s">
        <v>357</v>
      </c>
      <c r="KYZ82" s="321" t="s">
        <v>357</v>
      </c>
      <c r="KZA82" s="321" t="s">
        <v>357</v>
      </c>
      <c r="KZB82" s="321" t="s">
        <v>357</v>
      </c>
      <c r="KZC82" s="321" t="s">
        <v>357</v>
      </c>
      <c r="KZD82" s="321" t="s">
        <v>357</v>
      </c>
      <c r="KZE82" s="321" t="s">
        <v>357</v>
      </c>
      <c r="KZF82" s="321" t="s">
        <v>357</v>
      </c>
      <c r="KZG82" s="321" t="s">
        <v>357</v>
      </c>
      <c r="KZH82" s="321" t="s">
        <v>357</v>
      </c>
      <c r="KZI82" s="321" t="s">
        <v>357</v>
      </c>
      <c r="KZJ82" s="321" t="s">
        <v>357</v>
      </c>
      <c r="KZK82" s="321" t="s">
        <v>357</v>
      </c>
      <c r="KZL82" s="321" t="s">
        <v>357</v>
      </c>
      <c r="KZM82" s="321" t="s">
        <v>357</v>
      </c>
      <c r="KZN82" s="321" t="s">
        <v>357</v>
      </c>
      <c r="KZO82" s="321" t="s">
        <v>357</v>
      </c>
      <c r="KZP82" s="321" t="s">
        <v>357</v>
      </c>
      <c r="KZQ82" s="321" t="s">
        <v>357</v>
      </c>
      <c r="KZR82" s="321" t="s">
        <v>357</v>
      </c>
      <c r="KZS82" s="321" t="s">
        <v>357</v>
      </c>
      <c r="KZT82" s="321" t="s">
        <v>357</v>
      </c>
      <c r="KZU82" s="321" t="s">
        <v>357</v>
      </c>
      <c r="KZV82" s="321" t="s">
        <v>357</v>
      </c>
      <c r="KZW82" s="321" t="s">
        <v>357</v>
      </c>
      <c r="KZX82" s="321" t="s">
        <v>357</v>
      </c>
      <c r="KZY82" s="321" t="s">
        <v>357</v>
      </c>
      <c r="KZZ82" s="321" t="s">
        <v>357</v>
      </c>
      <c r="LAA82" s="321" t="s">
        <v>357</v>
      </c>
      <c r="LAB82" s="321" t="s">
        <v>357</v>
      </c>
      <c r="LAC82" s="321" t="s">
        <v>357</v>
      </c>
      <c r="LAD82" s="321" t="s">
        <v>357</v>
      </c>
      <c r="LAE82" s="321" t="s">
        <v>357</v>
      </c>
      <c r="LAF82" s="321" t="s">
        <v>357</v>
      </c>
      <c r="LAG82" s="321" t="s">
        <v>357</v>
      </c>
      <c r="LAH82" s="321" t="s">
        <v>357</v>
      </c>
      <c r="LAI82" s="321" t="s">
        <v>357</v>
      </c>
      <c r="LAJ82" s="321" t="s">
        <v>357</v>
      </c>
      <c r="LAK82" s="321" t="s">
        <v>357</v>
      </c>
      <c r="LAL82" s="321" t="s">
        <v>357</v>
      </c>
      <c r="LAM82" s="321" t="s">
        <v>357</v>
      </c>
      <c r="LAN82" s="321" t="s">
        <v>357</v>
      </c>
      <c r="LAO82" s="321" t="s">
        <v>357</v>
      </c>
      <c r="LAP82" s="321" t="s">
        <v>357</v>
      </c>
      <c r="LAQ82" s="321" t="s">
        <v>357</v>
      </c>
      <c r="LAR82" s="321" t="s">
        <v>357</v>
      </c>
      <c r="LAS82" s="321" t="s">
        <v>357</v>
      </c>
      <c r="LAT82" s="321" t="s">
        <v>357</v>
      </c>
      <c r="LAU82" s="321" t="s">
        <v>357</v>
      </c>
      <c r="LAV82" s="321" t="s">
        <v>357</v>
      </c>
      <c r="LAW82" s="321" t="s">
        <v>357</v>
      </c>
      <c r="LAX82" s="321" t="s">
        <v>357</v>
      </c>
      <c r="LAY82" s="321" t="s">
        <v>357</v>
      </c>
      <c r="LAZ82" s="321" t="s">
        <v>357</v>
      </c>
      <c r="LBA82" s="321" t="s">
        <v>357</v>
      </c>
      <c r="LBB82" s="321" t="s">
        <v>357</v>
      </c>
      <c r="LBC82" s="321" t="s">
        <v>357</v>
      </c>
      <c r="LBD82" s="321" t="s">
        <v>357</v>
      </c>
      <c r="LBE82" s="321" t="s">
        <v>357</v>
      </c>
      <c r="LBF82" s="321" t="s">
        <v>357</v>
      </c>
      <c r="LBG82" s="321" t="s">
        <v>357</v>
      </c>
      <c r="LBH82" s="321" t="s">
        <v>357</v>
      </c>
      <c r="LBI82" s="321" t="s">
        <v>357</v>
      </c>
      <c r="LBJ82" s="321" t="s">
        <v>357</v>
      </c>
      <c r="LBK82" s="321" t="s">
        <v>357</v>
      </c>
      <c r="LBL82" s="321" t="s">
        <v>357</v>
      </c>
      <c r="LBM82" s="321" t="s">
        <v>357</v>
      </c>
      <c r="LBN82" s="321" t="s">
        <v>357</v>
      </c>
      <c r="LBO82" s="321" t="s">
        <v>357</v>
      </c>
      <c r="LBP82" s="321" t="s">
        <v>357</v>
      </c>
      <c r="LBQ82" s="321" t="s">
        <v>357</v>
      </c>
      <c r="LBR82" s="321" t="s">
        <v>357</v>
      </c>
      <c r="LBS82" s="321" t="s">
        <v>357</v>
      </c>
      <c r="LBT82" s="321" t="s">
        <v>357</v>
      </c>
      <c r="LBU82" s="321" t="s">
        <v>357</v>
      </c>
      <c r="LBV82" s="321" t="s">
        <v>357</v>
      </c>
      <c r="LBW82" s="321" t="s">
        <v>357</v>
      </c>
      <c r="LBX82" s="321" t="s">
        <v>357</v>
      </c>
      <c r="LBY82" s="321" t="s">
        <v>357</v>
      </c>
      <c r="LBZ82" s="321" t="s">
        <v>357</v>
      </c>
      <c r="LCA82" s="321" t="s">
        <v>357</v>
      </c>
      <c r="LCB82" s="321" t="s">
        <v>357</v>
      </c>
      <c r="LCC82" s="321" t="s">
        <v>357</v>
      </c>
      <c r="LCD82" s="321" t="s">
        <v>357</v>
      </c>
      <c r="LCE82" s="321" t="s">
        <v>357</v>
      </c>
      <c r="LCF82" s="321" t="s">
        <v>357</v>
      </c>
      <c r="LCG82" s="321" t="s">
        <v>357</v>
      </c>
      <c r="LCH82" s="321" t="s">
        <v>357</v>
      </c>
      <c r="LCI82" s="321" t="s">
        <v>357</v>
      </c>
      <c r="LCJ82" s="321" t="s">
        <v>357</v>
      </c>
      <c r="LCK82" s="321" t="s">
        <v>357</v>
      </c>
      <c r="LCL82" s="321" t="s">
        <v>357</v>
      </c>
      <c r="LCM82" s="321" t="s">
        <v>357</v>
      </c>
      <c r="LCN82" s="321" t="s">
        <v>357</v>
      </c>
      <c r="LCO82" s="321" t="s">
        <v>357</v>
      </c>
      <c r="LCP82" s="321" t="s">
        <v>357</v>
      </c>
      <c r="LCQ82" s="321" t="s">
        <v>357</v>
      </c>
      <c r="LCR82" s="321" t="s">
        <v>357</v>
      </c>
      <c r="LCS82" s="321" t="s">
        <v>357</v>
      </c>
      <c r="LCT82" s="321" t="s">
        <v>357</v>
      </c>
      <c r="LCU82" s="321" t="s">
        <v>357</v>
      </c>
      <c r="LCV82" s="321" t="s">
        <v>357</v>
      </c>
      <c r="LCW82" s="321" t="s">
        <v>357</v>
      </c>
      <c r="LCX82" s="321" t="s">
        <v>357</v>
      </c>
      <c r="LCY82" s="321" t="s">
        <v>357</v>
      </c>
      <c r="LCZ82" s="321" t="s">
        <v>357</v>
      </c>
      <c r="LDA82" s="321" t="s">
        <v>357</v>
      </c>
      <c r="LDB82" s="321" t="s">
        <v>357</v>
      </c>
      <c r="LDC82" s="321" t="s">
        <v>357</v>
      </c>
      <c r="LDD82" s="321" t="s">
        <v>357</v>
      </c>
      <c r="LDE82" s="321" t="s">
        <v>357</v>
      </c>
      <c r="LDF82" s="321" t="s">
        <v>357</v>
      </c>
      <c r="LDG82" s="321" t="s">
        <v>357</v>
      </c>
      <c r="LDH82" s="321" t="s">
        <v>357</v>
      </c>
      <c r="LDI82" s="321" t="s">
        <v>357</v>
      </c>
      <c r="LDJ82" s="321" t="s">
        <v>357</v>
      </c>
      <c r="LDK82" s="321" t="s">
        <v>357</v>
      </c>
      <c r="LDL82" s="321" t="s">
        <v>357</v>
      </c>
      <c r="LDM82" s="321" t="s">
        <v>357</v>
      </c>
      <c r="LDN82" s="321" t="s">
        <v>357</v>
      </c>
      <c r="LDO82" s="321" t="s">
        <v>357</v>
      </c>
      <c r="LDP82" s="321" t="s">
        <v>357</v>
      </c>
      <c r="LDQ82" s="321" t="s">
        <v>357</v>
      </c>
      <c r="LDR82" s="321" t="s">
        <v>357</v>
      </c>
      <c r="LDS82" s="321" t="s">
        <v>357</v>
      </c>
      <c r="LDT82" s="321" t="s">
        <v>357</v>
      </c>
      <c r="LDU82" s="321" t="s">
        <v>357</v>
      </c>
      <c r="LDV82" s="321" t="s">
        <v>357</v>
      </c>
      <c r="LDW82" s="321" t="s">
        <v>357</v>
      </c>
      <c r="LDX82" s="321" t="s">
        <v>357</v>
      </c>
      <c r="LDY82" s="321" t="s">
        <v>357</v>
      </c>
      <c r="LDZ82" s="321" t="s">
        <v>357</v>
      </c>
      <c r="LEA82" s="321" t="s">
        <v>357</v>
      </c>
      <c r="LEB82" s="321" t="s">
        <v>357</v>
      </c>
      <c r="LEC82" s="321" t="s">
        <v>357</v>
      </c>
      <c r="LED82" s="321" t="s">
        <v>357</v>
      </c>
      <c r="LEE82" s="321" t="s">
        <v>357</v>
      </c>
      <c r="LEF82" s="321" t="s">
        <v>357</v>
      </c>
      <c r="LEG82" s="321" t="s">
        <v>357</v>
      </c>
      <c r="LEH82" s="321" t="s">
        <v>357</v>
      </c>
      <c r="LEI82" s="321" t="s">
        <v>357</v>
      </c>
      <c r="LEJ82" s="321" t="s">
        <v>357</v>
      </c>
      <c r="LEK82" s="321" t="s">
        <v>357</v>
      </c>
      <c r="LEL82" s="321" t="s">
        <v>357</v>
      </c>
      <c r="LEM82" s="321" t="s">
        <v>357</v>
      </c>
      <c r="LEN82" s="321" t="s">
        <v>357</v>
      </c>
      <c r="LEO82" s="321" t="s">
        <v>357</v>
      </c>
      <c r="LEP82" s="321" t="s">
        <v>357</v>
      </c>
      <c r="LEQ82" s="321" t="s">
        <v>357</v>
      </c>
      <c r="LER82" s="321" t="s">
        <v>357</v>
      </c>
      <c r="LES82" s="321" t="s">
        <v>357</v>
      </c>
      <c r="LET82" s="321" t="s">
        <v>357</v>
      </c>
      <c r="LEU82" s="321" t="s">
        <v>357</v>
      </c>
      <c r="LEV82" s="321" t="s">
        <v>357</v>
      </c>
      <c r="LEW82" s="321" t="s">
        <v>357</v>
      </c>
      <c r="LEX82" s="321" t="s">
        <v>357</v>
      </c>
      <c r="LEY82" s="321" t="s">
        <v>357</v>
      </c>
      <c r="LEZ82" s="321" t="s">
        <v>357</v>
      </c>
      <c r="LFA82" s="321" t="s">
        <v>357</v>
      </c>
      <c r="LFB82" s="321" t="s">
        <v>357</v>
      </c>
      <c r="LFC82" s="321" t="s">
        <v>357</v>
      </c>
      <c r="LFD82" s="321" t="s">
        <v>357</v>
      </c>
      <c r="LFE82" s="321" t="s">
        <v>357</v>
      </c>
      <c r="LFF82" s="321" t="s">
        <v>357</v>
      </c>
      <c r="LFG82" s="321" t="s">
        <v>357</v>
      </c>
      <c r="LFH82" s="321" t="s">
        <v>357</v>
      </c>
      <c r="LFI82" s="321" t="s">
        <v>357</v>
      </c>
      <c r="LFJ82" s="321" t="s">
        <v>357</v>
      </c>
      <c r="LFK82" s="321" t="s">
        <v>357</v>
      </c>
      <c r="LFL82" s="321" t="s">
        <v>357</v>
      </c>
      <c r="LFM82" s="321" t="s">
        <v>357</v>
      </c>
      <c r="LFN82" s="321" t="s">
        <v>357</v>
      </c>
      <c r="LFO82" s="321" t="s">
        <v>357</v>
      </c>
      <c r="LFP82" s="321" t="s">
        <v>357</v>
      </c>
      <c r="LFQ82" s="321" t="s">
        <v>357</v>
      </c>
      <c r="LFR82" s="321" t="s">
        <v>357</v>
      </c>
      <c r="LFS82" s="321" t="s">
        <v>357</v>
      </c>
      <c r="LFT82" s="321" t="s">
        <v>357</v>
      </c>
      <c r="LFU82" s="321" t="s">
        <v>357</v>
      </c>
      <c r="LFV82" s="321" t="s">
        <v>357</v>
      </c>
      <c r="LFW82" s="321" t="s">
        <v>357</v>
      </c>
      <c r="LFX82" s="321" t="s">
        <v>357</v>
      </c>
      <c r="LFY82" s="321" t="s">
        <v>357</v>
      </c>
      <c r="LFZ82" s="321" t="s">
        <v>357</v>
      </c>
      <c r="LGA82" s="321" t="s">
        <v>357</v>
      </c>
      <c r="LGB82" s="321" t="s">
        <v>357</v>
      </c>
      <c r="LGC82" s="321" t="s">
        <v>357</v>
      </c>
      <c r="LGD82" s="321" t="s">
        <v>357</v>
      </c>
      <c r="LGE82" s="321" t="s">
        <v>357</v>
      </c>
      <c r="LGF82" s="321" t="s">
        <v>357</v>
      </c>
      <c r="LGG82" s="321" t="s">
        <v>357</v>
      </c>
      <c r="LGH82" s="321" t="s">
        <v>357</v>
      </c>
      <c r="LGI82" s="321" t="s">
        <v>357</v>
      </c>
      <c r="LGJ82" s="321" t="s">
        <v>357</v>
      </c>
      <c r="LGK82" s="321" t="s">
        <v>357</v>
      </c>
      <c r="LGL82" s="321" t="s">
        <v>357</v>
      </c>
      <c r="LGM82" s="321" t="s">
        <v>357</v>
      </c>
      <c r="LGN82" s="321" t="s">
        <v>357</v>
      </c>
      <c r="LGO82" s="321" t="s">
        <v>357</v>
      </c>
      <c r="LGP82" s="321" t="s">
        <v>357</v>
      </c>
      <c r="LGQ82" s="321" t="s">
        <v>357</v>
      </c>
      <c r="LGR82" s="321" t="s">
        <v>357</v>
      </c>
      <c r="LGS82" s="321" t="s">
        <v>357</v>
      </c>
      <c r="LGT82" s="321" t="s">
        <v>357</v>
      </c>
      <c r="LGU82" s="321" t="s">
        <v>357</v>
      </c>
      <c r="LGV82" s="321" t="s">
        <v>357</v>
      </c>
      <c r="LGW82" s="321" t="s">
        <v>357</v>
      </c>
      <c r="LGX82" s="321" t="s">
        <v>357</v>
      </c>
      <c r="LGY82" s="321" t="s">
        <v>357</v>
      </c>
      <c r="LGZ82" s="321" t="s">
        <v>357</v>
      </c>
      <c r="LHA82" s="321" t="s">
        <v>357</v>
      </c>
      <c r="LHB82" s="321" t="s">
        <v>357</v>
      </c>
      <c r="LHC82" s="321" t="s">
        <v>357</v>
      </c>
      <c r="LHD82" s="321" t="s">
        <v>357</v>
      </c>
      <c r="LHE82" s="321" t="s">
        <v>357</v>
      </c>
      <c r="LHF82" s="321" t="s">
        <v>357</v>
      </c>
      <c r="LHG82" s="321" t="s">
        <v>357</v>
      </c>
      <c r="LHH82" s="321" t="s">
        <v>357</v>
      </c>
      <c r="LHI82" s="321" t="s">
        <v>357</v>
      </c>
      <c r="LHJ82" s="321" t="s">
        <v>357</v>
      </c>
      <c r="LHK82" s="321" t="s">
        <v>357</v>
      </c>
      <c r="LHL82" s="321" t="s">
        <v>357</v>
      </c>
      <c r="LHM82" s="321" t="s">
        <v>357</v>
      </c>
      <c r="LHN82" s="321" t="s">
        <v>357</v>
      </c>
      <c r="LHO82" s="321" t="s">
        <v>357</v>
      </c>
      <c r="LHP82" s="321" t="s">
        <v>357</v>
      </c>
      <c r="LHQ82" s="321" t="s">
        <v>357</v>
      </c>
      <c r="LHR82" s="321" t="s">
        <v>357</v>
      </c>
      <c r="LHS82" s="321" t="s">
        <v>357</v>
      </c>
      <c r="LHT82" s="321" t="s">
        <v>357</v>
      </c>
      <c r="LHU82" s="321" t="s">
        <v>357</v>
      </c>
      <c r="LHV82" s="321" t="s">
        <v>357</v>
      </c>
      <c r="LHW82" s="321" t="s">
        <v>357</v>
      </c>
      <c r="LHX82" s="321" t="s">
        <v>357</v>
      </c>
      <c r="LHY82" s="321" t="s">
        <v>357</v>
      </c>
      <c r="LHZ82" s="321" t="s">
        <v>357</v>
      </c>
      <c r="LIA82" s="321" t="s">
        <v>357</v>
      </c>
      <c r="LIB82" s="321" t="s">
        <v>357</v>
      </c>
      <c r="LIC82" s="321" t="s">
        <v>357</v>
      </c>
      <c r="LID82" s="321" t="s">
        <v>357</v>
      </c>
      <c r="LIE82" s="321" t="s">
        <v>357</v>
      </c>
      <c r="LIF82" s="321" t="s">
        <v>357</v>
      </c>
      <c r="LIG82" s="321" t="s">
        <v>357</v>
      </c>
      <c r="LIH82" s="321" t="s">
        <v>357</v>
      </c>
      <c r="LII82" s="321" t="s">
        <v>357</v>
      </c>
      <c r="LIJ82" s="321" t="s">
        <v>357</v>
      </c>
      <c r="LIK82" s="321" t="s">
        <v>357</v>
      </c>
      <c r="LIL82" s="321" t="s">
        <v>357</v>
      </c>
      <c r="LIM82" s="321" t="s">
        <v>357</v>
      </c>
      <c r="LIN82" s="321" t="s">
        <v>357</v>
      </c>
      <c r="LIO82" s="321" t="s">
        <v>357</v>
      </c>
      <c r="LIP82" s="321" t="s">
        <v>357</v>
      </c>
      <c r="LIQ82" s="321" t="s">
        <v>357</v>
      </c>
      <c r="LIR82" s="321" t="s">
        <v>357</v>
      </c>
      <c r="LIS82" s="321" t="s">
        <v>357</v>
      </c>
      <c r="LIT82" s="321" t="s">
        <v>357</v>
      </c>
      <c r="LIU82" s="321" t="s">
        <v>357</v>
      </c>
      <c r="LIV82" s="321" t="s">
        <v>357</v>
      </c>
      <c r="LIW82" s="321" t="s">
        <v>357</v>
      </c>
      <c r="LIX82" s="321" t="s">
        <v>357</v>
      </c>
      <c r="LIY82" s="321" t="s">
        <v>357</v>
      </c>
      <c r="LIZ82" s="321" t="s">
        <v>357</v>
      </c>
      <c r="LJA82" s="321" t="s">
        <v>357</v>
      </c>
      <c r="LJB82" s="321" t="s">
        <v>357</v>
      </c>
      <c r="LJC82" s="321" t="s">
        <v>357</v>
      </c>
      <c r="LJD82" s="321" t="s">
        <v>357</v>
      </c>
      <c r="LJE82" s="321" t="s">
        <v>357</v>
      </c>
      <c r="LJF82" s="321" t="s">
        <v>357</v>
      </c>
      <c r="LJG82" s="321" t="s">
        <v>357</v>
      </c>
      <c r="LJH82" s="321" t="s">
        <v>357</v>
      </c>
      <c r="LJI82" s="321" t="s">
        <v>357</v>
      </c>
      <c r="LJJ82" s="321" t="s">
        <v>357</v>
      </c>
      <c r="LJK82" s="321" t="s">
        <v>357</v>
      </c>
      <c r="LJL82" s="321" t="s">
        <v>357</v>
      </c>
      <c r="LJM82" s="321" t="s">
        <v>357</v>
      </c>
      <c r="LJN82" s="321" t="s">
        <v>357</v>
      </c>
      <c r="LJO82" s="321" t="s">
        <v>357</v>
      </c>
      <c r="LJP82" s="321" t="s">
        <v>357</v>
      </c>
      <c r="LJQ82" s="321" t="s">
        <v>357</v>
      </c>
      <c r="LJR82" s="321" t="s">
        <v>357</v>
      </c>
      <c r="LJS82" s="321" t="s">
        <v>357</v>
      </c>
      <c r="LJT82" s="321" t="s">
        <v>357</v>
      </c>
      <c r="LJU82" s="321" t="s">
        <v>357</v>
      </c>
      <c r="LJV82" s="321" t="s">
        <v>357</v>
      </c>
      <c r="LJW82" s="321" t="s">
        <v>357</v>
      </c>
      <c r="LJX82" s="321" t="s">
        <v>357</v>
      </c>
      <c r="LJY82" s="321" t="s">
        <v>357</v>
      </c>
      <c r="LJZ82" s="321" t="s">
        <v>357</v>
      </c>
      <c r="LKA82" s="321" t="s">
        <v>357</v>
      </c>
      <c r="LKB82" s="321" t="s">
        <v>357</v>
      </c>
      <c r="LKC82" s="321" t="s">
        <v>357</v>
      </c>
      <c r="LKD82" s="321" t="s">
        <v>357</v>
      </c>
      <c r="LKE82" s="321" t="s">
        <v>357</v>
      </c>
      <c r="LKF82" s="321" t="s">
        <v>357</v>
      </c>
      <c r="LKG82" s="321" t="s">
        <v>357</v>
      </c>
      <c r="LKH82" s="321" t="s">
        <v>357</v>
      </c>
      <c r="LKI82" s="321" t="s">
        <v>357</v>
      </c>
      <c r="LKJ82" s="321" t="s">
        <v>357</v>
      </c>
      <c r="LKK82" s="321" t="s">
        <v>357</v>
      </c>
      <c r="LKL82" s="321" t="s">
        <v>357</v>
      </c>
      <c r="LKM82" s="321" t="s">
        <v>357</v>
      </c>
      <c r="LKN82" s="321" t="s">
        <v>357</v>
      </c>
      <c r="LKO82" s="321" t="s">
        <v>357</v>
      </c>
      <c r="LKP82" s="321" t="s">
        <v>357</v>
      </c>
      <c r="LKQ82" s="321" t="s">
        <v>357</v>
      </c>
      <c r="LKR82" s="321" t="s">
        <v>357</v>
      </c>
      <c r="LKS82" s="321" t="s">
        <v>357</v>
      </c>
      <c r="LKT82" s="321" t="s">
        <v>357</v>
      </c>
      <c r="LKU82" s="321" t="s">
        <v>357</v>
      </c>
      <c r="LKV82" s="321" t="s">
        <v>357</v>
      </c>
      <c r="LKW82" s="321" t="s">
        <v>357</v>
      </c>
      <c r="LKX82" s="321" t="s">
        <v>357</v>
      </c>
      <c r="LKY82" s="321" t="s">
        <v>357</v>
      </c>
      <c r="LKZ82" s="321" t="s">
        <v>357</v>
      </c>
      <c r="LLA82" s="321" t="s">
        <v>357</v>
      </c>
      <c r="LLB82" s="321" t="s">
        <v>357</v>
      </c>
      <c r="LLC82" s="321" t="s">
        <v>357</v>
      </c>
      <c r="LLD82" s="321" t="s">
        <v>357</v>
      </c>
      <c r="LLE82" s="321" t="s">
        <v>357</v>
      </c>
      <c r="LLF82" s="321" t="s">
        <v>357</v>
      </c>
      <c r="LLG82" s="321" t="s">
        <v>357</v>
      </c>
      <c r="LLH82" s="321" t="s">
        <v>357</v>
      </c>
      <c r="LLI82" s="321" t="s">
        <v>357</v>
      </c>
      <c r="LLJ82" s="321" t="s">
        <v>357</v>
      </c>
      <c r="LLK82" s="321" t="s">
        <v>357</v>
      </c>
      <c r="LLL82" s="321" t="s">
        <v>357</v>
      </c>
      <c r="LLM82" s="321" t="s">
        <v>357</v>
      </c>
      <c r="LLN82" s="321" t="s">
        <v>357</v>
      </c>
      <c r="LLO82" s="321" t="s">
        <v>357</v>
      </c>
      <c r="LLP82" s="321" t="s">
        <v>357</v>
      </c>
      <c r="LLQ82" s="321" t="s">
        <v>357</v>
      </c>
      <c r="LLR82" s="321" t="s">
        <v>357</v>
      </c>
      <c r="LLS82" s="321" t="s">
        <v>357</v>
      </c>
      <c r="LLT82" s="321" t="s">
        <v>357</v>
      </c>
      <c r="LLU82" s="321" t="s">
        <v>357</v>
      </c>
      <c r="LLV82" s="321" t="s">
        <v>357</v>
      </c>
      <c r="LLW82" s="321" t="s">
        <v>357</v>
      </c>
      <c r="LLX82" s="321" t="s">
        <v>357</v>
      </c>
      <c r="LLY82" s="321" t="s">
        <v>357</v>
      </c>
      <c r="LLZ82" s="321" t="s">
        <v>357</v>
      </c>
      <c r="LMA82" s="321" t="s">
        <v>357</v>
      </c>
      <c r="LMB82" s="321" t="s">
        <v>357</v>
      </c>
      <c r="LMC82" s="321" t="s">
        <v>357</v>
      </c>
      <c r="LMD82" s="321" t="s">
        <v>357</v>
      </c>
      <c r="LME82" s="321" t="s">
        <v>357</v>
      </c>
      <c r="LMF82" s="321" t="s">
        <v>357</v>
      </c>
      <c r="LMG82" s="321" t="s">
        <v>357</v>
      </c>
      <c r="LMH82" s="321" t="s">
        <v>357</v>
      </c>
      <c r="LMI82" s="321" t="s">
        <v>357</v>
      </c>
      <c r="LMJ82" s="321" t="s">
        <v>357</v>
      </c>
      <c r="LMK82" s="321" t="s">
        <v>357</v>
      </c>
      <c r="LML82" s="321" t="s">
        <v>357</v>
      </c>
      <c r="LMM82" s="321" t="s">
        <v>357</v>
      </c>
      <c r="LMN82" s="321" t="s">
        <v>357</v>
      </c>
      <c r="LMO82" s="321" t="s">
        <v>357</v>
      </c>
      <c r="LMP82" s="321" t="s">
        <v>357</v>
      </c>
      <c r="LMQ82" s="321" t="s">
        <v>357</v>
      </c>
      <c r="LMR82" s="321" t="s">
        <v>357</v>
      </c>
      <c r="LMS82" s="321" t="s">
        <v>357</v>
      </c>
      <c r="LMT82" s="321" t="s">
        <v>357</v>
      </c>
      <c r="LMU82" s="321" t="s">
        <v>357</v>
      </c>
      <c r="LMV82" s="321" t="s">
        <v>357</v>
      </c>
      <c r="LMW82" s="321" t="s">
        <v>357</v>
      </c>
      <c r="LMX82" s="321" t="s">
        <v>357</v>
      </c>
      <c r="LMY82" s="321" t="s">
        <v>357</v>
      </c>
      <c r="LMZ82" s="321" t="s">
        <v>357</v>
      </c>
      <c r="LNA82" s="321" t="s">
        <v>357</v>
      </c>
      <c r="LNB82" s="321" t="s">
        <v>357</v>
      </c>
      <c r="LNC82" s="321" t="s">
        <v>357</v>
      </c>
      <c r="LND82" s="321" t="s">
        <v>357</v>
      </c>
      <c r="LNE82" s="321" t="s">
        <v>357</v>
      </c>
      <c r="LNF82" s="321" t="s">
        <v>357</v>
      </c>
      <c r="LNG82" s="321" t="s">
        <v>357</v>
      </c>
      <c r="LNH82" s="321" t="s">
        <v>357</v>
      </c>
      <c r="LNI82" s="321" t="s">
        <v>357</v>
      </c>
      <c r="LNJ82" s="321" t="s">
        <v>357</v>
      </c>
      <c r="LNK82" s="321" t="s">
        <v>357</v>
      </c>
      <c r="LNL82" s="321" t="s">
        <v>357</v>
      </c>
      <c r="LNM82" s="321" t="s">
        <v>357</v>
      </c>
      <c r="LNN82" s="321" t="s">
        <v>357</v>
      </c>
      <c r="LNO82" s="321" t="s">
        <v>357</v>
      </c>
      <c r="LNP82" s="321" t="s">
        <v>357</v>
      </c>
      <c r="LNQ82" s="321" t="s">
        <v>357</v>
      </c>
      <c r="LNR82" s="321" t="s">
        <v>357</v>
      </c>
      <c r="LNS82" s="321" t="s">
        <v>357</v>
      </c>
      <c r="LNT82" s="321" t="s">
        <v>357</v>
      </c>
      <c r="LNU82" s="321" t="s">
        <v>357</v>
      </c>
      <c r="LNV82" s="321" t="s">
        <v>357</v>
      </c>
      <c r="LNW82" s="321" t="s">
        <v>357</v>
      </c>
      <c r="LNX82" s="321" t="s">
        <v>357</v>
      </c>
      <c r="LNY82" s="321" t="s">
        <v>357</v>
      </c>
      <c r="LNZ82" s="321" t="s">
        <v>357</v>
      </c>
      <c r="LOA82" s="321" t="s">
        <v>357</v>
      </c>
      <c r="LOB82" s="321" t="s">
        <v>357</v>
      </c>
      <c r="LOC82" s="321" t="s">
        <v>357</v>
      </c>
      <c r="LOD82" s="321" t="s">
        <v>357</v>
      </c>
      <c r="LOE82" s="321" t="s">
        <v>357</v>
      </c>
      <c r="LOF82" s="321" t="s">
        <v>357</v>
      </c>
      <c r="LOG82" s="321" t="s">
        <v>357</v>
      </c>
      <c r="LOH82" s="321" t="s">
        <v>357</v>
      </c>
      <c r="LOI82" s="321" t="s">
        <v>357</v>
      </c>
      <c r="LOJ82" s="321" t="s">
        <v>357</v>
      </c>
      <c r="LOK82" s="321" t="s">
        <v>357</v>
      </c>
      <c r="LOL82" s="321" t="s">
        <v>357</v>
      </c>
      <c r="LOM82" s="321" t="s">
        <v>357</v>
      </c>
      <c r="LON82" s="321" t="s">
        <v>357</v>
      </c>
      <c r="LOO82" s="321" t="s">
        <v>357</v>
      </c>
      <c r="LOP82" s="321" t="s">
        <v>357</v>
      </c>
      <c r="LOQ82" s="321" t="s">
        <v>357</v>
      </c>
      <c r="LOR82" s="321" t="s">
        <v>357</v>
      </c>
      <c r="LOS82" s="321" t="s">
        <v>357</v>
      </c>
      <c r="LOT82" s="321" t="s">
        <v>357</v>
      </c>
      <c r="LOU82" s="321" t="s">
        <v>357</v>
      </c>
      <c r="LOV82" s="321" t="s">
        <v>357</v>
      </c>
      <c r="LOW82" s="321" t="s">
        <v>357</v>
      </c>
      <c r="LOX82" s="321" t="s">
        <v>357</v>
      </c>
      <c r="LOY82" s="321" t="s">
        <v>357</v>
      </c>
      <c r="LOZ82" s="321" t="s">
        <v>357</v>
      </c>
      <c r="LPA82" s="321" t="s">
        <v>357</v>
      </c>
      <c r="LPB82" s="321" t="s">
        <v>357</v>
      </c>
      <c r="LPC82" s="321" t="s">
        <v>357</v>
      </c>
      <c r="LPD82" s="321" t="s">
        <v>357</v>
      </c>
      <c r="LPE82" s="321" t="s">
        <v>357</v>
      </c>
      <c r="LPF82" s="321" t="s">
        <v>357</v>
      </c>
      <c r="LPG82" s="321" t="s">
        <v>357</v>
      </c>
      <c r="LPH82" s="321" t="s">
        <v>357</v>
      </c>
      <c r="LPI82" s="321" t="s">
        <v>357</v>
      </c>
      <c r="LPJ82" s="321" t="s">
        <v>357</v>
      </c>
      <c r="LPK82" s="321" t="s">
        <v>357</v>
      </c>
      <c r="LPL82" s="321" t="s">
        <v>357</v>
      </c>
      <c r="LPM82" s="321" t="s">
        <v>357</v>
      </c>
      <c r="LPN82" s="321" t="s">
        <v>357</v>
      </c>
      <c r="LPO82" s="321" t="s">
        <v>357</v>
      </c>
      <c r="LPP82" s="321" t="s">
        <v>357</v>
      </c>
      <c r="LPQ82" s="321" t="s">
        <v>357</v>
      </c>
      <c r="LPR82" s="321" t="s">
        <v>357</v>
      </c>
      <c r="LPS82" s="321" t="s">
        <v>357</v>
      </c>
      <c r="LPT82" s="321" t="s">
        <v>357</v>
      </c>
      <c r="LPU82" s="321" t="s">
        <v>357</v>
      </c>
      <c r="LPV82" s="321" t="s">
        <v>357</v>
      </c>
      <c r="LPW82" s="321" t="s">
        <v>357</v>
      </c>
      <c r="LPX82" s="321" t="s">
        <v>357</v>
      </c>
      <c r="LPY82" s="321" t="s">
        <v>357</v>
      </c>
      <c r="LPZ82" s="321" t="s">
        <v>357</v>
      </c>
      <c r="LQA82" s="321" t="s">
        <v>357</v>
      </c>
      <c r="LQB82" s="321" t="s">
        <v>357</v>
      </c>
      <c r="LQC82" s="321" t="s">
        <v>357</v>
      </c>
      <c r="LQD82" s="321" t="s">
        <v>357</v>
      </c>
      <c r="LQE82" s="321" t="s">
        <v>357</v>
      </c>
      <c r="LQF82" s="321" t="s">
        <v>357</v>
      </c>
      <c r="LQG82" s="321" t="s">
        <v>357</v>
      </c>
      <c r="LQH82" s="321" t="s">
        <v>357</v>
      </c>
      <c r="LQI82" s="321" t="s">
        <v>357</v>
      </c>
      <c r="LQJ82" s="321" t="s">
        <v>357</v>
      </c>
      <c r="LQK82" s="321" t="s">
        <v>357</v>
      </c>
      <c r="LQL82" s="321" t="s">
        <v>357</v>
      </c>
      <c r="LQM82" s="321" t="s">
        <v>357</v>
      </c>
      <c r="LQN82" s="321" t="s">
        <v>357</v>
      </c>
      <c r="LQO82" s="321" t="s">
        <v>357</v>
      </c>
      <c r="LQP82" s="321" t="s">
        <v>357</v>
      </c>
      <c r="LQQ82" s="321" t="s">
        <v>357</v>
      </c>
      <c r="LQR82" s="321" t="s">
        <v>357</v>
      </c>
      <c r="LQS82" s="321" t="s">
        <v>357</v>
      </c>
      <c r="LQT82" s="321" t="s">
        <v>357</v>
      </c>
      <c r="LQU82" s="321" t="s">
        <v>357</v>
      </c>
      <c r="LQV82" s="321" t="s">
        <v>357</v>
      </c>
      <c r="LQW82" s="321" t="s">
        <v>357</v>
      </c>
      <c r="LQX82" s="321" t="s">
        <v>357</v>
      </c>
      <c r="LQY82" s="321" t="s">
        <v>357</v>
      </c>
      <c r="LQZ82" s="321" t="s">
        <v>357</v>
      </c>
      <c r="LRA82" s="321" t="s">
        <v>357</v>
      </c>
      <c r="LRB82" s="321" t="s">
        <v>357</v>
      </c>
      <c r="LRC82" s="321" t="s">
        <v>357</v>
      </c>
      <c r="LRD82" s="321" t="s">
        <v>357</v>
      </c>
      <c r="LRE82" s="321" t="s">
        <v>357</v>
      </c>
      <c r="LRF82" s="321" t="s">
        <v>357</v>
      </c>
      <c r="LRG82" s="321" t="s">
        <v>357</v>
      </c>
      <c r="LRH82" s="321" t="s">
        <v>357</v>
      </c>
      <c r="LRI82" s="321" t="s">
        <v>357</v>
      </c>
      <c r="LRJ82" s="321" t="s">
        <v>357</v>
      </c>
      <c r="LRK82" s="321" t="s">
        <v>357</v>
      </c>
      <c r="LRL82" s="321" t="s">
        <v>357</v>
      </c>
      <c r="LRM82" s="321" t="s">
        <v>357</v>
      </c>
      <c r="LRN82" s="321" t="s">
        <v>357</v>
      </c>
      <c r="LRO82" s="321" t="s">
        <v>357</v>
      </c>
      <c r="LRP82" s="321" t="s">
        <v>357</v>
      </c>
      <c r="LRQ82" s="321" t="s">
        <v>357</v>
      </c>
      <c r="LRR82" s="321" t="s">
        <v>357</v>
      </c>
      <c r="LRS82" s="321" t="s">
        <v>357</v>
      </c>
      <c r="LRT82" s="321" t="s">
        <v>357</v>
      </c>
      <c r="LRU82" s="321" t="s">
        <v>357</v>
      </c>
      <c r="LRV82" s="321" t="s">
        <v>357</v>
      </c>
      <c r="LRW82" s="321" t="s">
        <v>357</v>
      </c>
      <c r="LRX82" s="321" t="s">
        <v>357</v>
      </c>
      <c r="LRY82" s="321" t="s">
        <v>357</v>
      </c>
      <c r="LRZ82" s="321" t="s">
        <v>357</v>
      </c>
      <c r="LSA82" s="321" t="s">
        <v>357</v>
      </c>
      <c r="LSB82" s="321" t="s">
        <v>357</v>
      </c>
      <c r="LSC82" s="321" t="s">
        <v>357</v>
      </c>
      <c r="LSD82" s="321" t="s">
        <v>357</v>
      </c>
      <c r="LSE82" s="321" t="s">
        <v>357</v>
      </c>
      <c r="LSF82" s="321" t="s">
        <v>357</v>
      </c>
      <c r="LSG82" s="321" t="s">
        <v>357</v>
      </c>
      <c r="LSH82" s="321" t="s">
        <v>357</v>
      </c>
      <c r="LSI82" s="321" t="s">
        <v>357</v>
      </c>
      <c r="LSJ82" s="321" t="s">
        <v>357</v>
      </c>
      <c r="LSK82" s="321" t="s">
        <v>357</v>
      </c>
      <c r="LSL82" s="321" t="s">
        <v>357</v>
      </c>
      <c r="LSM82" s="321" t="s">
        <v>357</v>
      </c>
      <c r="LSN82" s="321" t="s">
        <v>357</v>
      </c>
      <c r="LSO82" s="321" t="s">
        <v>357</v>
      </c>
      <c r="LSP82" s="321" t="s">
        <v>357</v>
      </c>
      <c r="LSQ82" s="321" t="s">
        <v>357</v>
      </c>
      <c r="LSR82" s="321" t="s">
        <v>357</v>
      </c>
      <c r="LSS82" s="321" t="s">
        <v>357</v>
      </c>
      <c r="LST82" s="321" t="s">
        <v>357</v>
      </c>
      <c r="LSU82" s="321" t="s">
        <v>357</v>
      </c>
      <c r="LSV82" s="321" t="s">
        <v>357</v>
      </c>
      <c r="LSW82" s="321" t="s">
        <v>357</v>
      </c>
      <c r="LSX82" s="321" t="s">
        <v>357</v>
      </c>
      <c r="LSY82" s="321" t="s">
        <v>357</v>
      </c>
      <c r="LSZ82" s="321" t="s">
        <v>357</v>
      </c>
      <c r="LTA82" s="321" t="s">
        <v>357</v>
      </c>
      <c r="LTB82" s="321" t="s">
        <v>357</v>
      </c>
      <c r="LTC82" s="321" t="s">
        <v>357</v>
      </c>
      <c r="LTD82" s="321" t="s">
        <v>357</v>
      </c>
      <c r="LTE82" s="321" t="s">
        <v>357</v>
      </c>
      <c r="LTF82" s="321" t="s">
        <v>357</v>
      </c>
      <c r="LTG82" s="321" t="s">
        <v>357</v>
      </c>
      <c r="LTH82" s="321" t="s">
        <v>357</v>
      </c>
      <c r="LTI82" s="321" t="s">
        <v>357</v>
      </c>
      <c r="LTJ82" s="321" t="s">
        <v>357</v>
      </c>
      <c r="LTK82" s="321" t="s">
        <v>357</v>
      </c>
      <c r="LTL82" s="321" t="s">
        <v>357</v>
      </c>
      <c r="LTM82" s="321" t="s">
        <v>357</v>
      </c>
      <c r="LTN82" s="321" t="s">
        <v>357</v>
      </c>
      <c r="LTO82" s="321" t="s">
        <v>357</v>
      </c>
      <c r="LTP82" s="321" t="s">
        <v>357</v>
      </c>
      <c r="LTQ82" s="321" t="s">
        <v>357</v>
      </c>
      <c r="LTR82" s="321" t="s">
        <v>357</v>
      </c>
      <c r="LTS82" s="321" t="s">
        <v>357</v>
      </c>
      <c r="LTT82" s="321" t="s">
        <v>357</v>
      </c>
      <c r="LTU82" s="321" t="s">
        <v>357</v>
      </c>
      <c r="LTV82" s="321" t="s">
        <v>357</v>
      </c>
      <c r="LTW82" s="321" t="s">
        <v>357</v>
      </c>
      <c r="LTX82" s="321" t="s">
        <v>357</v>
      </c>
      <c r="LTY82" s="321" t="s">
        <v>357</v>
      </c>
      <c r="LTZ82" s="321" t="s">
        <v>357</v>
      </c>
      <c r="LUA82" s="321" t="s">
        <v>357</v>
      </c>
      <c r="LUB82" s="321" t="s">
        <v>357</v>
      </c>
      <c r="LUC82" s="321" t="s">
        <v>357</v>
      </c>
      <c r="LUD82" s="321" t="s">
        <v>357</v>
      </c>
      <c r="LUE82" s="321" t="s">
        <v>357</v>
      </c>
      <c r="LUF82" s="321" t="s">
        <v>357</v>
      </c>
      <c r="LUG82" s="321" t="s">
        <v>357</v>
      </c>
      <c r="LUH82" s="321" t="s">
        <v>357</v>
      </c>
      <c r="LUI82" s="321" t="s">
        <v>357</v>
      </c>
      <c r="LUJ82" s="321" t="s">
        <v>357</v>
      </c>
      <c r="LUK82" s="321" t="s">
        <v>357</v>
      </c>
      <c r="LUL82" s="321" t="s">
        <v>357</v>
      </c>
      <c r="LUM82" s="321" t="s">
        <v>357</v>
      </c>
      <c r="LUN82" s="321" t="s">
        <v>357</v>
      </c>
      <c r="LUO82" s="321" t="s">
        <v>357</v>
      </c>
      <c r="LUP82" s="321" t="s">
        <v>357</v>
      </c>
      <c r="LUQ82" s="321" t="s">
        <v>357</v>
      </c>
      <c r="LUR82" s="321" t="s">
        <v>357</v>
      </c>
      <c r="LUS82" s="321" t="s">
        <v>357</v>
      </c>
      <c r="LUT82" s="321" t="s">
        <v>357</v>
      </c>
      <c r="LUU82" s="321" t="s">
        <v>357</v>
      </c>
      <c r="LUV82" s="321" t="s">
        <v>357</v>
      </c>
      <c r="LUW82" s="321" t="s">
        <v>357</v>
      </c>
      <c r="LUX82" s="321" t="s">
        <v>357</v>
      </c>
      <c r="LUY82" s="321" t="s">
        <v>357</v>
      </c>
      <c r="LUZ82" s="321" t="s">
        <v>357</v>
      </c>
      <c r="LVA82" s="321" t="s">
        <v>357</v>
      </c>
      <c r="LVB82" s="321" t="s">
        <v>357</v>
      </c>
      <c r="LVC82" s="321" t="s">
        <v>357</v>
      </c>
      <c r="LVD82" s="321" t="s">
        <v>357</v>
      </c>
      <c r="LVE82" s="321" t="s">
        <v>357</v>
      </c>
      <c r="LVF82" s="321" t="s">
        <v>357</v>
      </c>
      <c r="LVG82" s="321" t="s">
        <v>357</v>
      </c>
      <c r="LVH82" s="321" t="s">
        <v>357</v>
      </c>
      <c r="LVI82" s="321" t="s">
        <v>357</v>
      </c>
      <c r="LVJ82" s="321" t="s">
        <v>357</v>
      </c>
      <c r="LVK82" s="321" t="s">
        <v>357</v>
      </c>
      <c r="LVL82" s="321" t="s">
        <v>357</v>
      </c>
      <c r="LVM82" s="321" t="s">
        <v>357</v>
      </c>
      <c r="LVN82" s="321" t="s">
        <v>357</v>
      </c>
      <c r="LVO82" s="321" t="s">
        <v>357</v>
      </c>
      <c r="LVP82" s="321" t="s">
        <v>357</v>
      </c>
      <c r="LVQ82" s="321" t="s">
        <v>357</v>
      </c>
      <c r="LVR82" s="321" t="s">
        <v>357</v>
      </c>
      <c r="LVS82" s="321" t="s">
        <v>357</v>
      </c>
      <c r="LVT82" s="321" t="s">
        <v>357</v>
      </c>
      <c r="LVU82" s="321" t="s">
        <v>357</v>
      </c>
      <c r="LVV82" s="321" t="s">
        <v>357</v>
      </c>
      <c r="LVW82" s="321" t="s">
        <v>357</v>
      </c>
      <c r="LVX82" s="321" t="s">
        <v>357</v>
      </c>
      <c r="LVY82" s="321" t="s">
        <v>357</v>
      </c>
      <c r="LVZ82" s="321" t="s">
        <v>357</v>
      </c>
      <c r="LWA82" s="321" t="s">
        <v>357</v>
      </c>
      <c r="LWB82" s="321" t="s">
        <v>357</v>
      </c>
      <c r="LWC82" s="321" t="s">
        <v>357</v>
      </c>
      <c r="LWD82" s="321" t="s">
        <v>357</v>
      </c>
      <c r="LWE82" s="321" t="s">
        <v>357</v>
      </c>
      <c r="LWF82" s="321" t="s">
        <v>357</v>
      </c>
      <c r="LWG82" s="321" t="s">
        <v>357</v>
      </c>
      <c r="LWH82" s="321" t="s">
        <v>357</v>
      </c>
      <c r="LWI82" s="321" t="s">
        <v>357</v>
      </c>
      <c r="LWJ82" s="321" t="s">
        <v>357</v>
      </c>
      <c r="LWK82" s="321" t="s">
        <v>357</v>
      </c>
      <c r="LWL82" s="321" t="s">
        <v>357</v>
      </c>
      <c r="LWM82" s="321" t="s">
        <v>357</v>
      </c>
      <c r="LWN82" s="321" t="s">
        <v>357</v>
      </c>
      <c r="LWO82" s="321" t="s">
        <v>357</v>
      </c>
      <c r="LWP82" s="321" t="s">
        <v>357</v>
      </c>
      <c r="LWQ82" s="321" t="s">
        <v>357</v>
      </c>
      <c r="LWR82" s="321" t="s">
        <v>357</v>
      </c>
      <c r="LWS82" s="321" t="s">
        <v>357</v>
      </c>
      <c r="LWT82" s="321" t="s">
        <v>357</v>
      </c>
      <c r="LWU82" s="321" t="s">
        <v>357</v>
      </c>
      <c r="LWV82" s="321" t="s">
        <v>357</v>
      </c>
      <c r="LWW82" s="321" t="s">
        <v>357</v>
      </c>
      <c r="LWX82" s="321" t="s">
        <v>357</v>
      </c>
      <c r="LWY82" s="321" t="s">
        <v>357</v>
      </c>
      <c r="LWZ82" s="321" t="s">
        <v>357</v>
      </c>
      <c r="LXA82" s="321" t="s">
        <v>357</v>
      </c>
      <c r="LXB82" s="321" t="s">
        <v>357</v>
      </c>
      <c r="LXC82" s="321" t="s">
        <v>357</v>
      </c>
      <c r="LXD82" s="321" t="s">
        <v>357</v>
      </c>
      <c r="LXE82" s="321" t="s">
        <v>357</v>
      </c>
      <c r="LXF82" s="321" t="s">
        <v>357</v>
      </c>
      <c r="LXG82" s="321" t="s">
        <v>357</v>
      </c>
      <c r="LXH82" s="321" t="s">
        <v>357</v>
      </c>
      <c r="LXI82" s="321" t="s">
        <v>357</v>
      </c>
      <c r="LXJ82" s="321" t="s">
        <v>357</v>
      </c>
      <c r="LXK82" s="321" t="s">
        <v>357</v>
      </c>
      <c r="LXL82" s="321" t="s">
        <v>357</v>
      </c>
      <c r="LXM82" s="321" t="s">
        <v>357</v>
      </c>
      <c r="LXN82" s="321" t="s">
        <v>357</v>
      </c>
      <c r="LXO82" s="321" t="s">
        <v>357</v>
      </c>
      <c r="LXP82" s="321" t="s">
        <v>357</v>
      </c>
      <c r="LXQ82" s="321" t="s">
        <v>357</v>
      </c>
      <c r="LXR82" s="321" t="s">
        <v>357</v>
      </c>
      <c r="LXS82" s="321" t="s">
        <v>357</v>
      </c>
      <c r="LXT82" s="321" t="s">
        <v>357</v>
      </c>
      <c r="LXU82" s="321" t="s">
        <v>357</v>
      </c>
      <c r="LXV82" s="321" t="s">
        <v>357</v>
      </c>
      <c r="LXW82" s="321" t="s">
        <v>357</v>
      </c>
      <c r="LXX82" s="321" t="s">
        <v>357</v>
      </c>
      <c r="LXY82" s="321" t="s">
        <v>357</v>
      </c>
      <c r="LXZ82" s="321" t="s">
        <v>357</v>
      </c>
      <c r="LYA82" s="321" t="s">
        <v>357</v>
      </c>
      <c r="LYB82" s="321" t="s">
        <v>357</v>
      </c>
      <c r="LYC82" s="321" t="s">
        <v>357</v>
      </c>
      <c r="LYD82" s="321" t="s">
        <v>357</v>
      </c>
      <c r="LYE82" s="321" t="s">
        <v>357</v>
      </c>
      <c r="LYF82" s="321" t="s">
        <v>357</v>
      </c>
      <c r="LYG82" s="321" t="s">
        <v>357</v>
      </c>
      <c r="LYH82" s="321" t="s">
        <v>357</v>
      </c>
      <c r="LYI82" s="321" t="s">
        <v>357</v>
      </c>
      <c r="LYJ82" s="321" t="s">
        <v>357</v>
      </c>
      <c r="LYK82" s="321" t="s">
        <v>357</v>
      </c>
      <c r="LYL82" s="321" t="s">
        <v>357</v>
      </c>
      <c r="LYM82" s="321" t="s">
        <v>357</v>
      </c>
      <c r="LYN82" s="321" t="s">
        <v>357</v>
      </c>
      <c r="LYO82" s="321" t="s">
        <v>357</v>
      </c>
      <c r="LYP82" s="321" t="s">
        <v>357</v>
      </c>
      <c r="LYQ82" s="321" t="s">
        <v>357</v>
      </c>
      <c r="LYR82" s="321" t="s">
        <v>357</v>
      </c>
      <c r="LYS82" s="321" t="s">
        <v>357</v>
      </c>
      <c r="LYT82" s="321" t="s">
        <v>357</v>
      </c>
      <c r="LYU82" s="321" t="s">
        <v>357</v>
      </c>
      <c r="LYV82" s="321" t="s">
        <v>357</v>
      </c>
      <c r="LYW82" s="321" t="s">
        <v>357</v>
      </c>
      <c r="LYX82" s="321" t="s">
        <v>357</v>
      </c>
      <c r="LYY82" s="321" t="s">
        <v>357</v>
      </c>
      <c r="LYZ82" s="321" t="s">
        <v>357</v>
      </c>
      <c r="LZA82" s="321" t="s">
        <v>357</v>
      </c>
      <c r="LZB82" s="321" t="s">
        <v>357</v>
      </c>
      <c r="LZC82" s="321" t="s">
        <v>357</v>
      </c>
      <c r="LZD82" s="321" t="s">
        <v>357</v>
      </c>
      <c r="LZE82" s="321" t="s">
        <v>357</v>
      </c>
      <c r="LZF82" s="321" t="s">
        <v>357</v>
      </c>
      <c r="LZG82" s="321" t="s">
        <v>357</v>
      </c>
      <c r="LZH82" s="321" t="s">
        <v>357</v>
      </c>
      <c r="LZI82" s="321" t="s">
        <v>357</v>
      </c>
      <c r="LZJ82" s="321" t="s">
        <v>357</v>
      </c>
      <c r="LZK82" s="321" t="s">
        <v>357</v>
      </c>
      <c r="LZL82" s="321" t="s">
        <v>357</v>
      </c>
      <c r="LZM82" s="321" t="s">
        <v>357</v>
      </c>
      <c r="LZN82" s="321" t="s">
        <v>357</v>
      </c>
      <c r="LZO82" s="321" t="s">
        <v>357</v>
      </c>
      <c r="LZP82" s="321" t="s">
        <v>357</v>
      </c>
      <c r="LZQ82" s="321" t="s">
        <v>357</v>
      </c>
      <c r="LZR82" s="321" t="s">
        <v>357</v>
      </c>
      <c r="LZS82" s="321" t="s">
        <v>357</v>
      </c>
      <c r="LZT82" s="321" t="s">
        <v>357</v>
      </c>
      <c r="LZU82" s="321" t="s">
        <v>357</v>
      </c>
      <c r="LZV82" s="321" t="s">
        <v>357</v>
      </c>
      <c r="LZW82" s="321" t="s">
        <v>357</v>
      </c>
      <c r="LZX82" s="321" t="s">
        <v>357</v>
      </c>
      <c r="LZY82" s="321" t="s">
        <v>357</v>
      </c>
      <c r="LZZ82" s="321" t="s">
        <v>357</v>
      </c>
      <c r="MAA82" s="321" t="s">
        <v>357</v>
      </c>
      <c r="MAB82" s="321" t="s">
        <v>357</v>
      </c>
      <c r="MAC82" s="321" t="s">
        <v>357</v>
      </c>
      <c r="MAD82" s="321" t="s">
        <v>357</v>
      </c>
      <c r="MAE82" s="321" t="s">
        <v>357</v>
      </c>
      <c r="MAF82" s="321" t="s">
        <v>357</v>
      </c>
      <c r="MAG82" s="321" t="s">
        <v>357</v>
      </c>
      <c r="MAH82" s="321" t="s">
        <v>357</v>
      </c>
      <c r="MAI82" s="321" t="s">
        <v>357</v>
      </c>
      <c r="MAJ82" s="321" t="s">
        <v>357</v>
      </c>
      <c r="MAK82" s="321" t="s">
        <v>357</v>
      </c>
      <c r="MAL82" s="321" t="s">
        <v>357</v>
      </c>
      <c r="MAM82" s="321" t="s">
        <v>357</v>
      </c>
      <c r="MAN82" s="321" t="s">
        <v>357</v>
      </c>
      <c r="MAO82" s="321" t="s">
        <v>357</v>
      </c>
      <c r="MAP82" s="321" t="s">
        <v>357</v>
      </c>
      <c r="MAQ82" s="321" t="s">
        <v>357</v>
      </c>
      <c r="MAR82" s="321" t="s">
        <v>357</v>
      </c>
      <c r="MAS82" s="321" t="s">
        <v>357</v>
      </c>
      <c r="MAT82" s="321" t="s">
        <v>357</v>
      </c>
      <c r="MAU82" s="321" t="s">
        <v>357</v>
      </c>
      <c r="MAV82" s="321" t="s">
        <v>357</v>
      </c>
      <c r="MAW82" s="321" t="s">
        <v>357</v>
      </c>
      <c r="MAX82" s="321" t="s">
        <v>357</v>
      </c>
      <c r="MAY82" s="321" t="s">
        <v>357</v>
      </c>
      <c r="MAZ82" s="321" t="s">
        <v>357</v>
      </c>
      <c r="MBA82" s="321" t="s">
        <v>357</v>
      </c>
      <c r="MBB82" s="321" t="s">
        <v>357</v>
      </c>
      <c r="MBC82" s="321" t="s">
        <v>357</v>
      </c>
      <c r="MBD82" s="321" t="s">
        <v>357</v>
      </c>
      <c r="MBE82" s="321" t="s">
        <v>357</v>
      </c>
      <c r="MBF82" s="321" t="s">
        <v>357</v>
      </c>
      <c r="MBG82" s="321" t="s">
        <v>357</v>
      </c>
      <c r="MBH82" s="321" t="s">
        <v>357</v>
      </c>
      <c r="MBI82" s="321" t="s">
        <v>357</v>
      </c>
      <c r="MBJ82" s="321" t="s">
        <v>357</v>
      </c>
      <c r="MBK82" s="321" t="s">
        <v>357</v>
      </c>
      <c r="MBL82" s="321" t="s">
        <v>357</v>
      </c>
      <c r="MBM82" s="321" t="s">
        <v>357</v>
      </c>
      <c r="MBN82" s="321" t="s">
        <v>357</v>
      </c>
      <c r="MBO82" s="321" t="s">
        <v>357</v>
      </c>
      <c r="MBP82" s="321" t="s">
        <v>357</v>
      </c>
      <c r="MBQ82" s="321" t="s">
        <v>357</v>
      </c>
      <c r="MBR82" s="321" t="s">
        <v>357</v>
      </c>
      <c r="MBS82" s="321" t="s">
        <v>357</v>
      </c>
      <c r="MBT82" s="321" t="s">
        <v>357</v>
      </c>
      <c r="MBU82" s="321" t="s">
        <v>357</v>
      </c>
      <c r="MBV82" s="321" t="s">
        <v>357</v>
      </c>
      <c r="MBW82" s="321" t="s">
        <v>357</v>
      </c>
      <c r="MBX82" s="321" t="s">
        <v>357</v>
      </c>
      <c r="MBY82" s="321" t="s">
        <v>357</v>
      </c>
      <c r="MBZ82" s="321" t="s">
        <v>357</v>
      </c>
      <c r="MCA82" s="321" t="s">
        <v>357</v>
      </c>
      <c r="MCB82" s="321" t="s">
        <v>357</v>
      </c>
      <c r="MCC82" s="321" t="s">
        <v>357</v>
      </c>
      <c r="MCD82" s="321" t="s">
        <v>357</v>
      </c>
      <c r="MCE82" s="321" t="s">
        <v>357</v>
      </c>
      <c r="MCF82" s="321" t="s">
        <v>357</v>
      </c>
      <c r="MCG82" s="321" t="s">
        <v>357</v>
      </c>
      <c r="MCH82" s="321" t="s">
        <v>357</v>
      </c>
      <c r="MCI82" s="321" t="s">
        <v>357</v>
      </c>
      <c r="MCJ82" s="321" t="s">
        <v>357</v>
      </c>
      <c r="MCK82" s="321" t="s">
        <v>357</v>
      </c>
      <c r="MCL82" s="321" t="s">
        <v>357</v>
      </c>
      <c r="MCM82" s="321" t="s">
        <v>357</v>
      </c>
      <c r="MCN82" s="321" t="s">
        <v>357</v>
      </c>
      <c r="MCO82" s="321" t="s">
        <v>357</v>
      </c>
      <c r="MCP82" s="321" t="s">
        <v>357</v>
      </c>
      <c r="MCQ82" s="321" t="s">
        <v>357</v>
      </c>
      <c r="MCR82" s="321" t="s">
        <v>357</v>
      </c>
      <c r="MCS82" s="321" t="s">
        <v>357</v>
      </c>
      <c r="MCT82" s="321" t="s">
        <v>357</v>
      </c>
      <c r="MCU82" s="321" t="s">
        <v>357</v>
      </c>
      <c r="MCV82" s="321" t="s">
        <v>357</v>
      </c>
      <c r="MCW82" s="321" t="s">
        <v>357</v>
      </c>
      <c r="MCX82" s="321" t="s">
        <v>357</v>
      </c>
      <c r="MCY82" s="321" t="s">
        <v>357</v>
      </c>
      <c r="MCZ82" s="321" t="s">
        <v>357</v>
      </c>
      <c r="MDA82" s="321" t="s">
        <v>357</v>
      </c>
      <c r="MDB82" s="321" t="s">
        <v>357</v>
      </c>
      <c r="MDC82" s="321" t="s">
        <v>357</v>
      </c>
      <c r="MDD82" s="321" t="s">
        <v>357</v>
      </c>
      <c r="MDE82" s="321" t="s">
        <v>357</v>
      </c>
      <c r="MDF82" s="321" t="s">
        <v>357</v>
      </c>
      <c r="MDG82" s="321" t="s">
        <v>357</v>
      </c>
      <c r="MDH82" s="321" t="s">
        <v>357</v>
      </c>
      <c r="MDI82" s="321" t="s">
        <v>357</v>
      </c>
      <c r="MDJ82" s="321" t="s">
        <v>357</v>
      </c>
      <c r="MDK82" s="321" t="s">
        <v>357</v>
      </c>
      <c r="MDL82" s="321" t="s">
        <v>357</v>
      </c>
      <c r="MDM82" s="321" t="s">
        <v>357</v>
      </c>
      <c r="MDN82" s="321" t="s">
        <v>357</v>
      </c>
      <c r="MDO82" s="321" t="s">
        <v>357</v>
      </c>
      <c r="MDP82" s="321" t="s">
        <v>357</v>
      </c>
      <c r="MDQ82" s="321" t="s">
        <v>357</v>
      </c>
      <c r="MDR82" s="321" t="s">
        <v>357</v>
      </c>
      <c r="MDS82" s="321" t="s">
        <v>357</v>
      </c>
      <c r="MDT82" s="321" t="s">
        <v>357</v>
      </c>
      <c r="MDU82" s="321" t="s">
        <v>357</v>
      </c>
      <c r="MDV82" s="321" t="s">
        <v>357</v>
      </c>
      <c r="MDW82" s="321" t="s">
        <v>357</v>
      </c>
      <c r="MDX82" s="321" t="s">
        <v>357</v>
      </c>
      <c r="MDY82" s="321" t="s">
        <v>357</v>
      </c>
      <c r="MDZ82" s="321" t="s">
        <v>357</v>
      </c>
      <c r="MEA82" s="321" t="s">
        <v>357</v>
      </c>
      <c r="MEB82" s="321" t="s">
        <v>357</v>
      </c>
      <c r="MEC82" s="321" t="s">
        <v>357</v>
      </c>
      <c r="MED82" s="321" t="s">
        <v>357</v>
      </c>
      <c r="MEE82" s="321" t="s">
        <v>357</v>
      </c>
      <c r="MEF82" s="321" t="s">
        <v>357</v>
      </c>
      <c r="MEG82" s="321" t="s">
        <v>357</v>
      </c>
      <c r="MEH82" s="321" t="s">
        <v>357</v>
      </c>
      <c r="MEI82" s="321" t="s">
        <v>357</v>
      </c>
      <c r="MEJ82" s="321" t="s">
        <v>357</v>
      </c>
      <c r="MEK82" s="321" t="s">
        <v>357</v>
      </c>
      <c r="MEL82" s="321" t="s">
        <v>357</v>
      </c>
      <c r="MEM82" s="321" t="s">
        <v>357</v>
      </c>
      <c r="MEN82" s="321" t="s">
        <v>357</v>
      </c>
      <c r="MEO82" s="321" t="s">
        <v>357</v>
      </c>
      <c r="MEP82" s="321" t="s">
        <v>357</v>
      </c>
      <c r="MEQ82" s="321" t="s">
        <v>357</v>
      </c>
      <c r="MER82" s="321" t="s">
        <v>357</v>
      </c>
      <c r="MES82" s="321" t="s">
        <v>357</v>
      </c>
      <c r="MET82" s="321" t="s">
        <v>357</v>
      </c>
      <c r="MEU82" s="321" t="s">
        <v>357</v>
      </c>
      <c r="MEV82" s="321" t="s">
        <v>357</v>
      </c>
      <c r="MEW82" s="321" t="s">
        <v>357</v>
      </c>
      <c r="MEX82" s="321" t="s">
        <v>357</v>
      </c>
      <c r="MEY82" s="321" t="s">
        <v>357</v>
      </c>
      <c r="MEZ82" s="321" t="s">
        <v>357</v>
      </c>
      <c r="MFA82" s="321" t="s">
        <v>357</v>
      </c>
      <c r="MFB82" s="321" t="s">
        <v>357</v>
      </c>
      <c r="MFC82" s="321" t="s">
        <v>357</v>
      </c>
      <c r="MFD82" s="321" t="s">
        <v>357</v>
      </c>
      <c r="MFE82" s="321" t="s">
        <v>357</v>
      </c>
      <c r="MFF82" s="321" t="s">
        <v>357</v>
      </c>
      <c r="MFG82" s="321" t="s">
        <v>357</v>
      </c>
      <c r="MFH82" s="321" t="s">
        <v>357</v>
      </c>
      <c r="MFI82" s="321" t="s">
        <v>357</v>
      </c>
      <c r="MFJ82" s="321" t="s">
        <v>357</v>
      </c>
      <c r="MFK82" s="321" t="s">
        <v>357</v>
      </c>
      <c r="MFL82" s="321" t="s">
        <v>357</v>
      </c>
      <c r="MFM82" s="321" t="s">
        <v>357</v>
      </c>
      <c r="MFN82" s="321" t="s">
        <v>357</v>
      </c>
      <c r="MFO82" s="321" t="s">
        <v>357</v>
      </c>
      <c r="MFP82" s="321" t="s">
        <v>357</v>
      </c>
      <c r="MFQ82" s="321" t="s">
        <v>357</v>
      </c>
      <c r="MFR82" s="321" t="s">
        <v>357</v>
      </c>
      <c r="MFS82" s="321" t="s">
        <v>357</v>
      </c>
      <c r="MFT82" s="321" t="s">
        <v>357</v>
      </c>
      <c r="MFU82" s="321" t="s">
        <v>357</v>
      </c>
      <c r="MFV82" s="321" t="s">
        <v>357</v>
      </c>
      <c r="MFW82" s="321" t="s">
        <v>357</v>
      </c>
      <c r="MFX82" s="321" t="s">
        <v>357</v>
      </c>
      <c r="MFY82" s="321" t="s">
        <v>357</v>
      </c>
      <c r="MFZ82" s="321" t="s">
        <v>357</v>
      </c>
      <c r="MGA82" s="321" t="s">
        <v>357</v>
      </c>
      <c r="MGB82" s="321" t="s">
        <v>357</v>
      </c>
      <c r="MGC82" s="321" t="s">
        <v>357</v>
      </c>
      <c r="MGD82" s="321" t="s">
        <v>357</v>
      </c>
      <c r="MGE82" s="321" t="s">
        <v>357</v>
      </c>
      <c r="MGF82" s="321" t="s">
        <v>357</v>
      </c>
      <c r="MGG82" s="321" t="s">
        <v>357</v>
      </c>
      <c r="MGH82" s="321" t="s">
        <v>357</v>
      </c>
      <c r="MGI82" s="321" t="s">
        <v>357</v>
      </c>
      <c r="MGJ82" s="321" t="s">
        <v>357</v>
      </c>
      <c r="MGK82" s="321" t="s">
        <v>357</v>
      </c>
      <c r="MGL82" s="321" t="s">
        <v>357</v>
      </c>
      <c r="MGM82" s="321" t="s">
        <v>357</v>
      </c>
      <c r="MGN82" s="321" t="s">
        <v>357</v>
      </c>
      <c r="MGO82" s="321" t="s">
        <v>357</v>
      </c>
      <c r="MGP82" s="321" t="s">
        <v>357</v>
      </c>
      <c r="MGQ82" s="321" t="s">
        <v>357</v>
      </c>
      <c r="MGR82" s="321" t="s">
        <v>357</v>
      </c>
      <c r="MGS82" s="321" t="s">
        <v>357</v>
      </c>
      <c r="MGT82" s="321" t="s">
        <v>357</v>
      </c>
      <c r="MGU82" s="321" t="s">
        <v>357</v>
      </c>
      <c r="MGV82" s="321" t="s">
        <v>357</v>
      </c>
      <c r="MGW82" s="321" t="s">
        <v>357</v>
      </c>
      <c r="MGX82" s="321" t="s">
        <v>357</v>
      </c>
      <c r="MGY82" s="321" t="s">
        <v>357</v>
      </c>
      <c r="MGZ82" s="321" t="s">
        <v>357</v>
      </c>
      <c r="MHA82" s="321" t="s">
        <v>357</v>
      </c>
      <c r="MHB82" s="321" t="s">
        <v>357</v>
      </c>
      <c r="MHC82" s="321" t="s">
        <v>357</v>
      </c>
      <c r="MHD82" s="321" t="s">
        <v>357</v>
      </c>
      <c r="MHE82" s="321" t="s">
        <v>357</v>
      </c>
      <c r="MHF82" s="321" t="s">
        <v>357</v>
      </c>
      <c r="MHG82" s="321" t="s">
        <v>357</v>
      </c>
      <c r="MHH82" s="321" t="s">
        <v>357</v>
      </c>
      <c r="MHI82" s="321" t="s">
        <v>357</v>
      </c>
      <c r="MHJ82" s="321" t="s">
        <v>357</v>
      </c>
      <c r="MHK82" s="321" t="s">
        <v>357</v>
      </c>
      <c r="MHL82" s="321" t="s">
        <v>357</v>
      </c>
      <c r="MHM82" s="321" t="s">
        <v>357</v>
      </c>
      <c r="MHN82" s="321" t="s">
        <v>357</v>
      </c>
      <c r="MHO82" s="321" t="s">
        <v>357</v>
      </c>
      <c r="MHP82" s="321" t="s">
        <v>357</v>
      </c>
      <c r="MHQ82" s="321" t="s">
        <v>357</v>
      </c>
      <c r="MHR82" s="321" t="s">
        <v>357</v>
      </c>
      <c r="MHS82" s="321" t="s">
        <v>357</v>
      </c>
      <c r="MHT82" s="321" t="s">
        <v>357</v>
      </c>
      <c r="MHU82" s="321" t="s">
        <v>357</v>
      </c>
      <c r="MHV82" s="321" t="s">
        <v>357</v>
      </c>
      <c r="MHW82" s="321" t="s">
        <v>357</v>
      </c>
      <c r="MHX82" s="321" t="s">
        <v>357</v>
      </c>
      <c r="MHY82" s="321" t="s">
        <v>357</v>
      </c>
      <c r="MHZ82" s="321" t="s">
        <v>357</v>
      </c>
      <c r="MIA82" s="321" t="s">
        <v>357</v>
      </c>
      <c r="MIB82" s="321" t="s">
        <v>357</v>
      </c>
      <c r="MIC82" s="321" t="s">
        <v>357</v>
      </c>
      <c r="MID82" s="321" t="s">
        <v>357</v>
      </c>
      <c r="MIE82" s="321" t="s">
        <v>357</v>
      </c>
      <c r="MIF82" s="321" t="s">
        <v>357</v>
      </c>
      <c r="MIG82" s="321" t="s">
        <v>357</v>
      </c>
      <c r="MIH82" s="321" t="s">
        <v>357</v>
      </c>
      <c r="MII82" s="321" t="s">
        <v>357</v>
      </c>
      <c r="MIJ82" s="321" t="s">
        <v>357</v>
      </c>
      <c r="MIK82" s="321" t="s">
        <v>357</v>
      </c>
      <c r="MIL82" s="321" t="s">
        <v>357</v>
      </c>
      <c r="MIM82" s="321" t="s">
        <v>357</v>
      </c>
      <c r="MIN82" s="321" t="s">
        <v>357</v>
      </c>
      <c r="MIO82" s="321" t="s">
        <v>357</v>
      </c>
      <c r="MIP82" s="321" t="s">
        <v>357</v>
      </c>
      <c r="MIQ82" s="321" t="s">
        <v>357</v>
      </c>
      <c r="MIR82" s="321" t="s">
        <v>357</v>
      </c>
      <c r="MIS82" s="321" t="s">
        <v>357</v>
      </c>
      <c r="MIT82" s="321" t="s">
        <v>357</v>
      </c>
      <c r="MIU82" s="321" t="s">
        <v>357</v>
      </c>
      <c r="MIV82" s="321" t="s">
        <v>357</v>
      </c>
      <c r="MIW82" s="321" t="s">
        <v>357</v>
      </c>
      <c r="MIX82" s="321" t="s">
        <v>357</v>
      </c>
      <c r="MIY82" s="321" t="s">
        <v>357</v>
      </c>
      <c r="MIZ82" s="321" t="s">
        <v>357</v>
      </c>
      <c r="MJA82" s="321" t="s">
        <v>357</v>
      </c>
      <c r="MJB82" s="321" t="s">
        <v>357</v>
      </c>
      <c r="MJC82" s="321" t="s">
        <v>357</v>
      </c>
      <c r="MJD82" s="321" t="s">
        <v>357</v>
      </c>
      <c r="MJE82" s="321" t="s">
        <v>357</v>
      </c>
      <c r="MJF82" s="321" t="s">
        <v>357</v>
      </c>
      <c r="MJG82" s="321" t="s">
        <v>357</v>
      </c>
      <c r="MJH82" s="321" t="s">
        <v>357</v>
      </c>
      <c r="MJI82" s="321" t="s">
        <v>357</v>
      </c>
      <c r="MJJ82" s="321" t="s">
        <v>357</v>
      </c>
      <c r="MJK82" s="321" t="s">
        <v>357</v>
      </c>
      <c r="MJL82" s="321" t="s">
        <v>357</v>
      </c>
      <c r="MJM82" s="321" t="s">
        <v>357</v>
      </c>
      <c r="MJN82" s="321" t="s">
        <v>357</v>
      </c>
      <c r="MJO82" s="321" t="s">
        <v>357</v>
      </c>
      <c r="MJP82" s="321" t="s">
        <v>357</v>
      </c>
      <c r="MJQ82" s="321" t="s">
        <v>357</v>
      </c>
      <c r="MJR82" s="321" t="s">
        <v>357</v>
      </c>
      <c r="MJS82" s="321" t="s">
        <v>357</v>
      </c>
      <c r="MJT82" s="321" t="s">
        <v>357</v>
      </c>
      <c r="MJU82" s="321" t="s">
        <v>357</v>
      </c>
      <c r="MJV82" s="321" t="s">
        <v>357</v>
      </c>
      <c r="MJW82" s="321" t="s">
        <v>357</v>
      </c>
      <c r="MJX82" s="321" t="s">
        <v>357</v>
      </c>
      <c r="MJY82" s="321" t="s">
        <v>357</v>
      </c>
      <c r="MJZ82" s="321" t="s">
        <v>357</v>
      </c>
      <c r="MKA82" s="321" t="s">
        <v>357</v>
      </c>
      <c r="MKB82" s="321" t="s">
        <v>357</v>
      </c>
      <c r="MKC82" s="321" t="s">
        <v>357</v>
      </c>
      <c r="MKD82" s="321" t="s">
        <v>357</v>
      </c>
      <c r="MKE82" s="321" t="s">
        <v>357</v>
      </c>
      <c r="MKF82" s="321" t="s">
        <v>357</v>
      </c>
      <c r="MKG82" s="321" t="s">
        <v>357</v>
      </c>
      <c r="MKH82" s="321" t="s">
        <v>357</v>
      </c>
      <c r="MKI82" s="321" t="s">
        <v>357</v>
      </c>
      <c r="MKJ82" s="321" t="s">
        <v>357</v>
      </c>
      <c r="MKK82" s="321" t="s">
        <v>357</v>
      </c>
      <c r="MKL82" s="321" t="s">
        <v>357</v>
      </c>
      <c r="MKM82" s="321" t="s">
        <v>357</v>
      </c>
      <c r="MKN82" s="321" t="s">
        <v>357</v>
      </c>
      <c r="MKO82" s="321" t="s">
        <v>357</v>
      </c>
      <c r="MKP82" s="321" t="s">
        <v>357</v>
      </c>
      <c r="MKQ82" s="321" t="s">
        <v>357</v>
      </c>
      <c r="MKR82" s="321" t="s">
        <v>357</v>
      </c>
      <c r="MKS82" s="321" t="s">
        <v>357</v>
      </c>
      <c r="MKT82" s="321" t="s">
        <v>357</v>
      </c>
      <c r="MKU82" s="321" t="s">
        <v>357</v>
      </c>
      <c r="MKV82" s="321" t="s">
        <v>357</v>
      </c>
      <c r="MKW82" s="321" t="s">
        <v>357</v>
      </c>
      <c r="MKX82" s="321" t="s">
        <v>357</v>
      </c>
      <c r="MKY82" s="321" t="s">
        <v>357</v>
      </c>
      <c r="MKZ82" s="321" t="s">
        <v>357</v>
      </c>
      <c r="MLA82" s="321" t="s">
        <v>357</v>
      </c>
      <c r="MLB82" s="321" t="s">
        <v>357</v>
      </c>
      <c r="MLC82" s="321" t="s">
        <v>357</v>
      </c>
      <c r="MLD82" s="321" t="s">
        <v>357</v>
      </c>
      <c r="MLE82" s="321" t="s">
        <v>357</v>
      </c>
      <c r="MLF82" s="321" t="s">
        <v>357</v>
      </c>
      <c r="MLG82" s="321" t="s">
        <v>357</v>
      </c>
      <c r="MLH82" s="321" t="s">
        <v>357</v>
      </c>
      <c r="MLI82" s="321" t="s">
        <v>357</v>
      </c>
      <c r="MLJ82" s="321" t="s">
        <v>357</v>
      </c>
      <c r="MLK82" s="321" t="s">
        <v>357</v>
      </c>
      <c r="MLL82" s="321" t="s">
        <v>357</v>
      </c>
      <c r="MLM82" s="321" t="s">
        <v>357</v>
      </c>
      <c r="MLN82" s="321" t="s">
        <v>357</v>
      </c>
      <c r="MLO82" s="321" t="s">
        <v>357</v>
      </c>
      <c r="MLP82" s="321" t="s">
        <v>357</v>
      </c>
      <c r="MLQ82" s="321" t="s">
        <v>357</v>
      </c>
      <c r="MLR82" s="321" t="s">
        <v>357</v>
      </c>
      <c r="MLS82" s="321" t="s">
        <v>357</v>
      </c>
      <c r="MLT82" s="321" t="s">
        <v>357</v>
      </c>
      <c r="MLU82" s="321" t="s">
        <v>357</v>
      </c>
      <c r="MLV82" s="321" t="s">
        <v>357</v>
      </c>
      <c r="MLW82" s="321" t="s">
        <v>357</v>
      </c>
      <c r="MLX82" s="321" t="s">
        <v>357</v>
      </c>
      <c r="MLY82" s="321" t="s">
        <v>357</v>
      </c>
      <c r="MLZ82" s="321" t="s">
        <v>357</v>
      </c>
      <c r="MMA82" s="321" t="s">
        <v>357</v>
      </c>
      <c r="MMB82" s="321" t="s">
        <v>357</v>
      </c>
      <c r="MMC82" s="321" t="s">
        <v>357</v>
      </c>
      <c r="MMD82" s="321" t="s">
        <v>357</v>
      </c>
      <c r="MME82" s="321" t="s">
        <v>357</v>
      </c>
      <c r="MMF82" s="321" t="s">
        <v>357</v>
      </c>
      <c r="MMG82" s="321" t="s">
        <v>357</v>
      </c>
      <c r="MMH82" s="321" t="s">
        <v>357</v>
      </c>
      <c r="MMI82" s="321" t="s">
        <v>357</v>
      </c>
      <c r="MMJ82" s="321" t="s">
        <v>357</v>
      </c>
      <c r="MMK82" s="321" t="s">
        <v>357</v>
      </c>
      <c r="MML82" s="321" t="s">
        <v>357</v>
      </c>
      <c r="MMM82" s="321" t="s">
        <v>357</v>
      </c>
      <c r="MMN82" s="321" t="s">
        <v>357</v>
      </c>
      <c r="MMO82" s="321" t="s">
        <v>357</v>
      </c>
      <c r="MMP82" s="321" t="s">
        <v>357</v>
      </c>
      <c r="MMQ82" s="321" t="s">
        <v>357</v>
      </c>
      <c r="MMR82" s="321" t="s">
        <v>357</v>
      </c>
      <c r="MMS82" s="321" t="s">
        <v>357</v>
      </c>
      <c r="MMT82" s="321" t="s">
        <v>357</v>
      </c>
      <c r="MMU82" s="321" t="s">
        <v>357</v>
      </c>
      <c r="MMV82" s="321" t="s">
        <v>357</v>
      </c>
      <c r="MMW82" s="321" t="s">
        <v>357</v>
      </c>
      <c r="MMX82" s="321" t="s">
        <v>357</v>
      </c>
      <c r="MMY82" s="321" t="s">
        <v>357</v>
      </c>
      <c r="MMZ82" s="321" t="s">
        <v>357</v>
      </c>
      <c r="MNA82" s="321" t="s">
        <v>357</v>
      </c>
      <c r="MNB82" s="321" t="s">
        <v>357</v>
      </c>
      <c r="MNC82" s="321" t="s">
        <v>357</v>
      </c>
      <c r="MND82" s="321" t="s">
        <v>357</v>
      </c>
      <c r="MNE82" s="321" t="s">
        <v>357</v>
      </c>
      <c r="MNF82" s="321" t="s">
        <v>357</v>
      </c>
      <c r="MNG82" s="321" t="s">
        <v>357</v>
      </c>
      <c r="MNH82" s="321" t="s">
        <v>357</v>
      </c>
      <c r="MNI82" s="321" t="s">
        <v>357</v>
      </c>
      <c r="MNJ82" s="321" t="s">
        <v>357</v>
      </c>
      <c r="MNK82" s="321" t="s">
        <v>357</v>
      </c>
      <c r="MNL82" s="321" t="s">
        <v>357</v>
      </c>
      <c r="MNM82" s="321" t="s">
        <v>357</v>
      </c>
      <c r="MNN82" s="321" t="s">
        <v>357</v>
      </c>
      <c r="MNO82" s="321" t="s">
        <v>357</v>
      </c>
      <c r="MNP82" s="321" t="s">
        <v>357</v>
      </c>
      <c r="MNQ82" s="321" t="s">
        <v>357</v>
      </c>
      <c r="MNR82" s="321" t="s">
        <v>357</v>
      </c>
      <c r="MNS82" s="321" t="s">
        <v>357</v>
      </c>
      <c r="MNT82" s="321" t="s">
        <v>357</v>
      </c>
      <c r="MNU82" s="321" t="s">
        <v>357</v>
      </c>
      <c r="MNV82" s="321" t="s">
        <v>357</v>
      </c>
      <c r="MNW82" s="321" t="s">
        <v>357</v>
      </c>
      <c r="MNX82" s="321" t="s">
        <v>357</v>
      </c>
      <c r="MNY82" s="321" t="s">
        <v>357</v>
      </c>
      <c r="MNZ82" s="321" t="s">
        <v>357</v>
      </c>
      <c r="MOA82" s="321" t="s">
        <v>357</v>
      </c>
      <c r="MOB82" s="321" t="s">
        <v>357</v>
      </c>
      <c r="MOC82" s="321" t="s">
        <v>357</v>
      </c>
      <c r="MOD82" s="321" t="s">
        <v>357</v>
      </c>
      <c r="MOE82" s="321" t="s">
        <v>357</v>
      </c>
      <c r="MOF82" s="321" t="s">
        <v>357</v>
      </c>
      <c r="MOG82" s="321" t="s">
        <v>357</v>
      </c>
      <c r="MOH82" s="321" t="s">
        <v>357</v>
      </c>
      <c r="MOI82" s="321" t="s">
        <v>357</v>
      </c>
      <c r="MOJ82" s="321" t="s">
        <v>357</v>
      </c>
      <c r="MOK82" s="321" t="s">
        <v>357</v>
      </c>
      <c r="MOL82" s="321" t="s">
        <v>357</v>
      </c>
      <c r="MOM82" s="321" t="s">
        <v>357</v>
      </c>
      <c r="MON82" s="321" t="s">
        <v>357</v>
      </c>
      <c r="MOO82" s="321" t="s">
        <v>357</v>
      </c>
      <c r="MOP82" s="321" t="s">
        <v>357</v>
      </c>
      <c r="MOQ82" s="321" t="s">
        <v>357</v>
      </c>
      <c r="MOR82" s="321" t="s">
        <v>357</v>
      </c>
      <c r="MOS82" s="321" t="s">
        <v>357</v>
      </c>
      <c r="MOT82" s="321" t="s">
        <v>357</v>
      </c>
      <c r="MOU82" s="321" t="s">
        <v>357</v>
      </c>
      <c r="MOV82" s="321" t="s">
        <v>357</v>
      </c>
      <c r="MOW82" s="321" t="s">
        <v>357</v>
      </c>
      <c r="MOX82" s="321" t="s">
        <v>357</v>
      </c>
      <c r="MOY82" s="321" t="s">
        <v>357</v>
      </c>
      <c r="MOZ82" s="321" t="s">
        <v>357</v>
      </c>
      <c r="MPA82" s="321" t="s">
        <v>357</v>
      </c>
      <c r="MPB82" s="321" t="s">
        <v>357</v>
      </c>
      <c r="MPC82" s="321" t="s">
        <v>357</v>
      </c>
      <c r="MPD82" s="321" t="s">
        <v>357</v>
      </c>
      <c r="MPE82" s="321" t="s">
        <v>357</v>
      </c>
      <c r="MPF82" s="321" t="s">
        <v>357</v>
      </c>
      <c r="MPG82" s="321" t="s">
        <v>357</v>
      </c>
      <c r="MPH82" s="321" t="s">
        <v>357</v>
      </c>
      <c r="MPI82" s="321" t="s">
        <v>357</v>
      </c>
      <c r="MPJ82" s="321" t="s">
        <v>357</v>
      </c>
      <c r="MPK82" s="321" t="s">
        <v>357</v>
      </c>
      <c r="MPL82" s="321" t="s">
        <v>357</v>
      </c>
      <c r="MPM82" s="321" t="s">
        <v>357</v>
      </c>
      <c r="MPN82" s="321" t="s">
        <v>357</v>
      </c>
      <c r="MPO82" s="321" t="s">
        <v>357</v>
      </c>
      <c r="MPP82" s="321" t="s">
        <v>357</v>
      </c>
      <c r="MPQ82" s="321" t="s">
        <v>357</v>
      </c>
      <c r="MPR82" s="321" t="s">
        <v>357</v>
      </c>
      <c r="MPS82" s="321" t="s">
        <v>357</v>
      </c>
      <c r="MPT82" s="321" t="s">
        <v>357</v>
      </c>
      <c r="MPU82" s="321" t="s">
        <v>357</v>
      </c>
      <c r="MPV82" s="321" t="s">
        <v>357</v>
      </c>
      <c r="MPW82" s="321" t="s">
        <v>357</v>
      </c>
      <c r="MPX82" s="321" t="s">
        <v>357</v>
      </c>
      <c r="MPY82" s="321" t="s">
        <v>357</v>
      </c>
      <c r="MPZ82" s="321" t="s">
        <v>357</v>
      </c>
      <c r="MQA82" s="321" t="s">
        <v>357</v>
      </c>
      <c r="MQB82" s="321" t="s">
        <v>357</v>
      </c>
      <c r="MQC82" s="321" t="s">
        <v>357</v>
      </c>
      <c r="MQD82" s="321" t="s">
        <v>357</v>
      </c>
      <c r="MQE82" s="321" t="s">
        <v>357</v>
      </c>
      <c r="MQF82" s="321" t="s">
        <v>357</v>
      </c>
      <c r="MQG82" s="321" t="s">
        <v>357</v>
      </c>
      <c r="MQH82" s="321" t="s">
        <v>357</v>
      </c>
      <c r="MQI82" s="321" t="s">
        <v>357</v>
      </c>
      <c r="MQJ82" s="321" t="s">
        <v>357</v>
      </c>
      <c r="MQK82" s="321" t="s">
        <v>357</v>
      </c>
      <c r="MQL82" s="321" t="s">
        <v>357</v>
      </c>
      <c r="MQM82" s="321" t="s">
        <v>357</v>
      </c>
      <c r="MQN82" s="321" t="s">
        <v>357</v>
      </c>
      <c r="MQO82" s="321" t="s">
        <v>357</v>
      </c>
      <c r="MQP82" s="321" t="s">
        <v>357</v>
      </c>
      <c r="MQQ82" s="321" t="s">
        <v>357</v>
      </c>
      <c r="MQR82" s="321" t="s">
        <v>357</v>
      </c>
      <c r="MQS82" s="321" t="s">
        <v>357</v>
      </c>
      <c r="MQT82" s="321" t="s">
        <v>357</v>
      </c>
      <c r="MQU82" s="321" t="s">
        <v>357</v>
      </c>
      <c r="MQV82" s="321" t="s">
        <v>357</v>
      </c>
      <c r="MQW82" s="321" t="s">
        <v>357</v>
      </c>
      <c r="MQX82" s="321" t="s">
        <v>357</v>
      </c>
      <c r="MQY82" s="321" t="s">
        <v>357</v>
      </c>
      <c r="MQZ82" s="321" t="s">
        <v>357</v>
      </c>
      <c r="MRA82" s="321" t="s">
        <v>357</v>
      </c>
      <c r="MRB82" s="321" t="s">
        <v>357</v>
      </c>
      <c r="MRC82" s="321" t="s">
        <v>357</v>
      </c>
      <c r="MRD82" s="321" t="s">
        <v>357</v>
      </c>
      <c r="MRE82" s="321" t="s">
        <v>357</v>
      </c>
      <c r="MRF82" s="321" t="s">
        <v>357</v>
      </c>
      <c r="MRG82" s="321" t="s">
        <v>357</v>
      </c>
      <c r="MRH82" s="321" t="s">
        <v>357</v>
      </c>
      <c r="MRI82" s="321" t="s">
        <v>357</v>
      </c>
      <c r="MRJ82" s="321" t="s">
        <v>357</v>
      </c>
      <c r="MRK82" s="321" t="s">
        <v>357</v>
      </c>
      <c r="MRL82" s="321" t="s">
        <v>357</v>
      </c>
      <c r="MRM82" s="321" t="s">
        <v>357</v>
      </c>
      <c r="MRN82" s="321" t="s">
        <v>357</v>
      </c>
      <c r="MRO82" s="321" t="s">
        <v>357</v>
      </c>
      <c r="MRP82" s="321" t="s">
        <v>357</v>
      </c>
      <c r="MRQ82" s="321" t="s">
        <v>357</v>
      </c>
      <c r="MRR82" s="321" t="s">
        <v>357</v>
      </c>
      <c r="MRS82" s="321" t="s">
        <v>357</v>
      </c>
      <c r="MRT82" s="321" t="s">
        <v>357</v>
      </c>
      <c r="MRU82" s="321" t="s">
        <v>357</v>
      </c>
      <c r="MRV82" s="321" t="s">
        <v>357</v>
      </c>
      <c r="MRW82" s="321" t="s">
        <v>357</v>
      </c>
      <c r="MRX82" s="321" t="s">
        <v>357</v>
      </c>
      <c r="MRY82" s="321" t="s">
        <v>357</v>
      </c>
      <c r="MRZ82" s="321" t="s">
        <v>357</v>
      </c>
      <c r="MSA82" s="321" t="s">
        <v>357</v>
      </c>
      <c r="MSB82" s="321" t="s">
        <v>357</v>
      </c>
      <c r="MSC82" s="321" t="s">
        <v>357</v>
      </c>
      <c r="MSD82" s="321" t="s">
        <v>357</v>
      </c>
      <c r="MSE82" s="321" t="s">
        <v>357</v>
      </c>
      <c r="MSF82" s="321" t="s">
        <v>357</v>
      </c>
      <c r="MSG82" s="321" t="s">
        <v>357</v>
      </c>
      <c r="MSH82" s="321" t="s">
        <v>357</v>
      </c>
      <c r="MSI82" s="321" t="s">
        <v>357</v>
      </c>
      <c r="MSJ82" s="321" t="s">
        <v>357</v>
      </c>
      <c r="MSK82" s="321" t="s">
        <v>357</v>
      </c>
      <c r="MSL82" s="321" t="s">
        <v>357</v>
      </c>
      <c r="MSM82" s="321" t="s">
        <v>357</v>
      </c>
      <c r="MSN82" s="321" t="s">
        <v>357</v>
      </c>
      <c r="MSO82" s="321" t="s">
        <v>357</v>
      </c>
      <c r="MSP82" s="321" t="s">
        <v>357</v>
      </c>
      <c r="MSQ82" s="321" t="s">
        <v>357</v>
      </c>
      <c r="MSR82" s="321" t="s">
        <v>357</v>
      </c>
      <c r="MSS82" s="321" t="s">
        <v>357</v>
      </c>
      <c r="MST82" s="321" t="s">
        <v>357</v>
      </c>
      <c r="MSU82" s="321" t="s">
        <v>357</v>
      </c>
      <c r="MSV82" s="321" t="s">
        <v>357</v>
      </c>
      <c r="MSW82" s="321" t="s">
        <v>357</v>
      </c>
      <c r="MSX82" s="321" t="s">
        <v>357</v>
      </c>
      <c r="MSY82" s="321" t="s">
        <v>357</v>
      </c>
      <c r="MSZ82" s="321" t="s">
        <v>357</v>
      </c>
      <c r="MTA82" s="321" t="s">
        <v>357</v>
      </c>
      <c r="MTB82" s="321" t="s">
        <v>357</v>
      </c>
      <c r="MTC82" s="321" t="s">
        <v>357</v>
      </c>
      <c r="MTD82" s="321" t="s">
        <v>357</v>
      </c>
      <c r="MTE82" s="321" t="s">
        <v>357</v>
      </c>
      <c r="MTF82" s="321" t="s">
        <v>357</v>
      </c>
      <c r="MTG82" s="321" t="s">
        <v>357</v>
      </c>
      <c r="MTH82" s="321" t="s">
        <v>357</v>
      </c>
      <c r="MTI82" s="321" t="s">
        <v>357</v>
      </c>
      <c r="MTJ82" s="321" t="s">
        <v>357</v>
      </c>
      <c r="MTK82" s="321" t="s">
        <v>357</v>
      </c>
      <c r="MTL82" s="321" t="s">
        <v>357</v>
      </c>
      <c r="MTM82" s="321" t="s">
        <v>357</v>
      </c>
      <c r="MTN82" s="321" t="s">
        <v>357</v>
      </c>
      <c r="MTO82" s="321" t="s">
        <v>357</v>
      </c>
      <c r="MTP82" s="321" t="s">
        <v>357</v>
      </c>
      <c r="MTQ82" s="321" t="s">
        <v>357</v>
      </c>
      <c r="MTR82" s="321" t="s">
        <v>357</v>
      </c>
      <c r="MTS82" s="321" t="s">
        <v>357</v>
      </c>
      <c r="MTT82" s="321" t="s">
        <v>357</v>
      </c>
      <c r="MTU82" s="321" t="s">
        <v>357</v>
      </c>
      <c r="MTV82" s="321" t="s">
        <v>357</v>
      </c>
      <c r="MTW82" s="321" t="s">
        <v>357</v>
      </c>
      <c r="MTX82" s="321" t="s">
        <v>357</v>
      </c>
      <c r="MTY82" s="321" t="s">
        <v>357</v>
      </c>
      <c r="MTZ82" s="321" t="s">
        <v>357</v>
      </c>
      <c r="MUA82" s="321" t="s">
        <v>357</v>
      </c>
      <c r="MUB82" s="321" t="s">
        <v>357</v>
      </c>
      <c r="MUC82" s="321" t="s">
        <v>357</v>
      </c>
      <c r="MUD82" s="321" t="s">
        <v>357</v>
      </c>
      <c r="MUE82" s="321" t="s">
        <v>357</v>
      </c>
      <c r="MUF82" s="321" t="s">
        <v>357</v>
      </c>
      <c r="MUG82" s="321" t="s">
        <v>357</v>
      </c>
      <c r="MUH82" s="321" t="s">
        <v>357</v>
      </c>
      <c r="MUI82" s="321" t="s">
        <v>357</v>
      </c>
      <c r="MUJ82" s="321" t="s">
        <v>357</v>
      </c>
      <c r="MUK82" s="321" t="s">
        <v>357</v>
      </c>
      <c r="MUL82" s="321" t="s">
        <v>357</v>
      </c>
      <c r="MUM82" s="321" t="s">
        <v>357</v>
      </c>
      <c r="MUN82" s="321" t="s">
        <v>357</v>
      </c>
      <c r="MUO82" s="321" t="s">
        <v>357</v>
      </c>
      <c r="MUP82" s="321" t="s">
        <v>357</v>
      </c>
      <c r="MUQ82" s="321" t="s">
        <v>357</v>
      </c>
      <c r="MUR82" s="321" t="s">
        <v>357</v>
      </c>
      <c r="MUS82" s="321" t="s">
        <v>357</v>
      </c>
      <c r="MUT82" s="321" t="s">
        <v>357</v>
      </c>
      <c r="MUU82" s="321" t="s">
        <v>357</v>
      </c>
      <c r="MUV82" s="321" t="s">
        <v>357</v>
      </c>
      <c r="MUW82" s="321" t="s">
        <v>357</v>
      </c>
      <c r="MUX82" s="321" t="s">
        <v>357</v>
      </c>
      <c r="MUY82" s="321" t="s">
        <v>357</v>
      </c>
      <c r="MUZ82" s="321" t="s">
        <v>357</v>
      </c>
      <c r="MVA82" s="321" t="s">
        <v>357</v>
      </c>
      <c r="MVB82" s="321" t="s">
        <v>357</v>
      </c>
      <c r="MVC82" s="321" t="s">
        <v>357</v>
      </c>
      <c r="MVD82" s="321" t="s">
        <v>357</v>
      </c>
      <c r="MVE82" s="321" t="s">
        <v>357</v>
      </c>
      <c r="MVF82" s="321" t="s">
        <v>357</v>
      </c>
      <c r="MVG82" s="321" t="s">
        <v>357</v>
      </c>
      <c r="MVH82" s="321" t="s">
        <v>357</v>
      </c>
      <c r="MVI82" s="321" t="s">
        <v>357</v>
      </c>
      <c r="MVJ82" s="321" t="s">
        <v>357</v>
      </c>
      <c r="MVK82" s="321" t="s">
        <v>357</v>
      </c>
      <c r="MVL82" s="321" t="s">
        <v>357</v>
      </c>
      <c r="MVM82" s="321" t="s">
        <v>357</v>
      </c>
      <c r="MVN82" s="321" t="s">
        <v>357</v>
      </c>
      <c r="MVO82" s="321" t="s">
        <v>357</v>
      </c>
      <c r="MVP82" s="321" t="s">
        <v>357</v>
      </c>
      <c r="MVQ82" s="321" t="s">
        <v>357</v>
      </c>
      <c r="MVR82" s="321" t="s">
        <v>357</v>
      </c>
      <c r="MVS82" s="321" t="s">
        <v>357</v>
      </c>
      <c r="MVT82" s="321" t="s">
        <v>357</v>
      </c>
      <c r="MVU82" s="321" t="s">
        <v>357</v>
      </c>
      <c r="MVV82" s="321" t="s">
        <v>357</v>
      </c>
      <c r="MVW82" s="321" t="s">
        <v>357</v>
      </c>
      <c r="MVX82" s="321" t="s">
        <v>357</v>
      </c>
      <c r="MVY82" s="321" t="s">
        <v>357</v>
      </c>
      <c r="MVZ82" s="321" t="s">
        <v>357</v>
      </c>
      <c r="MWA82" s="321" t="s">
        <v>357</v>
      </c>
      <c r="MWB82" s="321" t="s">
        <v>357</v>
      </c>
      <c r="MWC82" s="321" t="s">
        <v>357</v>
      </c>
      <c r="MWD82" s="321" t="s">
        <v>357</v>
      </c>
      <c r="MWE82" s="321" t="s">
        <v>357</v>
      </c>
      <c r="MWF82" s="321" t="s">
        <v>357</v>
      </c>
      <c r="MWG82" s="321" t="s">
        <v>357</v>
      </c>
      <c r="MWH82" s="321" t="s">
        <v>357</v>
      </c>
      <c r="MWI82" s="321" t="s">
        <v>357</v>
      </c>
      <c r="MWJ82" s="321" t="s">
        <v>357</v>
      </c>
      <c r="MWK82" s="321" t="s">
        <v>357</v>
      </c>
      <c r="MWL82" s="321" t="s">
        <v>357</v>
      </c>
      <c r="MWM82" s="321" t="s">
        <v>357</v>
      </c>
      <c r="MWN82" s="321" t="s">
        <v>357</v>
      </c>
      <c r="MWO82" s="321" t="s">
        <v>357</v>
      </c>
      <c r="MWP82" s="321" t="s">
        <v>357</v>
      </c>
      <c r="MWQ82" s="321" t="s">
        <v>357</v>
      </c>
      <c r="MWR82" s="321" t="s">
        <v>357</v>
      </c>
      <c r="MWS82" s="321" t="s">
        <v>357</v>
      </c>
      <c r="MWT82" s="321" t="s">
        <v>357</v>
      </c>
      <c r="MWU82" s="321" t="s">
        <v>357</v>
      </c>
      <c r="MWV82" s="321" t="s">
        <v>357</v>
      </c>
      <c r="MWW82" s="321" t="s">
        <v>357</v>
      </c>
      <c r="MWX82" s="321" t="s">
        <v>357</v>
      </c>
      <c r="MWY82" s="321" t="s">
        <v>357</v>
      </c>
      <c r="MWZ82" s="321" t="s">
        <v>357</v>
      </c>
      <c r="MXA82" s="321" t="s">
        <v>357</v>
      </c>
      <c r="MXB82" s="321" t="s">
        <v>357</v>
      </c>
      <c r="MXC82" s="321" t="s">
        <v>357</v>
      </c>
      <c r="MXD82" s="321" t="s">
        <v>357</v>
      </c>
      <c r="MXE82" s="321" t="s">
        <v>357</v>
      </c>
      <c r="MXF82" s="321" t="s">
        <v>357</v>
      </c>
      <c r="MXG82" s="321" t="s">
        <v>357</v>
      </c>
      <c r="MXH82" s="321" t="s">
        <v>357</v>
      </c>
      <c r="MXI82" s="321" t="s">
        <v>357</v>
      </c>
      <c r="MXJ82" s="321" t="s">
        <v>357</v>
      </c>
      <c r="MXK82" s="321" t="s">
        <v>357</v>
      </c>
      <c r="MXL82" s="321" t="s">
        <v>357</v>
      </c>
      <c r="MXM82" s="321" t="s">
        <v>357</v>
      </c>
      <c r="MXN82" s="321" t="s">
        <v>357</v>
      </c>
      <c r="MXO82" s="321" t="s">
        <v>357</v>
      </c>
      <c r="MXP82" s="321" t="s">
        <v>357</v>
      </c>
      <c r="MXQ82" s="321" t="s">
        <v>357</v>
      </c>
      <c r="MXR82" s="321" t="s">
        <v>357</v>
      </c>
      <c r="MXS82" s="321" t="s">
        <v>357</v>
      </c>
      <c r="MXT82" s="321" t="s">
        <v>357</v>
      </c>
      <c r="MXU82" s="321" t="s">
        <v>357</v>
      </c>
      <c r="MXV82" s="321" t="s">
        <v>357</v>
      </c>
      <c r="MXW82" s="321" t="s">
        <v>357</v>
      </c>
      <c r="MXX82" s="321" t="s">
        <v>357</v>
      </c>
      <c r="MXY82" s="321" t="s">
        <v>357</v>
      </c>
      <c r="MXZ82" s="321" t="s">
        <v>357</v>
      </c>
      <c r="MYA82" s="321" t="s">
        <v>357</v>
      </c>
      <c r="MYB82" s="321" t="s">
        <v>357</v>
      </c>
      <c r="MYC82" s="321" t="s">
        <v>357</v>
      </c>
      <c r="MYD82" s="321" t="s">
        <v>357</v>
      </c>
      <c r="MYE82" s="321" t="s">
        <v>357</v>
      </c>
      <c r="MYF82" s="321" t="s">
        <v>357</v>
      </c>
      <c r="MYG82" s="321" t="s">
        <v>357</v>
      </c>
      <c r="MYH82" s="321" t="s">
        <v>357</v>
      </c>
      <c r="MYI82" s="321" t="s">
        <v>357</v>
      </c>
      <c r="MYJ82" s="321" t="s">
        <v>357</v>
      </c>
      <c r="MYK82" s="321" t="s">
        <v>357</v>
      </c>
      <c r="MYL82" s="321" t="s">
        <v>357</v>
      </c>
      <c r="MYM82" s="321" t="s">
        <v>357</v>
      </c>
      <c r="MYN82" s="321" t="s">
        <v>357</v>
      </c>
      <c r="MYO82" s="321" t="s">
        <v>357</v>
      </c>
      <c r="MYP82" s="321" t="s">
        <v>357</v>
      </c>
      <c r="MYQ82" s="321" t="s">
        <v>357</v>
      </c>
      <c r="MYR82" s="321" t="s">
        <v>357</v>
      </c>
      <c r="MYS82" s="321" t="s">
        <v>357</v>
      </c>
      <c r="MYT82" s="321" t="s">
        <v>357</v>
      </c>
      <c r="MYU82" s="321" t="s">
        <v>357</v>
      </c>
      <c r="MYV82" s="321" t="s">
        <v>357</v>
      </c>
      <c r="MYW82" s="321" t="s">
        <v>357</v>
      </c>
      <c r="MYX82" s="321" t="s">
        <v>357</v>
      </c>
      <c r="MYY82" s="321" t="s">
        <v>357</v>
      </c>
      <c r="MYZ82" s="321" t="s">
        <v>357</v>
      </c>
      <c r="MZA82" s="321" t="s">
        <v>357</v>
      </c>
      <c r="MZB82" s="321" t="s">
        <v>357</v>
      </c>
      <c r="MZC82" s="321" t="s">
        <v>357</v>
      </c>
      <c r="MZD82" s="321" t="s">
        <v>357</v>
      </c>
      <c r="MZE82" s="321" t="s">
        <v>357</v>
      </c>
      <c r="MZF82" s="321" t="s">
        <v>357</v>
      </c>
      <c r="MZG82" s="321" t="s">
        <v>357</v>
      </c>
      <c r="MZH82" s="321" t="s">
        <v>357</v>
      </c>
      <c r="MZI82" s="321" t="s">
        <v>357</v>
      </c>
      <c r="MZJ82" s="321" t="s">
        <v>357</v>
      </c>
      <c r="MZK82" s="321" t="s">
        <v>357</v>
      </c>
      <c r="MZL82" s="321" t="s">
        <v>357</v>
      </c>
      <c r="MZM82" s="321" t="s">
        <v>357</v>
      </c>
      <c r="MZN82" s="321" t="s">
        <v>357</v>
      </c>
      <c r="MZO82" s="321" t="s">
        <v>357</v>
      </c>
      <c r="MZP82" s="321" t="s">
        <v>357</v>
      </c>
      <c r="MZQ82" s="321" t="s">
        <v>357</v>
      </c>
      <c r="MZR82" s="321" t="s">
        <v>357</v>
      </c>
      <c r="MZS82" s="321" t="s">
        <v>357</v>
      </c>
      <c r="MZT82" s="321" t="s">
        <v>357</v>
      </c>
      <c r="MZU82" s="321" t="s">
        <v>357</v>
      </c>
      <c r="MZV82" s="321" t="s">
        <v>357</v>
      </c>
      <c r="MZW82" s="321" t="s">
        <v>357</v>
      </c>
      <c r="MZX82" s="321" t="s">
        <v>357</v>
      </c>
      <c r="MZY82" s="321" t="s">
        <v>357</v>
      </c>
      <c r="MZZ82" s="321" t="s">
        <v>357</v>
      </c>
      <c r="NAA82" s="321" t="s">
        <v>357</v>
      </c>
      <c r="NAB82" s="321" t="s">
        <v>357</v>
      </c>
      <c r="NAC82" s="321" t="s">
        <v>357</v>
      </c>
      <c r="NAD82" s="321" t="s">
        <v>357</v>
      </c>
      <c r="NAE82" s="321" t="s">
        <v>357</v>
      </c>
      <c r="NAF82" s="321" t="s">
        <v>357</v>
      </c>
      <c r="NAG82" s="321" t="s">
        <v>357</v>
      </c>
      <c r="NAH82" s="321" t="s">
        <v>357</v>
      </c>
      <c r="NAI82" s="321" t="s">
        <v>357</v>
      </c>
      <c r="NAJ82" s="321" t="s">
        <v>357</v>
      </c>
      <c r="NAK82" s="321" t="s">
        <v>357</v>
      </c>
      <c r="NAL82" s="321" t="s">
        <v>357</v>
      </c>
      <c r="NAM82" s="321" t="s">
        <v>357</v>
      </c>
      <c r="NAN82" s="321" t="s">
        <v>357</v>
      </c>
      <c r="NAO82" s="321" t="s">
        <v>357</v>
      </c>
      <c r="NAP82" s="321" t="s">
        <v>357</v>
      </c>
      <c r="NAQ82" s="321" t="s">
        <v>357</v>
      </c>
      <c r="NAR82" s="321" t="s">
        <v>357</v>
      </c>
      <c r="NAS82" s="321" t="s">
        <v>357</v>
      </c>
      <c r="NAT82" s="321" t="s">
        <v>357</v>
      </c>
      <c r="NAU82" s="321" t="s">
        <v>357</v>
      </c>
      <c r="NAV82" s="321" t="s">
        <v>357</v>
      </c>
      <c r="NAW82" s="321" t="s">
        <v>357</v>
      </c>
      <c r="NAX82" s="321" t="s">
        <v>357</v>
      </c>
      <c r="NAY82" s="321" t="s">
        <v>357</v>
      </c>
      <c r="NAZ82" s="321" t="s">
        <v>357</v>
      </c>
      <c r="NBA82" s="321" t="s">
        <v>357</v>
      </c>
      <c r="NBB82" s="321" t="s">
        <v>357</v>
      </c>
      <c r="NBC82" s="321" t="s">
        <v>357</v>
      </c>
      <c r="NBD82" s="321" t="s">
        <v>357</v>
      </c>
      <c r="NBE82" s="321" t="s">
        <v>357</v>
      </c>
      <c r="NBF82" s="321" t="s">
        <v>357</v>
      </c>
      <c r="NBG82" s="321" t="s">
        <v>357</v>
      </c>
      <c r="NBH82" s="321" t="s">
        <v>357</v>
      </c>
      <c r="NBI82" s="321" t="s">
        <v>357</v>
      </c>
      <c r="NBJ82" s="321" t="s">
        <v>357</v>
      </c>
      <c r="NBK82" s="321" t="s">
        <v>357</v>
      </c>
      <c r="NBL82" s="321" t="s">
        <v>357</v>
      </c>
      <c r="NBM82" s="321" t="s">
        <v>357</v>
      </c>
      <c r="NBN82" s="321" t="s">
        <v>357</v>
      </c>
      <c r="NBO82" s="321" t="s">
        <v>357</v>
      </c>
      <c r="NBP82" s="321" t="s">
        <v>357</v>
      </c>
      <c r="NBQ82" s="321" t="s">
        <v>357</v>
      </c>
      <c r="NBR82" s="321" t="s">
        <v>357</v>
      </c>
      <c r="NBS82" s="321" t="s">
        <v>357</v>
      </c>
      <c r="NBT82" s="321" t="s">
        <v>357</v>
      </c>
      <c r="NBU82" s="321" t="s">
        <v>357</v>
      </c>
      <c r="NBV82" s="321" t="s">
        <v>357</v>
      </c>
      <c r="NBW82" s="321" t="s">
        <v>357</v>
      </c>
      <c r="NBX82" s="321" t="s">
        <v>357</v>
      </c>
      <c r="NBY82" s="321" t="s">
        <v>357</v>
      </c>
      <c r="NBZ82" s="321" t="s">
        <v>357</v>
      </c>
      <c r="NCA82" s="321" t="s">
        <v>357</v>
      </c>
      <c r="NCB82" s="321" t="s">
        <v>357</v>
      </c>
      <c r="NCC82" s="321" t="s">
        <v>357</v>
      </c>
      <c r="NCD82" s="321" t="s">
        <v>357</v>
      </c>
      <c r="NCE82" s="321" t="s">
        <v>357</v>
      </c>
      <c r="NCF82" s="321" t="s">
        <v>357</v>
      </c>
      <c r="NCG82" s="321" t="s">
        <v>357</v>
      </c>
      <c r="NCH82" s="321" t="s">
        <v>357</v>
      </c>
      <c r="NCI82" s="321" t="s">
        <v>357</v>
      </c>
      <c r="NCJ82" s="321" t="s">
        <v>357</v>
      </c>
      <c r="NCK82" s="321" t="s">
        <v>357</v>
      </c>
      <c r="NCL82" s="321" t="s">
        <v>357</v>
      </c>
      <c r="NCM82" s="321" t="s">
        <v>357</v>
      </c>
      <c r="NCN82" s="321" t="s">
        <v>357</v>
      </c>
      <c r="NCO82" s="321" t="s">
        <v>357</v>
      </c>
      <c r="NCP82" s="321" t="s">
        <v>357</v>
      </c>
      <c r="NCQ82" s="321" t="s">
        <v>357</v>
      </c>
      <c r="NCR82" s="321" t="s">
        <v>357</v>
      </c>
      <c r="NCS82" s="321" t="s">
        <v>357</v>
      </c>
      <c r="NCT82" s="321" t="s">
        <v>357</v>
      </c>
      <c r="NCU82" s="321" t="s">
        <v>357</v>
      </c>
      <c r="NCV82" s="321" t="s">
        <v>357</v>
      </c>
      <c r="NCW82" s="321" t="s">
        <v>357</v>
      </c>
      <c r="NCX82" s="321" t="s">
        <v>357</v>
      </c>
      <c r="NCY82" s="321" t="s">
        <v>357</v>
      </c>
      <c r="NCZ82" s="321" t="s">
        <v>357</v>
      </c>
      <c r="NDA82" s="321" t="s">
        <v>357</v>
      </c>
      <c r="NDB82" s="321" t="s">
        <v>357</v>
      </c>
      <c r="NDC82" s="321" t="s">
        <v>357</v>
      </c>
      <c r="NDD82" s="321" t="s">
        <v>357</v>
      </c>
      <c r="NDE82" s="321" t="s">
        <v>357</v>
      </c>
      <c r="NDF82" s="321" t="s">
        <v>357</v>
      </c>
      <c r="NDG82" s="321" t="s">
        <v>357</v>
      </c>
      <c r="NDH82" s="321" t="s">
        <v>357</v>
      </c>
      <c r="NDI82" s="321" t="s">
        <v>357</v>
      </c>
      <c r="NDJ82" s="321" t="s">
        <v>357</v>
      </c>
      <c r="NDK82" s="321" t="s">
        <v>357</v>
      </c>
      <c r="NDL82" s="321" t="s">
        <v>357</v>
      </c>
      <c r="NDM82" s="321" t="s">
        <v>357</v>
      </c>
      <c r="NDN82" s="321" t="s">
        <v>357</v>
      </c>
      <c r="NDO82" s="321" t="s">
        <v>357</v>
      </c>
      <c r="NDP82" s="321" t="s">
        <v>357</v>
      </c>
      <c r="NDQ82" s="321" t="s">
        <v>357</v>
      </c>
      <c r="NDR82" s="321" t="s">
        <v>357</v>
      </c>
      <c r="NDS82" s="321" t="s">
        <v>357</v>
      </c>
      <c r="NDT82" s="321" t="s">
        <v>357</v>
      </c>
      <c r="NDU82" s="321" t="s">
        <v>357</v>
      </c>
      <c r="NDV82" s="321" t="s">
        <v>357</v>
      </c>
      <c r="NDW82" s="321" t="s">
        <v>357</v>
      </c>
      <c r="NDX82" s="321" t="s">
        <v>357</v>
      </c>
      <c r="NDY82" s="321" t="s">
        <v>357</v>
      </c>
      <c r="NDZ82" s="321" t="s">
        <v>357</v>
      </c>
      <c r="NEA82" s="321" t="s">
        <v>357</v>
      </c>
      <c r="NEB82" s="321" t="s">
        <v>357</v>
      </c>
      <c r="NEC82" s="321" t="s">
        <v>357</v>
      </c>
      <c r="NED82" s="321" t="s">
        <v>357</v>
      </c>
      <c r="NEE82" s="321" t="s">
        <v>357</v>
      </c>
      <c r="NEF82" s="321" t="s">
        <v>357</v>
      </c>
      <c r="NEG82" s="321" t="s">
        <v>357</v>
      </c>
      <c r="NEH82" s="321" t="s">
        <v>357</v>
      </c>
      <c r="NEI82" s="321" t="s">
        <v>357</v>
      </c>
      <c r="NEJ82" s="321" t="s">
        <v>357</v>
      </c>
      <c r="NEK82" s="321" t="s">
        <v>357</v>
      </c>
      <c r="NEL82" s="321" t="s">
        <v>357</v>
      </c>
      <c r="NEM82" s="321" t="s">
        <v>357</v>
      </c>
      <c r="NEN82" s="321" t="s">
        <v>357</v>
      </c>
      <c r="NEO82" s="321" t="s">
        <v>357</v>
      </c>
      <c r="NEP82" s="321" t="s">
        <v>357</v>
      </c>
      <c r="NEQ82" s="321" t="s">
        <v>357</v>
      </c>
      <c r="NER82" s="321" t="s">
        <v>357</v>
      </c>
      <c r="NES82" s="321" t="s">
        <v>357</v>
      </c>
      <c r="NET82" s="321" t="s">
        <v>357</v>
      </c>
      <c r="NEU82" s="321" t="s">
        <v>357</v>
      </c>
      <c r="NEV82" s="321" t="s">
        <v>357</v>
      </c>
      <c r="NEW82" s="321" t="s">
        <v>357</v>
      </c>
      <c r="NEX82" s="321" t="s">
        <v>357</v>
      </c>
      <c r="NEY82" s="321" t="s">
        <v>357</v>
      </c>
      <c r="NEZ82" s="321" t="s">
        <v>357</v>
      </c>
      <c r="NFA82" s="321" t="s">
        <v>357</v>
      </c>
      <c r="NFB82" s="321" t="s">
        <v>357</v>
      </c>
      <c r="NFC82" s="321" t="s">
        <v>357</v>
      </c>
      <c r="NFD82" s="321" t="s">
        <v>357</v>
      </c>
      <c r="NFE82" s="321" t="s">
        <v>357</v>
      </c>
      <c r="NFF82" s="321" t="s">
        <v>357</v>
      </c>
      <c r="NFG82" s="321" t="s">
        <v>357</v>
      </c>
      <c r="NFH82" s="321" t="s">
        <v>357</v>
      </c>
      <c r="NFI82" s="321" t="s">
        <v>357</v>
      </c>
      <c r="NFJ82" s="321" t="s">
        <v>357</v>
      </c>
      <c r="NFK82" s="321" t="s">
        <v>357</v>
      </c>
      <c r="NFL82" s="321" t="s">
        <v>357</v>
      </c>
      <c r="NFM82" s="321" t="s">
        <v>357</v>
      </c>
      <c r="NFN82" s="321" t="s">
        <v>357</v>
      </c>
      <c r="NFO82" s="321" t="s">
        <v>357</v>
      </c>
      <c r="NFP82" s="321" t="s">
        <v>357</v>
      </c>
      <c r="NFQ82" s="321" t="s">
        <v>357</v>
      </c>
      <c r="NFR82" s="321" t="s">
        <v>357</v>
      </c>
      <c r="NFS82" s="321" t="s">
        <v>357</v>
      </c>
      <c r="NFT82" s="321" t="s">
        <v>357</v>
      </c>
      <c r="NFU82" s="321" t="s">
        <v>357</v>
      </c>
      <c r="NFV82" s="321" t="s">
        <v>357</v>
      </c>
      <c r="NFW82" s="321" t="s">
        <v>357</v>
      </c>
      <c r="NFX82" s="321" t="s">
        <v>357</v>
      </c>
      <c r="NFY82" s="321" t="s">
        <v>357</v>
      </c>
      <c r="NFZ82" s="321" t="s">
        <v>357</v>
      </c>
      <c r="NGA82" s="321" t="s">
        <v>357</v>
      </c>
      <c r="NGB82" s="321" t="s">
        <v>357</v>
      </c>
      <c r="NGC82" s="321" t="s">
        <v>357</v>
      </c>
      <c r="NGD82" s="321" t="s">
        <v>357</v>
      </c>
      <c r="NGE82" s="321" t="s">
        <v>357</v>
      </c>
      <c r="NGF82" s="321" t="s">
        <v>357</v>
      </c>
      <c r="NGG82" s="321" t="s">
        <v>357</v>
      </c>
      <c r="NGH82" s="321" t="s">
        <v>357</v>
      </c>
      <c r="NGI82" s="321" t="s">
        <v>357</v>
      </c>
      <c r="NGJ82" s="321" t="s">
        <v>357</v>
      </c>
      <c r="NGK82" s="321" t="s">
        <v>357</v>
      </c>
      <c r="NGL82" s="321" t="s">
        <v>357</v>
      </c>
      <c r="NGM82" s="321" t="s">
        <v>357</v>
      </c>
      <c r="NGN82" s="321" t="s">
        <v>357</v>
      </c>
      <c r="NGO82" s="321" t="s">
        <v>357</v>
      </c>
      <c r="NGP82" s="321" t="s">
        <v>357</v>
      </c>
      <c r="NGQ82" s="321" t="s">
        <v>357</v>
      </c>
      <c r="NGR82" s="321" t="s">
        <v>357</v>
      </c>
      <c r="NGS82" s="321" t="s">
        <v>357</v>
      </c>
      <c r="NGT82" s="321" t="s">
        <v>357</v>
      </c>
      <c r="NGU82" s="321" t="s">
        <v>357</v>
      </c>
      <c r="NGV82" s="321" t="s">
        <v>357</v>
      </c>
      <c r="NGW82" s="321" t="s">
        <v>357</v>
      </c>
      <c r="NGX82" s="321" t="s">
        <v>357</v>
      </c>
      <c r="NGY82" s="321" t="s">
        <v>357</v>
      </c>
      <c r="NGZ82" s="321" t="s">
        <v>357</v>
      </c>
      <c r="NHA82" s="321" t="s">
        <v>357</v>
      </c>
      <c r="NHB82" s="321" t="s">
        <v>357</v>
      </c>
      <c r="NHC82" s="321" t="s">
        <v>357</v>
      </c>
      <c r="NHD82" s="321" t="s">
        <v>357</v>
      </c>
      <c r="NHE82" s="321" t="s">
        <v>357</v>
      </c>
      <c r="NHF82" s="321" t="s">
        <v>357</v>
      </c>
      <c r="NHG82" s="321" t="s">
        <v>357</v>
      </c>
      <c r="NHH82" s="321" t="s">
        <v>357</v>
      </c>
      <c r="NHI82" s="321" t="s">
        <v>357</v>
      </c>
      <c r="NHJ82" s="321" t="s">
        <v>357</v>
      </c>
      <c r="NHK82" s="321" t="s">
        <v>357</v>
      </c>
      <c r="NHL82" s="321" t="s">
        <v>357</v>
      </c>
      <c r="NHM82" s="321" t="s">
        <v>357</v>
      </c>
      <c r="NHN82" s="321" t="s">
        <v>357</v>
      </c>
      <c r="NHO82" s="321" t="s">
        <v>357</v>
      </c>
      <c r="NHP82" s="321" t="s">
        <v>357</v>
      </c>
      <c r="NHQ82" s="321" t="s">
        <v>357</v>
      </c>
      <c r="NHR82" s="321" t="s">
        <v>357</v>
      </c>
      <c r="NHS82" s="321" t="s">
        <v>357</v>
      </c>
      <c r="NHT82" s="321" t="s">
        <v>357</v>
      </c>
      <c r="NHU82" s="321" t="s">
        <v>357</v>
      </c>
      <c r="NHV82" s="321" t="s">
        <v>357</v>
      </c>
      <c r="NHW82" s="321" t="s">
        <v>357</v>
      </c>
      <c r="NHX82" s="321" t="s">
        <v>357</v>
      </c>
      <c r="NHY82" s="321" t="s">
        <v>357</v>
      </c>
      <c r="NHZ82" s="321" t="s">
        <v>357</v>
      </c>
      <c r="NIA82" s="321" t="s">
        <v>357</v>
      </c>
      <c r="NIB82" s="321" t="s">
        <v>357</v>
      </c>
      <c r="NIC82" s="321" t="s">
        <v>357</v>
      </c>
      <c r="NID82" s="321" t="s">
        <v>357</v>
      </c>
      <c r="NIE82" s="321" t="s">
        <v>357</v>
      </c>
      <c r="NIF82" s="321" t="s">
        <v>357</v>
      </c>
      <c r="NIG82" s="321" t="s">
        <v>357</v>
      </c>
      <c r="NIH82" s="321" t="s">
        <v>357</v>
      </c>
      <c r="NII82" s="321" t="s">
        <v>357</v>
      </c>
      <c r="NIJ82" s="321" t="s">
        <v>357</v>
      </c>
      <c r="NIK82" s="321" t="s">
        <v>357</v>
      </c>
      <c r="NIL82" s="321" t="s">
        <v>357</v>
      </c>
      <c r="NIM82" s="321" t="s">
        <v>357</v>
      </c>
      <c r="NIN82" s="321" t="s">
        <v>357</v>
      </c>
      <c r="NIO82" s="321" t="s">
        <v>357</v>
      </c>
      <c r="NIP82" s="321" t="s">
        <v>357</v>
      </c>
      <c r="NIQ82" s="321" t="s">
        <v>357</v>
      </c>
      <c r="NIR82" s="321" t="s">
        <v>357</v>
      </c>
      <c r="NIS82" s="321" t="s">
        <v>357</v>
      </c>
      <c r="NIT82" s="321" t="s">
        <v>357</v>
      </c>
      <c r="NIU82" s="321" t="s">
        <v>357</v>
      </c>
      <c r="NIV82" s="321" t="s">
        <v>357</v>
      </c>
      <c r="NIW82" s="321" t="s">
        <v>357</v>
      </c>
      <c r="NIX82" s="321" t="s">
        <v>357</v>
      </c>
      <c r="NIY82" s="321" t="s">
        <v>357</v>
      </c>
      <c r="NIZ82" s="321" t="s">
        <v>357</v>
      </c>
      <c r="NJA82" s="321" t="s">
        <v>357</v>
      </c>
      <c r="NJB82" s="321" t="s">
        <v>357</v>
      </c>
      <c r="NJC82" s="321" t="s">
        <v>357</v>
      </c>
      <c r="NJD82" s="321" t="s">
        <v>357</v>
      </c>
      <c r="NJE82" s="321" t="s">
        <v>357</v>
      </c>
      <c r="NJF82" s="321" t="s">
        <v>357</v>
      </c>
      <c r="NJG82" s="321" t="s">
        <v>357</v>
      </c>
      <c r="NJH82" s="321" t="s">
        <v>357</v>
      </c>
      <c r="NJI82" s="321" t="s">
        <v>357</v>
      </c>
      <c r="NJJ82" s="321" t="s">
        <v>357</v>
      </c>
      <c r="NJK82" s="321" t="s">
        <v>357</v>
      </c>
      <c r="NJL82" s="321" t="s">
        <v>357</v>
      </c>
      <c r="NJM82" s="321" t="s">
        <v>357</v>
      </c>
      <c r="NJN82" s="321" t="s">
        <v>357</v>
      </c>
      <c r="NJO82" s="321" t="s">
        <v>357</v>
      </c>
      <c r="NJP82" s="321" t="s">
        <v>357</v>
      </c>
      <c r="NJQ82" s="321" t="s">
        <v>357</v>
      </c>
      <c r="NJR82" s="321" t="s">
        <v>357</v>
      </c>
      <c r="NJS82" s="321" t="s">
        <v>357</v>
      </c>
      <c r="NJT82" s="321" t="s">
        <v>357</v>
      </c>
      <c r="NJU82" s="321" t="s">
        <v>357</v>
      </c>
      <c r="NJV82" s="321" t="s">
        <v>357</v>
      </c>
      <c r="NJW82" s="321" t="s">
        <v>357</v>
      </c>
      <c r="NJX82" s="321" t="s">
        <v>357</v>
      </c>
      <c r="NJY82" s="321" t="s">
        <v>357</v>
      </c>
      <c r="NJZ82" s="321" t="s">
        <v>357</v>
      </c>
      <c r="NKA82" s="321" t="s">
        <v>357</v>
      </c>
      <c r="NKB82" s="321" t="s">
        <v>357</v>
      </c>
      <c r="NKC82" s="321" t="s">
        <v>357</v>
      </c>
      <c r="NKD82" s="321" t="s">
        <v>357</v>
      </c>
      <c r="NKE82" s="321" t="s">
        <v>357</v>
      </c>
      <c r="NKF82" s="321" t="s">
        <v>357</v>
      </c>
      <c r="NKG82" s="321" t="s">
        <v>357</v>
      </c>
      <c r="NKH82" s="321" t="s">
        <v>357</v>
      </c>
      <c r="NKI82" s="321" t="s">
        <v>357</v>
      </c>
      <c r="NKJ82" s="321" t="s">
        <v>357</v>
      </c>
      <c r="NKK82" s="321" t="s">
        <v>357</v>
      </c>
      <c r="NKL82" s="321" t="s">
        <v>357</v>
      </c>
      <c r="NKM82" s="321" t="s">
        <v>357</v>
      </c>
      <c r="NKN82" s="321" t="s">
        <v>357</v>
      </c>
      <c r="NKO82" s="321" t="s">
        <v>357</v>
      </c>
      <c r="NKP82" s="321" t="s">
        <v>357</v>
      </c>
      <c r="NKQ82" s="321" t="s">
        <v>357</v>
      </c>
      <c r="NKR82" s="321" t="s">
        <v>357</v>
      </c>
      <c r="NKS82" s="321" t="s">
        <v>357</v>
      </c>
      <c r="NKT82" s="321" t="s">
        <v>357</v>
      </c>
      <c r="NKU82" s="321" t="s">
        <v>357</v>
      </c>
      <c r="NKV82" s="321" t="s">
        <v>357</v>
      </c>
      <c r="NKW82" s="321" t="s">
        <v>357</v>
      </c>
      <c r="NKX82" s="321" t="s">
        <v>357</v>
      </c>
      <c r="NKY82" s="321" t="s">
        <v>357</v>
      </c>
      <c r="NKZ82" s="321" t="s">
        <v>357</v>
      </c>
      <c r="NLA82" s="321" t="s">
        <v>357</v>
      </c>
      <c r="NLB82" s="321" t="s">
        <v>357</v>
      </c>
      <c r="NLC82" s="321" t="s">
        <v>357</v>
      </c>
      <c r="NLD82" s="321" t="s">
        <v>357</v>
      </c>
      <c r="NLE82" s="321" t="s">
        <v>357</v>
      </c>
      <c r="NLF82" s="321" t="s">
        <v>357</v>
      </c>
      <c r="NLG82" s="321" t="s">
        <v>357</v>
      </c>
      <c r="NLH82" s="321" t="s">
        <v>357</v>
      </c>
      <c r="NLI82" s="321" t="s">
        <v>357</v>
      </c>
      <c r="NLJ82" s="321" t="s">
        <v>357</v>
      </c>
      <c r="NLK82" s="321" t="s">
        <v>357</v>
      </c>
      <c r="NLL82" s="321" t="s">
        <v>357</v>
      </c>
      <c r="NLM82" s="321" t="s">
        <v>357</v>
      </c>
      <c r="NLN82" s="321" t="s">
        <v>357</v>
      </c>
      <c r="NLO82" s="321" t="s">
        <v>357</v>
      </c>
      <c r="NLP82" s="321" t="s">
        <v>357</v>
      </c>
      <c r="NLQ82" s="321" t="s">
        <v>357</v>
      </c>
      <c r="NLR82" s="321" t="s">
        <v>357</v>
      </c>
      <c r="NLS82" s="321" t="s">
        <v>357</v>
      </c>
      <c r="NLT82" s="321" t="s">
        <v>357</v>
      </c>
      <c r="NLU82" s="321" t="s">
        <v>357</v>
      </c>
      <c r="NLV82" s="321" t="s">
        <v>357</v>
      </c>
      <c r="NLW82" s="321" t="s">
        <v>357</v>
      </c>
      <c r="NLX82" s="321" t="s">
        <v>357</v>
      </c>
      <c r="NLY82" s="321" t="s">
        <v>357</v>
      </c>
      <c r="NLZ82" s="321" t="s">
        <v>357</v>
      </c>
      <c r="NMA82" s="321" t="s">
        <v>357</v>
      </c>
      <c r="NMB82" s="321" t="s">
        <v>357</v>
      </c>
      <c r="NMC82" s="321" t="s">
        <v>357</v>
      </c>
      <c r="NMD82" s="321" t="s">
        <v>357</v>
      </c>
      <c r="NME82" s="321" t="s">
        <v>357</v>
      </c>
      <c r="NMF82" s="321" t="s">
        <v>357</v>
      </c>
      <c r="NMG82" s="321" t="s">
        <v>357</v>
      </c>
      <c r="NMH82" s="321" t="s">
        <v>357</v>
      </c>
      <c r="NMI82" s="321" t="s">
        <v>357</v>
      </c>
      <c r="NMJ82" s="321" t="s">
        <v>357</v>
      </c>
      <c r="NMK82" s="321" t="s">
        <v>357</v>
      </c>
      <c r="NML82" s="321" t="s">
        <v>357</v>
      </c>
      <c r="NMM82" s="321" t="s">
        <v>357</v>
      </c>
      <c r="NMN82" s="321" t="s">
        <v>357</v>
      </c>
      <c r="NMO82" s="321" t="s">
        <v>357</v>
      </c>
      <c r="NMP82" s="321" t="s">
        <v>357</v>
      </c>
      <c r="NMQ82" s="321" t="s">
        <v>357</v>
      </c>
      <c r="NMR82" s="321" t="s">
        <v>357</v>
      </c>
      <c r="NMS82" s="321" t="s">
        <v>357</v>
      </c>
      <c r="NMT82" s="321" t="s">
        <v>357</v>
      </c>
      <c r="NMU82" s="321" t="s">
        <v>357</v>
      </c>
      <c r="NMV82" s="321" t="s">
        <v>357</v>
      </c>
      <c r="NMW82" s="321" t="s">
        <v>357</v>
      </c>
      <c r="NMX82" s="321" t="s">
        <v>357</v>
      </c>
      <c r="NMY82" s="321" t="s">
        <v>357</v>
      </c>
      <c r="NMZ82" s="321" t="s">
        <v>357</v>
      </c>
      <c r="NNA82" s="321" t="s">
        <v>357</v>
      </c>
      <c r="NNB82" s="321" t="s">
        <v>357</v>
      </c>
      <c r="NNC82" s="321" t="s">
        <v>357</v>
      </c>
      <c r="NND82" s="321" t="s">
        <v>357</v>
      </c>
      <c r="NNE82" s="321" t="s">
        <v>357</v>
      </c>
      <c r="NNF82" s="321" t="s">
        <v>357</v>
      </c>
      <c r="NNG82" s="321" t="s">
        <v>357</v>
      </c>
      <c r="NNH82" s="321" t="s">
        <v>357</v>
      </c>
      <c r="NNI82" s="321" t="s">
        <v>357</v>
      </c>
      <c r="NNJ82" s="321" t="s">
        <v>357</v>
      </c>
      <c r="NNK82" s="321" t="s">
        <v>357</v>
      </c>
      <c r="NNL82" s="321" t="s">
        <v>357</v>
      </c>
      <c r="NNM82" s="321" t="s">
        <v>357</v>
      </c>
      <c r="NNN82" s="321" t="s">
        <v>357</v>
      </c>
      <c r="NNO82" s="321" t="s">
        <v>357</v>
      </c>
      <c r="NNP82" s="321" t="s">
        <v>357</v>
      </c>
      <c r="NNQ82" s="321" t="s">
        <v>357</v>
      </c>
      <c r="NNR82" s="321" t="s">
        <v>357</v>
      </c>
      <c r="NNS82" s="321" t="s">
        <v>357</v>
      </c>
      <c r="NNT82" s="321" t="s">
        <v>357</v>
      </c>
      <c r="NNU82" s="321" t="s">
        <v>357</v>
      </c>
      <c r="NNV82" s="321" t="s">
        <v>357</v>
      </c>
      <c r="NNW82" s="321" t="s">
        <v>357</v>
      </c>
      <c r="NNX82" s="321" t="s">
        <v>357</v>
      </c>
      <c r="NNY82" s="321" t="s">
        <v>357</v>
      </c>
      <c r="NNZ82" s="321" t="s">
        <v>357</v>
      </c>
      <c r="NOA82" s="321" t="s">
        <v>357</v>
      </c>
      <c r="NOB82" s="321" t="s">
        <v>357</v>
      </c>
      <c r="NOC82" s="321" t="s">
        <v>357</v>
      </c>
      <c r="NOD82" s="321" t="s">
        <v>357</v>
      </c>
      <c r="NOE82" s="321" t="s">
        <v>357</v>
      </c>
      <c r="NOF82" s="321" t="s">
        <v>357</v>
      </c>
      <c r="NOG82" s="321" t="s">
        <v>357</v>
      </c>
      <c r="NOH82" s="321" t="s">
        <v>357</v>
      </c>
      <c r="NOI82" s="321" t="s">
        <v>357</v>
      </c>
      <c r="NOJ82" s="321" t="s">
        <v>357</v>
      </c>
      <c r="NOK82" s="321" t="s">
        <v>357</v>
      </c>
      <c r="NOL82" s="321" t="s">
        <v>357</v>
      </c>
      <c r="NOM82" s="321" t="s">
        <v>357</v>
      </c>
      <c r="NON82" s="321" t="s">
        <v>357</v>
      </c>
      <c r="NOO82" s="321" t="s">
        <v>357</v>
      </c>
      <c r="NOP82" s="321" t="s">
        <v>357</v>
      </c>
      <c r="NOQ82" s="321" t="s">
        <v>357</v>
      </c>
      <c r="NOR82" s="321" t="s">
        <v>357</v>
      </c>
      <c r="NOS82" s="321" t="s">
        <v>357</v>
      </c>
      <c r="NOT82" s="321" t="s">
        <v>357</v>
      </c>
      <c r="NOU82" s="321" t="s">
        <v>357</v>
      </c>
      <c r="NOV82" s="321" t="s">
        <v>357</v>
      </c>
      <c r="NOW82" s="321" t="s">
        <v>357</v>
      </c>
      <c r="NOX82" s="321" t="s">
        <v>357</v>
      </c>
      <c r="NOY82" s="321" t="s">
        <v>357</v>
      </c>
      <c r="NOZ82" s="321" t="s">
        <v>357</v>
      </c>
      <c r="NPA82" s="321" t="s">
        <v>357</v>
      </c>
      <c r="NPB82" s="321" t="s">
        <v>357</v>
      </c>
      <c r="NPC82" s="321" t="s">
        <v>357</v>
      </c>
      <c r="NPD82" s="321" t="s">
        <v>357</v>
      </c>
      <c r="NPE82" s="321" t="s">
        <v>357</v>
      </c>
      <c r="NPF82" s="321" t="s">
        <v>357</v>
      </c>
      <c r="NPG82" s="321" t="s">
        <v>357</v>
      </c>
      <c r="NPH82" s="321" t="s">
        <v>357</v>
      </c>
      <c r="NPI82" s="321" t="s">
        <v>357</v>
      </c>
      <c r="NPJ82" s="321" t="s">
        <v>357</v>
      </c>
      <c r="NPK82" s="321" t="s">
        <v>357</v>
      </c>
      <c r="NPL82" s="321" t="s">
        <v>357</v>
      </c>
      <c r="NPM82" s="321" t="s">
        <v>357</v>
      </c>
      <c r="NPN82" s="321" t="s">
        <v>357</v>
      </c>
      <c r="NPO82" s="321" t="s">
        <v>357</v>
      </c>
      <c r="NPP82" s="321" t="s">
        <v>357</v>
      </c>
      <c r="NPQ82" s="321" t="s">
        <v>357</v>
      </c>
      <c r="NPR82" s="321" t="s">
        <v>357</v>
      </c>
      <c r="NPS82" s="321" t="s">
        <v>357</v>
      </c>
      <c r="NPT82" s="321" t="s">
        <v>357</v>
      </c>
      <c r="NPU82" s="321" t="s">
        <v>357</v>
      </c>
      <c r="NPV82" s="321" t="s">
        <v>357</v>
      </c>
      <c r="NPW82" s="321" t="s">
        <v>357</v>
      </c>
      <c r="NPX82" s="321" t="s">
        <v>357</v>
      </c>
      <c r="NPY82" s="321" t="s">
        <v>357</v>
      </c>
      <c r="NPZ82" s="321" t="s">
        <v>357</v>
      </c>
      <c r="NQA82" s="321" t="s">
        <v>357</v>
      </c>
      <c r="NQB82" s="321" t="s">
        <v>357</v>
      </c>
      <c r="NQC82" s="321" t="s">
        <v>357</v>
      </c>
      <c r="NQD82" s="321" t="s">
        <v>357</v>
      </c>
      <c r="NQE82" s="321" t="s">
        <v>357</v>
      </c>
      <c r="NQF82" s="321" t="s">
        <v>357</v>
      </c>
      <c r="NQG82" s="321" t="s">
        <v>357</v>
      </c>
      <c r="NQH82" s="321" t="s">
        <v>357</v>
      </c>
      <c r="NQI82" s="321" t="s">
        <v>357</v>
      </c>
      <c r="NQJ82" s="321" t="s">
        <v>357</v>
      </c>
      <c r="NQK82" s="321" t="s">
        <v>357</v>
      </c>
      <c r="NQL82" s="321" t="s">
        <v>357</v>
      </c>
      <c r="NQM82" s="321" t="s">
        <v>357</v>
      </c>
      <c r="NQN82" s="321" t="s">
        <v>357</v>
      </c>
      <c r="NQO82" s="321" t="s">
        <v>357</v>
      </c>
      <c r="NQP82" s="321" t="s">
        <v>357</v>
      </c>
      <c r="NQQ82" s="321" t="s">
        <v>357</v>
      </c>
      <c r="NQR82" s="321" t="s">
        <v>357</v>
      </c>
      <c r="NQS82" s="321" t="s">
        <v>357</v>
      </c>
      <c r="NQT82" s="321" t="s">
        <v>357</v>
      </c>
      <c r="NQU82" s="321" t="s">
        <v>357</v>
      </c>
      <c r="NQV82" s="321" t="s">
        <v>357</v>
      </c>
      <c r="NQW82" s="321" t="s">
        <v>357</v>
      </c>
      <c r="NQX82" s="321" t="s">
        <v>357</v>
      </c>
      <c r="NQY82" s="321" t="s">
        <v>357</v>
      </c>
      <c r="NQZ82" s="321" t="s">
        <v>357</v>
      </c>
      <c r="NRA82" s="321" t="s">
        <v>357</v>
      </c>
      <c r="NRB82" s="321" t="s">
        <v>357</v>
      </c>
      <c r="NRC82" s="321" t="s">
        <v>357</v>
      </c>
      <c r="NRD82" s="321" t="s">
        <v>357</v>
      </c>
      <c r="NRE82" s="321" t="s">
        <v>357</v>
      </c>
      <c r="NRF82" s="321" t="s">
        <v>357</v>
      </c>
      <c r="NRG82" s="321" t="s">
        <v>357</v>
      </c>
      <c r="NRH82" s="321" t="s">
        <v>357</v>
      </c>
      <c r="NRI82" s="321" t="s">
        <v>357</v>
      </c>
      <c r="NRJ82" s="321" t="s">
        <v>357</v>
      </c>
      <c r="NRK82" s="321" t="s">
        <v>357</v>
      </c>
      <c r="NRL82" s="321" t="s">
        <v>357</v>
      </c>
      <c r="NRM82" s="321" t="s">
        <v>357</v>
      </c>
      <c r="NRN82" s="321" t="s">
        <v>357</v>
      </c>
      <c r="NRO82" s="321" t="s">
        <v>357</v>
      </c>
      <c r="NRP82" s="321" t="s">
        <v>357</v>
      </c>
      <c r="NRQ82" s="321" t="s">
        <v>357</v>
      </c>
      <c r="NRR82" s="321" t="s">
        <v>357</v>
      </c>
      <c r="NRS82" s="321" t="s">
        <v>357</v>
      </c>
      <c r="NRT82" s="321" t="s">
        <v>357</v>
      </c>
      <c r="NRU82" s="321" t="s">
        <v>357</v>
      </c>
      <c r="NRV82" s="321" t="s">
        <v>357</v>
      </c>
      <c r="NRW82" s="321" t="s">
        <v>357</v>
      </c>
      <c r="NRX82" s="321" t="s">
        <v>357</v>
      </c>
      <c r="NRY82" s="321" t="s">
        <v>357</v>
      </c>
      <c r="NRZ82" s="321" t="s">
        <v>357</v>
      </c>
      <c r="NSA82" s="321" t="s">
        <v>357</v>
      </c>
      <c r="NSB82" s="321" t="s">
        <v>357</v>
      </c>
      <c r="NSC82" s="321" t="s">
        <v>357</v>
      </c>
      <c r="NSD82" s="321" t="s">
        <v>357</v>
      </c>
      <c r="NSE82" s="321" t="s">
        <v>357</v>
      </c>
      <c r="NSF82" s="321" t="s">
        <v>357</v>
      </c>
      <c r="NSG82" s="321" t="s">
        <v>357</v>
      </c>
      <c r="NSH82" s="321" t="s">
        <v>357</v>
      </c>
      <c r="NSI82" s="321" t="s">
        <v>357</v>
      </c>
      <c r="NSJ82" s="321" t="s">
        <v>357</v>
      </c>
      <c r="NSK82" s="321" t="s">
        <v>357</v>
      </c>
      <c r="NSL82" s="321" t="s">
        <v>357</v>
      </c>
      <c r="NSM82" s="321" t="s">
        <v>357</v>
      </c>
      <c r="NSN82" s="321" t="s">
        <v>357</v>
      </c>
      <c r="NSO82" s="321" t="s">
        <v>357</v>
      </c>
      <c r="NSP82" s="321" t="s">
        <v>357</v>
      </c>
      <c r="NSQ82" s="321" t="s">
        <v>357</v>
      </c>
      <c r="NSR82" s="321" t="s">
        <v>357</v>
      </c>
      <c r="NSS82" s="321" t="s">
        <v>357</v>
      </c>
      <c r="NST82" s="321" t="s">
        <v>357</v>
      </c>
      <c r="NSU82" s="321" t="s">
        <v>357</v>
      </c>
      <c r="NSV82" s="321" t="s">
        <v>357</v>
      </c>
      <c r="NSW82" s="321" t="s">
        <v>357</v>
      </c>
      <c r="NSX82" s="321" t="s">
        <v>357</v>
      </c>
      <c r="NSY82" s="321" t="s">
        <v>357</v>
      </c>
      <c r="NSZ82" s="321" t="s">
        <v>357</v>
      </c>
      <c r="NTA82" s="321" t="s">
        <v>357</v>
      </c>
      <c r="NTB82" s="321" t="s">
        <v>357</v>
      </c>
      <c r="NTC82" s="321" t="s">
        <v>357</v>
      </c>
      <c r="NTD82" s="321" t="s">
        <v>357</v>
      </c>
      <c r="NTE82" s="321" t="s">
        <v>357</v>
      </c>
      <c r="NTF82" s="321" t="s">
        <v>357</v>
      </c>
      <c r="NTG82" s="321" t="s">
        <v>357</v>
      </c>
      <c r="NTH82" s="321" t="s">
        <v>357</v>
      </c>
      <c r="NTI82" s="321" t="s">
        <v>357</v>
      </c>
      <c r="NTJ82" s="321" t="s">
        <v>357</v>
      </c>
      <c r="NTK82" s="321" t="s">
        <v>357</v>
      </c>
      <c r="NTL82" s="321" t="s">
        <v>357</v>
      </c>
      <c r="NTM82" s="321" t="s">
        <v>357</v>
      </c>
      <c r="NTN82" s="321" t="s">
        <v>357</v>
      </c>
      <c r="NTO82" s="321" t="s">
        <v>357</v>
      </c>
      <c r="NTP82" s="321" t="s">
        <v>357</v>
      </c>
      <c r="NTQ82" s="321" t="s">
        <v>357</v>
      </c>
      <c r="NTR82" s="321" t="s">
        <v>357</v>
      </c>
      <c r="NTS82" s="321" t="s">
        <v>357</v>
      </c>
      <c r="NTT82" s="321" t="s">
        <v>357</v>
      </c>
      <c r="NTU82" s="321" t="s">
        <v>357</v>
      </c>
      <c r="NTV82" s="321" t="s">
        <v>357</v>
      </c>
      <c r="NTW82" s="321" t="s">
        <v>357</v>
      </c>
      <c r="NTX82" s="321" t="s">
        <v>357</v>
      </c>
      <c r="NTY82" s="321" t="s">
        <v>357</v>
      </c>
      <c r="NTZ82" s="321" t="s">
        <v>357</v>
      </c>
      <c r="NUA82" s="321" t="s">
        <v>357</v>
      </c>
      <c r="NUB82" s="321" t="s">
        <v>357</v>
      </c>
      <c r="NUC82" s="321" t="s">
        <v>357</v>
      </c>
      <c r="NUD82" s="321" t="s">
        <v>357</v>
      </c>
      <c r="NUE82" s="321" t="s">
        <v>357</v>
      </c>
      <c r="NUF82" s="321" t="s">
        <v>357</v>
      </c>
      <c r="NUG82" s="321" t="s">
        <v>357</v>
      </c>
      <c r="NUH82" s="321" t="s">
        <v>357</v>
      </c>
      <c r="NUI82" s="321" t="s">
        <v>357</v>
      </c>
      <c r="NUJ82" s="321" t="s">
        <v>357</v>
      </c>
      <c r="NUK82" s="321" t="s">
        <v>357</v>
      </c>
      <c r="NUL82" s="321" t="s">
        <v>357</v>
      </c>
      <c r="NUM82" s="321" t="s">
        <v>357</v>
      </c>
      <c r="NUN82" s="321" t="s">
        <v>357</v>
      </c>
      <c r="NUO82" s="321" t="s">
        <v>357</v>
      </c>
      <c r="NUP82" s="321" t="s">
        <v>357</v>
      </c>
      <c r="NUQ82" s="321" t="s">
        <v>357</v>
      </c>
      <c r="NUR82" s="321" t="s">
        <v>357</v>
      </c>
      <c r="NUS82" s="321" t="s">
        <v>357</v>
      </c>
      <c r="NUT82" s="321" t="s">
        <v>357</v>
      </c>
      <c r="NUU82" s="321" t="s">
        <v>357</v>
      </c>
      <c r="NUV82" s="321" t="s">
        <v>357</v>
      </c>
      <c r="NUW82" s="321" t="s">
        <v>357</v>
      </c>
      <c r="NUX82" s="321" t="s">
        <v>357</v>
      </c>
      <c r="NUY82" s="321" t="s">
        <v>357</v>
      </c>
      <c r="NUZ82" s="321" t="s">
        <v>357</v>
      </c>
      <c r="NVA82" s="321" t="s">
        <v>357</v>
      </c>
      <c r="NVB82" s="321" t="s">
        <v>357</v>
      </c>
      <c r="NVC82" s="321" t="s">
        <v>357</v>
      </c>
      <c r="NVD82" s="321" t="s">
        <v>357</v>
      </c>
      <c r="NVE82" s="321" t="s">
        <v>357</v>
      </c>
      <c r="NVF82" s="321" t="s">
        <v>357</v>
      </c>
      <c r="NVG82" s="321" t="s">
        <v>357</v>
      </c>
      <c r="NVH82" s="321" t="s">
        <v>357</v>
      </c>
      <c r="NVI82" s="321" t="s">
        <v>357</v>
      </c>
      <c r="NVJ82" s="321" t="s">
        <v>357</v>
      </c>
      <c r="NVK82" s="321" t="s">
        <v>357</v>
      </c>
      <c r="NVL82" s="321" t="s">
        <v>357</v>
      </c>
      <c r="NVM82" s="321" t="s">
        <v>357</v>
      </c>
      <c r="NVN82" s="321" t="s">
        <v>357</v>
      </c>
      <c r="NVO82" s="321" t="s">
        <v>357</v>
      </c>
      <c r="NVP82" s="321" t="s">
        <v>357</v>
      </c>
      <c r="NVQ82" s="321" t="s">
        <v>357</v>
      </c>
      <c r="NVR82" s="321" t="s">
        <v>357</v>
      </c>
      <c r="NVS82" s="321" t="s">
        <v>357</v>
      </c>
      <c r="NVT82" s="321" t="s">
        <v>357</v>
      </c>
      <c r="NVU82" s="321" t="s">
        <v>357</v>
      </c>
      <c r="NVV82" s="321" t="s">
        <v>357</v>
      </c>
      <c r="NVW82" s="321" t="s">
        <v>357</v>
      </c>
      <c r="NVX82" s="321" t="s">
        <v>357</v>
      </c>
      <c r="NVY82" s="321" t="s">
        <v>357</v>
      </c>
      <c r="NVZ82" s="321" t="s">
        <v>357</v>
      </c>
      <c r="NWA82" s="321" t="s">
        <v>357</v>
      </c>
      <c r="NWB82" s="321" t="s">
        <v>357</v>
      </c>
      <c r="NWC82" s="321" t="s">
        <v>357</v>
      </c>
      <c r="NWD82" s="321" t="s">
        <v>357</v>
      </c>
      <c r="NWE82" s="321" t="s">
        <v>357</v>
      </c>
      <c r="NWF82" s="321" t="s">
        <v>357</v>
      </c>
      <c r="NWG82" s="321" t="s">
        <v>357</v>
      </c>
      <c r="NWH82" s="321" t="s">
        <v>357</v>
      </c>
      <c r="NWI82" s="321" t="s">
        <v>357</v>
      </c>
      <c r="NWJ82" s="321" t="s">
        <v>357</v>
      </c>
      <c r="NWK82" s="321" t="s">
        <v>357</v>
      </c>
      <c r="NWL82" s="321" t="s">
        <v>357</v>
      </c>
      <c r="NWM82" s="321" t="s">
        <v>357</v>
      </c>
      <c r="NWN82" s="321" t="s">
        <v>357</v>
      </c>
      <c r="NWO82" s="321" t="s">
        <v>357</v>
      </c>
      <c r="NWP82" s="321" t="s">
        <v>357</v>
      </c>
      <c r="NWQ82" s="321" t="s">
        <v>357</v>
      </c>
      <c r="NWR82" s="321" t="s">
        <v>357</v>
      </c>
      <c r="NWS82" s="321" t="s">
        <v>357</v>
      </c>
      <c r="NWT82" s="321" t="s">
        <v>357</v>
      </c>
      <c r="NWU82" s="321" t="s">
        <v>357</v>
      </c>
      <c r="NWV82" s="321" t="s">
        <v>357</v>
      </c>
      <c r="NWW82" s="321" t="s">
        <v>357</v>
      </c>
      <c r="NWX82" s="321" t="s">
        <v>357</v>
      </c>
      <c r="NWY82" s="321" t="s">
        <v>357</v>
      </c>
      <c r="NWZ82" s="321" t="s">
        <v>357</v>
      </c>
      <c r="NXA82" s="321" t="s">
        <v>357</v>
      </c>
      <c r="NXB82" s="321" t="s">
        <v>357</v>
      </c>
      <c r="NXC82" s="321" t="s">
        <v>357</v>
      </c>
      <c r="NXD82" s="321" t="s">
        <v>357</v>
      </c>
      <c r="NXE82" s="321" t="s">
        <v>357</v>
      </c>
      <c r="NXF82" s="321" t="s">
        <v>357</v>
      </c>
      <c r="NXG82" s="321" t="s">
        <v>357</v>
      </c>
      <c r="NXH82" s="321" t="s">
        <v>357</v>
      </c>
      <c r="NXI82" s="321" t="s">
        <v>357</v>
      </c>
      <c r="NXJ82" s="321" t="s">
        <v>357</v>
      </c>
      <c r="NXK82" s="321" t="s">
        <v>357</v>
      </c>
      <c r="NXL82" s="321" t="s">
        <v>357</v>
      </c>
      <c r="NXM82" s="321" t="s">
        <v>357</v>
      </c>
      <c r="NXN82" s="321" t="s">
        <v>357</v>
      </c>
      <c r="NXO82" s="321" t="s">
        <v>357</v>
      </c>
      <c r="NXP82" s="321" t="s">
        <v>357</v>
      </c>
      <c r="NXQ82" s="321" t="s">
        <v>357</v>
      </c>
      <c r="NXR82" s="321" t="s">
        <v>357</v>
      </c>
      <c r="NXS82" s="321" t="s">
        <v>357</v>
      </c>
      <c r="NXT82" s="321" t="s">
        <v>357</v>
      </c>
      <c r="NXU82" s="321" t="s">
        <v>357</v>
      </c>
      <c r="NXV82" s="321" t="s">
        <v>357</v>
      </c>
      <c r="NXW82" s="321" t="s">
        <v>357</v>
      </c>
      <c r="NXX82" s="321" t="s">
        <v>357</v>
      </c>
      <c r="NXY82" s="321" t="s">
        <v>357</v>
      </c>
      <c r="NXZ82" s="321" t="s">
        <v>357</v>
      </c>
      <c r="NYA82" s="321" t="s">
        <v>357</v>
      </c>
      <c r="NYB82" s="321" t="s">
        <v>357</v>
      </c>
      <c r="NYC82" s="321" t="s">
        <v>357</v>
      </c>
      <c r="NYD82" s="321" t="s">
        <v>357</v>
      </c>
      <c r="NYE82" s="321" t="s">
        <v>357</v>
      </c>
      <c r="NYF82" s="321" t="s">
        <v>357</v>
      </c>
      <c r="NYG82" s="321" t="s">
        <v>357</v>
      </c>
      <c r="NYH82" s="321" t="s">
        <v>357</v>
      </c>
      <c r="NYI82" s="321" t="s">
        <v>357</v>
      </c>
      <c r="NYJ82" s="321" t="s">
        <v>357</v>
      </c>
      <c r="NYK82" s="321" t="s">
        <v>357</v>
      </c>
      <c r="NYL82" s="321" t="s">
        <v>357</v>
      </c>
      <c r="NYM82" s="321" t="s">
        <v>357</v>
      </c>
      <c r="NYN82" s="321" t="s">
        <v>357</v>
      </c>
      <c r="NYO82" s="321" t="s">
        <v>357</v>
      </c>
      <c r="NYP82" s="321" t="s">
        <v>357</v>
      </c>
      <c r="NYQ82" s="321" t="s">
        <v>357</v>
      </c>
      <c r="NYR82" s="321" t="s">
        <v>357</v>
      </c>
      <c r="NYS82" s="321" t="s">
        <v>357</v>
      </c>
      <c r="NYT82" s="321" t="s">
        <v>357</v>
      </c>
      <c r="NYU82" s="321" t="s">
        <v>357</v>
      </c>
      <c r="NYV82" s="321" t="s">
        <v>357</v>
      </c>
      <c r="NYW82" s="321" t="s">
        <v>357</v>
      </c>
      <c r="NYX82" s="321" t="s">
        <v>357</v>
      </c>
      <c r="NYY82" s="321" t="s">
        <v>357</v>
      </c>
      <c r="NYZ82" s="321" t="s">
        <v>357</v>
      </c>
      <c r="NZA82" s="321" t="s">
        <v>357</v>
      </c>
      <c r="NZB82" s="321" t="s">
        <v>357</v>
      </c>
      <c r="NZC82" s="321" t="s">
        <v>357</v>
      </c>
      <c r="NZD82" s="321" t="s">
        <v>357</v>
      </c>
      <c r="NZE82" s="321" t="s">
        <v>357</v>
      </c>
      <c r="NZF82" s="321" t="s">
        <v>357</v>
      </c>
      <c r="NZG82" s="321" t="s">
        <v>357</v>
      </c>
      <c r="NZH82" s="321" t="s">
        <v>357</v>
      </c>
      <c r="NZI82" s="321" t="s">
        <v>357</v>
      </c>
      <c r="NZJ82" s="321" t="s">
        <v>357</v>
      </c>
      <c r="NZK82" s="321" t="s">
        <v>357</v>
      </c>
      <c r="NZL82" s="321" t="s">
        <v>357</v>
      </c>
      <c r="NZM82" s="321" t="s">
        <v>357</v>
      </c>
      <c r="NZN82" s="321" t="s">
        <v>357</v>
      </c>
      <c r="NZO82" s="321" t="s">
        <v>357</v>
      </c>
      <c r="NZP82" s="321" t="s">
        <v>357</v>
      </c>
      <c r="NZQ82" s="321" t="s">
        <v>357</v>
      </c>
      <c r="NZR82" s="321" t="s">
        <v>357</v>
      </c>
      <c r="NZS82" s="321" t="s">
        <v>357</v>
      </c>
      <c r="NZT82" s="321" t="s">
        <v>357</v>
      </c>
      <c r="NZU82" s="321" t="s">
        <v>357</v>
      </c>
      <c r="NZV82" s="321" t="s">
        <v>357</v>
      </c>
      <c r="NZW82" s="321" t="s">
        <v>357</v>
      </c>
      <c r="NZX82" s="321" t="s">
        <v>357</v>
      </c>
      <c r="NZY82" s="321" t="s">
        <v>357</v>
      </c>
      <c r="NZZ82" s="321" t="s">
        <v>357</v>
      </c>
      <c r="OAA82" s="321" t="s">
        <v>357</v>
      </c>
      <c r="OAB82" s="321" t="s">
        <v>357</v>
      </c>
      <c r="OAC82" s="321" t="s">
        <v>357</v>
      </c>
      <c r="OAD82" s="321" t="s">
        <v>357</v>
      </c>
      <c r="OAE82" s="321" t="s">
        <v>357</v>
      </c>
      <c r="OAF82" s="321" t="s">
        <v>357</v>
      </c>
      <c r="OAG82" s="321" t="s">
        <v>357</v>
      </c>
      <c r="OAH82" s="321" t="s">
        <v>357</v>
      </c>
      <c r="OAI82" s="321" t="s">
        <v>357</v>
      </c>
      <c r="OAJ82" s="321" t="s">
        <v>357</v>
      </c>
      <c r="OAK82" s="321" t="s">
        <v>357</v>
      </c>
      <c r="OAL82" s="321" t="s">
        <v>357</v>
      </c>
      <c r="OAM82" s="321" t="s">
        <v>357</v>
      </c>
      <c r="OAN82" s="321" t="s">
        <v>357</v>
      </c>
      <c r="OAO82" s="321" t="s">
        <v>357</v>
      </c>
      <c r="OAP82" s="321" t="s">
        <v>357</v>
      </c>
      <c r="OAQ82" s="321" t="s">
        <v>357</v>
      </c>
      <c r="OAR82" s="321" t="s">
        <v>357</v>
      </c>
      <c r="OAS82" s="321" t="s">
        <v>357</v>
      </c>
      <c r="OAT82" s="321" t="s">
        <v>357</v>
      </c>
      <c r="OAU82" s="321" t="s">
        <v>357</v>
      </c>
      <c r="OAV82" s="321" t="s">
        <v>357</v>
      </c>
      <c r="OAW82" s="321" t="s">
        <v>357</v>
      </c>
      <c r="OAX82" s="321" t="s">
        <v>357</v>
      </c>
      <c r="OAY82" s="321" t="s">
        <v>357</v>
      </c>
      <c r="OAZ82" s="321" t="s">
        <v>357</v>
      </c>
      <c r="OBA82" s="321" t="s">
        <v>357</v>
      </c>
      <c r="OBB82" s="321" t="s">
        <v>357</v>
      </c>
      <c r="OBC82" s="321" t="s">
        <v>357</v>
      </c>
      <c r="OBD82" s="321" t="s">
        <v>357</v>
      </c>
      <c r="OBE82" s="321" t="s">
        <v>357</v>
      </c>
      <c r="OBF82" s="321" t="s">
        <v>357</v>
      </c>
      <c r="OBG82" s="321" t="s">
        <v>357</v>
      </c>
      <c r="OBH82" s="321" t="s">
        <v>357</v>
      </c>
      <c r="OBI82" s="321" t="s">
        <v>357</v>
      </c>
      <c r="OBJ82" s="321" t="s">
        <v>357</v>
      </c>
      <c r="OBK82" s="321" t="s">
        <v>357</v>
      </c>
      <c r="OBL82" s="321" t="s">
        <v>357</v>
      </c>
      <c r="OBM82" s="321" t="s">
        <v>357</v>
      </c>
      <c r="OBN82" s="321" t="s">
        <v>357</v>
      </c>
      <c r="OBO82" s="321" t="s">
        <v>357</v>
      </c>
      <c r="OBP82" s="321" t="s">
        <v>357</v>
      </c>
      <c r="OBQ82" s="321" t="s">
        <v>357</v>
      </c>
      <c r="OBR82" s="321" t="s">
        <v>357</v>
      </c>
      <c r="OBS82" s="321" t="s">
        <v>357</v>
      </c>
      <c r="OBT82" s="321" t="s">
        <v>357</v>
      </c>
      <c r="OBU82" s="321" t="s">
        <v>357</v>
      </c>
      <c r="OBV82" s="321" t="s">
        <v>357</v>
      </c>
      <c r="OBW82" s="321" t="s">
        <v>357</v>
      </c>
      <c r="OBX82" s="321" t="s">
        <v>357</v>
      </c>
      <c r="OBY82" s="321" t="s">
        <v>357</v>
      </c>
      <c r="OBZ82" s="321" t="s">
        <v>357</v>
      </c>
      <c r="OCA82" s="321" t="s">
        <v>357</v>
      </c>
      <c r="OCB82" s="321" t="s">
        <v>357</v>
      </c>
      <c r="OCC82" s="321" t="s">
        <v>357</v>
      </c>
      <c r="OCD82" s="321" t="s">
        <v>357</v>
      </c>
      <c r="OCE82" s="321" t="s">
        <v>357</v>
      </c>
      <c r="OCF82" s="321" t="s">
        <v>357</v>
      </c>
      <c r="OCG82" s="321" t="s">
        <v>357</v>
      </c>
      <c r="OCH82" s="321" t="s">
        <v>357</v>
      </c>
      <c r="OCI82" s="321" t="s">
        <v>357</v>
      </c>
      <c r="OCJ82" s="321" t="s">
        <v>357</v>
      </c>
      <c r="OCK82" s="321" t="s">
        <v>357</v>
      </c>
      <c r="OCL82" s="321" t="s">
        <v>357</v>
      </c>
      <c r="OCM82" s="321" t="s">
        <v>357</v>
      </c>
      <c r="OCN82" s="321" t="s">
        <v>357</v>
      </c>
      <c r="OCO82" s="321" t="s">
        <v>357</v>
      </c>
      <c r="OCP82" s="321" t="s">
        <v>357</v>
      </c>
      <c r="OCQ82" s="321" t="s">
        <v>357</v>
      </c>
      <c r="OCR82" s="321" t="s">
        <v>357</v>
      </c>
      <c r="OCS82" s="321" t="s">
        <v>357</v>
      </c>
      <c r="OCT82" s="321" t="s">
        <v>357</v>
      </c>
      <c r="OCU82" s="321" t="s">
        <v>357</v>
      </c>
      <c r="OCV82" s="321" t="s">
        <v>357</v>
      </c>
      <c r="OCW82" s="321" t="s">
        <v>357</v>
      </c>
      <c r="OCX82" s="321" t="s">
        <v>357</v>
      </c>
      <c r="OCY82" s="321" t="s">
        <v>357</v>
      </c>
      <c r="OCZ82" s="321" t="s">
        <v>357</v>
      </c>
      <c r="ODA82" s="321" t="s">
        <v>357</v>
      </c>
      <c r="ODB82" s="321" t="s">
        <v>357</v>
      </c>
      <c r="ODC82" s="321" t="s">
        <v>357</v>
      </c>
      <c r="ODD82" s="321" t="s">
        <v>357</v>
      </c>
      <c r="ODE82" s="321" t="s">
        <v>357</v>
      </c>
      <c r="ODF82" s="321" t="s">
        <v>357</v>
      </c>
      <c r="ODG82" s="321" t="s">
        <v>357</v>
      </c>
      <c r="ODH82" s="321" t="s">
        <v>357</v>
      </c>
      <c r="ODI82" s="321" t="s">
        <v>357</v>
      </c>
      <c r="ODJ82" s="321" t="s">
        <v>357</v>
      </c>
      <c r="ODK82" s="321" t="s">
        <v>357</v>
      </c>
      <c r="ODL82" s="321" t="s">
        <v>357</v>
      </c>
      <c r="ODM82" s="321" t="s">
        <v>357</v>
      </c>
      <c r="ODN82" s="321" t="s">
        <v>357</v>
      </c>
      <c r="ODO82" s="321" t="s">
        <v>357</v>
      </c>
      <c r="ODP82" s="321" t="s">
        <v>357</v>
      </c>
      <c r="ODQ82" s="321" t="s">
        <v>357</v>
      </c>
      <c r="ODR82" s="321" t="s">
        <v>357</v>
      </c>
      <c r="ODS82" s="321" t="s">
        <v>357</v>
      </c>
      <c r="ODT82" s="321" t="s">
        <v>357</v>
      </c>
      <c r="ODU82" s="321" t="s">
        <v>357</v>
      </c>
      <c r="ODV82" s="321" t="s">
        <v>357</v>
      </c>
      <c r="ODW82" s="321" t="s">
        <v>357</v>
      </c>
      <c r="ODX82" s="321" t="s">
        <v>357</v>
      </c>
      <c r="ODY82" s="321" t="s">
        <v>357</v>
      </c>
      <c r="ODZ82" s="321" t="s">
        <v>357</v>
      </c>
      <c r="OEA82" s="321" t="s">
        <v>357</v>
      </c>
      <c r="OEB82" s="321" t="s">
        <v>357</v>
      </c>
      <c r="OEC82" s="321" t="s">
        <v>357</v>
      </c>
      <c r="OED82" s="321" t="s">
        <v>357</v>
      </c>
      <c r="OEE82" s="321" t="s">
        <v>357</v>
      </c>
      <c r="OEF82" s="321" t="s">
        <v>357</v>
      </c>
      <c r="OEG82" s="321" t="s">
        <v>357</v>
      </c>
      <c r="OEH82" s="321" t="s">
        <v>357</v>
      </c>
      <c r="OEI82" s="321" t="s">
        <v>357</v>
      </c>
      <c r="OEJ82" s="321" t="s">
        <v>357</v>
      </c>
      <c r="OEK82" s="321" t="s">
        <v>357</v>
      </c>
      <c r="OEL82" s="321" t="s">
        <v>357</v>
      </c>
      <c r="OEM82" s="321" t="s">
        <v>357</v>
      </c>
      <c r="OEN82" s="321" t="s">
        <v>357</v>
      </c>
      <c r="OEO82" s="321" t="s">
        <v>357</v>
      </c>
      <c r="OEP82" s="321" t="s">
        <v>357</v>
      </c>
      <c r="OEQ82" s="321" t="s">
        <v>357</v>
      </c>
      <c r="OER82" s="321" t="s">
        <v>357</v>
      </c>
      <c r="OES82" s="321" t="s">
        <v>357</v>
      </c>
      <c r="OET82" s="321" t="s">
        <v>357</v>
      </c>
      <c r="OEU82" s="321" t="s">
        <v>357</v>
      </c>
      <c r="OEV82" s="321" t="s">
        <v>357</v>
      </c>
      <c r="OEW82" s="321" t="s">
        <v>357</v>
      </c>
      <c r="OEX82" s="321" t="s">
        <v>357</v>
      </c>
      <c r="OEY82" s="321" t="s">
        <v>357</v>
      </c>
      <c r="OEZ82" s="321" t="s">
        <v>357</v>
      </c>
      <c r="OFA82" s="321" t="s">
        <v>357</v>
      </c>
      <c r="OFB82" s="321" t="s">
        <v>357</v>
      </c>
      <c r="OFC82" s="321" t="s">
        <v>357</v>
      </c>
      <c r="OFD82" s="321" t="s">
        <v>357</v>
      </c>
      <c r="OFE82" s="321" t="s">
        <v>357</v>
      </c>
      <c r="OFF82" s="321" t="s">
        <v>357</v>
      </c>
      <c r="OFG82" s="321" t="s">
        <v>357</v>
      </c>
      <c r="OFH82" s="321" t="s">
        <v>357</v>
      </c>
      <c r="OFI82" s="321" t="s">
        <v>357</v>
      </c>
      <c r="OFJ82" s="321" t="s">
        <v>357</v>
      </c>
      <c r="OFK82" s="321" t="s">
        <v>357</v>
      </c>
      <c r="OFL82" s="321" t="s">
        <v>357</v>
      </c>
      <c r="OFM82" s="321" t="s">
        <v>357</v>
      </c>
      <c r="OFN82" s="321" t="s">
        <v>357</v>
      </c>
      <c r="OFO82" s="321" t="s">
        <v>357</v>
      </c>
      <c r="OFP82" s="321" t="s">
        <v>357</v>
      </c>
      <c r="OFQ82" s="321" t="s">
        <v>357</v>
      </c>
      <c r="OFR82" s="321" t="s">
        <v>357</v>
      </c>
      <c r="OFS82" s="321" t="s">
        <v>357</v>
      </c>
      <c r="OFT82" s="321" t="s">
        <v>357</v>
      </c>
      <c r="OFU82" s="321" t="s">
        <v>357</v>
      </c>
      <c r="OFV82" s="321" t="s">
        <v>357</v>
      </c>
      <c r="OFW82" s="321" t="s">
        <v>357</v>
      </c>
      <c r="OFX82" s="321" t="s">
        <v>357</v>
      </c>
      <c r="OFY82" s="321" t="s">
        <v>357</v>
      </c>
      <c r="OFZ82" s="321" t="s">
        <v>357</v>
      </c>
      <c r="OGA82" s="321" t="s">
        <v>357</v>
      </c>
      <c r="OGB82" s="321" t="s">
        <v>357</v>
      </c>
      <c r="OGC82" s="321" t="s">
        <v>357</v>
      </c>
      <c r="OGD82" s="321" t="s">
        <v>357</v>
      </c>
      <c r="OGE82" s="321" t="s">
        <v>357</v>
      </c>
      <c r="OGF82" s="321" t="s">
        <v>357</v>
      </c>
      <c r="OGG82" s="321" t="s">
        <v>357</v>
      </c>
      <c r="OGH82" s="321" t="s">
        <v>357</v>
      </c>
      <c r="OGI82" s="321" t="s">
        <v>357</v>
      </c>
      <c r="OGJ82" s="321" t="s">
        <v>357</v>
      </c>
      <c r="OGK82" s="321" t="s">
        <v>357</v>
      </c>
      <c r="OGL82" s="321" t="s">
        <v>357</v>
      </c>
      <c r="OGM82" s="321" t="s">
        <v>357</v>
      </c>
      <c r="OGN82" s="321" t="s">
        <v>357</v>
      </c>
      <c r="OGO82" s="321" t="s">
        <v>357</v>
      </c>
      <c r="OGP82" s="321" t="s">
        <v>357</v>
      </c>
      <c r="OGQ82" s="321" t="s">
        <v>357</v>
      </c>
      <c r="OGR82" s="321" t="s">
        <v>357</v>
      </c>
      <c r="OGS82" s="321" t="s">
        <v>357</v>
      </c>
      <c r="OGT82" s="321" t="s">
        <v>357</v>
      </c>
      <c r="OGU82" s="321" t="s">
        <v>357</v>
      </c>
      <c r="OGV82" s="321" t="s">
        <v>357</v>
      </c>
      <c r="OGW82" s="321" t="s">
        <v>357</v>
      </c>
      <c r="OGX82" s="321" t="s">
        <v>357</v>
      </c>
      <c r="OGY82" s="321" t="s">
        <v>357</v>
      </c>
      <c r="OGZ82" s="321" t="s">
        <v>357</v>
      </c>
      <c r="OHA82" s="321" t="s">
        <v>357</v>
      </c>
      <c r="OHB82" s="321" t="s">
        <v>357</v>
      </c>
      <c r="OHC82" s="321" t="s">
        <v>357</v>
      </c>
      <c r="OHD82" s="321" t="s">
        <v>357</v>
      </c>
      <c r="OHE82" s="321" t="s">
        <v>357</v>
      </c>
      <c r="OHF82" s="321" t="s">
        <v>357</v>
      </c>
      <c r="OHG82" s="321" t="s">
        <v>357</v>
      </c>
      <c r="OHH82" s="321" t="s">
        <v>357</v>
      </c>
      <c r="OHI82" s="321" t="s">
        <v>357</v>
      </c>
      <c r="OHJ82" s="321" t="s">
        <v>357</v>
      </c>
      <c r="OHK82" s="321" t="s">
        <v>357</v>
      </c>
      <c r="OHL82" s="321" t="s">
        <v>357</v>
      </c>
      <c r="OHM82" s="321" t="s">
        <v>357</v>
      </c>
      <c r="OHN82" s="321" t="s">
        <v>357</v>
      </c>
      <c r="OHO82" s="321" t="s">
        <v>357</v>
      </c>
      <c r="OHP82" s="321" t="s">
        <v>357</v>
      </c>
      <c r="OHQ82" s="321" t="s">
        <v>357</v>
      </c>
      <c r="OHR82" s="321" t="s">
        <v>357</v>
      </c>
      <c r="OHS82" s="321" t="s">
        <v>357</v>
      </c>
      <c r="OHT82" s="321" t="s">
        <v>357</v>
      </c>
      <c r="OHU82" s="321" t="s">
        <v>357</v>
      </c>
      <c r="OHV82" s="321" t="s">
        <v>357</v>
      </c>
      <c r="OHW82" s="321" t="s">
        <v>357</v>
      </c>
      <c r="OHX82" s="321" t="s">
        <v>357</v>
      </c>
      <c r="OHY82" s="321" t="s">
        <v>357</v>
      </c>
      <c r="OHZ82" s="321" t="s">
        <v>357</v>
      </c>
      <c r="OIA82" s="321" t="s">
        <v>357</v>
      </c>
      <c r="OIB82" s="321" t="s">
        <v>357</v>
      </c>
      <c r="OIC82" s="321" t="s">
        <v>357</v>
      </c>
      <c r="OID82" s="321" t="s">
        <v>357</v>
      </c>
      <c r="OIE82" s="321" t="s">
        <v>357</v>
      </c>
      <c r="OIF82" s="321" t="s">
        <v>357</v>
      </c>
      <c r="OIG82" s="321" t="s">
        <v>357</v>
      </c>
      <c r="OIH82" s="321" t="s">
        <v>357</v>
      </c>
      <c r="OII82" s="321" t="s">
        <v>357</v>
      </c>
      <c r="OIJ82" s="321" t="s">
        <v>357</v>
      </c>
      <c r="OIK82" s="321" t="s">
        <v>357</v>
      </c>
      <c r="OIL82" s="321" t="s">
        <v>357</v>
      </c>
      <c r="OIM82" s="321" t="s">
        <v>357</v>
      </c>
      <c r="OIN82" s="321" t="s">
        <v>357</v>
      </c>
      <c r="OIO82" s="321" t="s">
        <v>357</v>
      </c>
      <c r="OIP82" s="321" t="s">
        <v>357</v>
      </c>
      <c r="OIQ82" s="321" t="s">
        <v>357</v>
      </c>
      <c r="OIR82" s="321" t="s">
        <v>357</v>
      </c>
      <c r="OIS82" s="321" t="s">
        <v>357</v>
      </c>
      <c r="OIT82" s="321" t="s">
        <v>357</v>
      </c>
      <c r="OIU82" s="321" t="s">
        <v>357</v>
      </c>
      <c r="OIV82" s="321" t="s">
        <v>357</v>
      </c>
      <c r="OIW82" s="321" t="s">
        <v>357</v>
      </c>
      <c r="OIX82" s="321" t="s">
        <v>357</v>
      </c>
      <c r="OIY82" s="321" t="s">
        <v>357</v>
      </c>
      <c r="OIZ82" s="321" t="s">
        <v>357</v>
      </c>
      <c r="OJA82" s="321" t="s">
        <v>357</v>
      </c>
      <c r="OJB82" s="321" t="s">
        <v>357</v>
      </c>
      <c r="OJC82" s="321" t="s">
        <v>357</v>
      </c>
      <c r="OJD82" s="321" t="s">
        <v>357</v>
      </c>
      <c r="OJE82" s="321" t="s">
        <v>357</v>
      </c>
      <c r="OJF82" s="321" t="s">
        <v>357</v>
      </c>
      <c r="OJG82" s="321" t="s">
        <v>357</v>
      </c>
      <c r="OJH82" s="321" t="s">
        <v>357</v>
      </c>
      <c r="OJI82" s="321" t="s">
        <v>357</v>
      </c>
      <c r="OJJ82" s="321" t="s">
        <v>357</v>
      </c>
      <c r="OJK82" s="321" t="s">
        <v>357</v>
      </c>
      <c r="OJL82" s="321" t="s">
        <v>357</v>
      </c>
      <c r="OJM82" s="321" t="s">
        <v>357</v>
      </c>
      <c r="OJN82" s="321" t="s">
        <v>357</v>
      </c>
      <c r="OJO82" s="321" t="s">
        <v>357</v>
      </c>
      <c r="OJP82" s="321" t="s">
        <v>357</v>
      </c>
      <c r="OJQ82" s="321" t="s">
        <v>357</v>
      </c>
      <c r="OJR82" s="321" t="s">
        <v>357</v>
      </c>
      <c r="OJS82" s="321" t="s">
        <v>357</v>
      </c>
      <c r="OJT82" s="321" t="s">
        <v>357</v>
      </c>
      <c r="OJU82" s="321" t="s">
        <v>357</v>
      </c>
      <c r="OJV82" s="321" t="s">
        <v>357</v>
      </c>
      <c r="OJW82" s="321" t="s">
        <v>357</v>
      </c>
      <c r="OJX82" s="321" t="s">
        <v>357</v>
      </c>
      <c r="OJY82" s="321" t="s">
        <v>357</v>
      </c>
      <c r="OJZ82" s="321" t="s">
        <v>357</v>
      </c>
      <c r="OKA82" s="321" t="s">
        <v>357</v>
      </c>
      <c r="OKB82" s="321" t="s">
        <v>357</v>
      </c>
      <c r="OKC82" s="321" t="s">
        <v>357</v>
      </c>
      <c r="OKD82" s="321" t="s">
        <v>357</v>
      </c>
      <c r="OKE82" s="321" t="s">
        <v>357</v>
      </c>
      <c r="OKF82" s="321" t="s">
        <v>357</v>
      </c>
      <c r="OKG82" s="321" t="s">
        <v>357</v>
      </c>
      <c r="OKH82" s="321" t="s">
        <v>357</v>
      </c>
      <c r="OKI82" s="321" t="s">
        <v>357</v>
      </c>
      <c r="OKJ82" s="321" t="s">
        <v>357</v>
      </c>
      <c r="OKK82" s="321" t="s">
        <v>357</v>
      </c>
      <c r="OKL82" s="321" t="s">
        <v>357</v>
      </c>
      <c r="OKM82" s="321" t="s">
        <v>357</v>
      </c>
      <c r="OKN82" s="321" t="s">
        <v>357</v>
      </c>
      <c r="OKO82" s="321" t="s">
        <v>357</v>
      </c>
      <c r="OKP82" s="321" t="s">
        <v>357</v>
      </c>
      <c r="OKQ82" s="321" t="s">
        <v>357</v>
      </c>
      <c r="OKR82" s="321" t="s">
        <v>357</v>
      </c>
      <c r="OKS82" s="321" t="s">
        <v>357</v>
      </c>
      <c r="OKT82" s="321" t="s">
        <v>357</v>
      </c>
      <c r="OKU82" s="321" t="s">
        <v>357</v>
      </c>
      <c r="OKV82" s="321" t="s">
        <v>357</v>
      </c>
      <c r="OKW82" s="321" t="s">
        <v>357</v>
      </c>
      <c r="OKX82" s="321" t="s">
        <v>357</v>
      </c>
      <c r="OKY82" s="321" t="s">
        <v>357</v>
      </c>
      <c r="OKZ82" s="321" t="s">
        <v>357</v>
      </c>
      <c r="OLA82" s="321" t="s">
        <v>357</v>
      </c>
      <c r="OLB82" s="321" t="s">
        <v>357</v>
      </c>
      <c r="OLC82" s="321" t="s">
        <v>357</v>
      </c>
      <c r="OLD82" s="321" t="s">
        <v>357</v>
      </c>
      <c r="OLE82" s="321" t="s">
        <v>357</v>
      </c>
      <c r="OLF82" s="321" t="s">
        <v>357</v>
      </c>
      <c r="OLG82" s="321" t="s">
        <v>357</v>
      </c>
      <c r="OLH82" s="321" t="s">
        <v>357</v>
      </c>
      <c r="OLI82" s="321" t="s">
        <v>357</v>
      </c>
      <c r="OLJ82" s="321" t="s">
        <v>357</v>
      </c>
      <c r="OLK82" s="321" t="s">
        <v>357</v>
      </c>
      <c r="OLL82" s="321" t="s">
        <v>357</v>
      </c>
      <c r="OLM82" s="321" t="s">
        <v>357</v>
      </c>
      <c r="OLN82" s="321" t="s">
        <v>357</v>
      </c>
      <c r="OLO82" s="321" t="s">
        <v>357</v>
      </c>
      <c r="OLP82" s="321" t="s">
        <v>357</v>
      </c>
      <c r="OLQ82" s="321" t="s">
        <v>357</v>
      </c>
      <c r="OLR82" s="321" t="s">
        <v>357</v>
      </c>
      <c r="OLS82" s="321" t="s">
        <v>357</v>
      </c>
      <c r="OLT82" s="321" t="s">
        <v>357</v>
      </c>
      <c r="OLU82" s="321" t="s">
        <v>357</v>
      </c>
      <c r="OLV82" s="321" t="s">
        <v>357</v>
      </c>
      <c r="OLW82" s="321" t="s">
        <v>357</v>
      </c>
      <c r="OLX82" s="321" t="s">
        <v>357</v>
      </c>
      <c r="OLY82" s="321" t="s">
        <v>357</v>
      </c>
      <c r="OLZ82" s="321" t="s">
        <v>357</v>
      </c>
      <c r="OMA82" s="321" t="s">
        <v>357</v>
      </c>
      <c r="OMB82" s="321" t="s">
        <v>357</v>
      </c>
      <c r="OMC82" s="321" t="s">
        <v>357</v>
      </c>
      <c r="OMD82" s="321" t="s">
        <v>357</v>
      </c>
      <c r="OME82" s="321" t="s">
        <v>357</v>
      </c>
      <c r="OMF82" s="321" t="s">
        <v>357</v>
      </c>
      <c r="OMG82" s="321" t="s">
        <v>357</v>
      </c>
      <c r="OMH82" s="321" t="s">
        <v>357</v>
      </c>
      <c r="OMI82" s="321" t="s">
        <v>357</v>
      </c>
      <c r="OMJ82" s="321" t="s">
        <v>357</v>
      </c>
      <c r="OMK82" s="321" t="s">
        <v>357</v>
      </c>
      <c r="OML82" s="321" t="s">
        <v>357</v>
      </c>
      <c r="OMM82" s="321" t="s">
        <v>357</v>
      </c>
      <c r="OMN82" s="321" t="s">
        <v>357</v>
      </c>
      <c r="OMO82" s="321" t="s">
        <v>357</v>
      </c>
      <c r="OMP82" s="321" t="s">
        <v>357</v>
      </c>
      <c r="OMQ82" s="321" t="s">
        <v>357</v>
      </c>
      <c r="OMR82" s="321" t="s">
        <v>357</v>
      </c>
      <c r="OMS82" s="321" t="s">
        <v>357</v>
      </c>
      <c r="OMT82" s="321" t="s">
        <v>357</v>
      </c>
      <c r="OMU82" s="321" t="s">
        <v>357</v>
      </c>
      <c r="OMV82" s="321" t="s">
        <v>357</v>
      </c>
      <c r="OMW82" s="321" t="s">
        <v>357</v>
      </c>
      <c r="OMX82" s="321" t="s">
        <v>357</v>
      </c>
      <c r="OMY82" s="321" t="s">
        <v>357</v>
      </c>
      <c r="OMZ82" s="321" t="s">
        <v>357</v>
      </c>
      <c r="ONA82" s="321" t="s">
        <v>357</v>
      </c>
      <c r="ONB82" s="321" t="s">
        <v>357</v>
      </c>
      <c r="ONC82" s="321" t="s">
        <v>357</v>
      </c>
      <c r="OND82" s="321" t="s">
        <v>357</v>
      </c>
      <c r="ONE82" s="321" t="s">
        <v>357</v>
      </c>
      <c r="ONF82" s="321" t="s">
        <v>357</v>
      </c>
      <c r="ONG82" s="321" t="s">
        <v>357</v>
      </c>
      <c r="ONH82" s="321" t="s">
        <v>357</v>
      </c>
      <c r="ONI82" s="321" t="s">
        <v>357</v>
      </c>
      <c r="ONJ82" s="321" t="s">
        <v>357</v>
      </c>
      <c r="ONK82" s="321" t="s">
        <v>357</v>
      </c>
      <c r="ONL82" s="321" t="s">
        <v>357</v>
      </c>
      <c r="ONM82" s="321" t="s">
        <v>357</v>
      </c>
      <c r="ONN82" s="321" t="s">
        <v>357</v>
      </c>
      <c r="ONO82" s="321" t="s">
        <v>357</v>
      </c>
      <c r="ONP82" s="321" t="s">
        <v>357</v>
      </c>
      <c r="ONQ82" s="321" t="s">
        <v>357</v>
      </c>
      <c r="ONR82" s="321" t="s">
        <v>357</v>
      </c>
      <c r="ONS82" s="321" t="s">
        <v>357</v>
      </c>
      <c r="ONT82" s="321" t="s">
        <v>357</v>
      </c>
      <c r="ONU82" s="321" t="s">
        <v>357</v>
      </c>
      <c r="ONV82" s="321" t="s">
        <v>357</v>
      </c>
      <c r="ONW82" s="321" t="s">
        <v>357</v>
      </c>
      <c r="ONX82" s="321" t="s">
        <v>357</v>
      </c>
      <c r="ONY82" s="321" t="s">
        <v>357</v>
      </c>
      <c r="ONZ82" s="321" t="s">
        <v>357</v>
      </c>
      <c r="OOA82" s="321" t="s">
        <v>357</v>
      </c>
      <c r="OOB82" s="321" t="s">
        <v>357</v>
      </c>
      <c r="OOC82" s="321" t="s">
        <v>357</v>
      </c>
      <c r="OOD82" s="321" t="s">
        <v>357</v>
      </c>
      <c r="OOE82" s="321" t="s">
        <v>357</v>
      </c>
      <c r="OOF82" s="321" t="s">
        <v>357</v>
      </c>
      <c r="OOG82" s="321" t="s">
        <v>357</v>
      </c>
      <c r="OOH82" s="321" t="s">
        <v>357</v>
      </c>
      <c r="OOI82" s="321" t="s">
        <v>357</v>
      </c>
      <c r="OOJ82" s="321" t="s">
        <v>357</v>
      </c>
      <c r="OOK82" s="321" t="s">
        <v>357</v>
      </c>
      <c r="OOL82" s="321" t="s">
        <v>357</v>
      </c>
      <c r="OOM82" s="321" t="s">
        <v>357</v>
      </c>
      <c r="OON82" s="321" t="s">
        <v>357</v>
      </c>
      <c r="OOO82" s="321" t="s">
        <v>357</v>
      </c>
      <c r="OOP82" s="321" t="s">
        <v>357</v>
      </c>
      <c r="OOQ82" s="321" t="s">
        <v>357</v>
      </c>
      <c r="OOR82" s="321" t="s">
        <v>357</v>
      </c>
      <c r="OOS82" s="321" t="s">
        <v>357</v>
      </c>
      <c r="OOT82" s="321" t="s">
        <v>357</v>
      </c>
      <c r="OOU82" s="321" t="s">
        <v>357</v>
      </c>
      <c r="OOV82" s="321" t="s">
        <v>357</v>
      </c>
      <c r="OOW82" s="321" t="s">
        <v>357</v>
      </c>
      <c r="OOX82" s="321" t="s">
        <v>357</v>
      </c>
      <c r="OOY82" s="321" t="s">
        <v>357</v>
      </c>
      <c r="OOZ82" s="321" t="s">
        <v>357</v>
      </c>
      <c r="OPA82" s="321" t="s">
        <v>357</v>
      </c>
      <c r="OPB82" s="321" t="s">
        <v>357</v>
      </c>
      <c r="OPC82" s="321" t="s">
        <v>357</v>
      </c>
      <c r="OPD82" s="321" t="s">
        <v>357</v>
      </c>
      <c r="OPE82" s="321" t="s">
        <v>357</v>
      </c>
      <c r="OPF82" s="321" t="s">
        <v>357</v>
      </c>
      <c r="OPG82" s="321" t="s">
        <v>357</v>
      </c>
      <c r="OPH82" s="321" t="s">
        <v>357</v>
      </c>
      <c r="OPI82" s="321" t="s">
        <v>357</v>
      </c>
      <c r="OPJ82" s="321" t="s">
        <v>357</v>
      </c>
      <c r="OPK82" s="321" t="s">
        <v>357</v>
      </c>
      <c r="OPL82" s="321" t="s">
        <v>357</v>
      </c>
      <c r="OPM82" s="321" t="s">
        <v>357</v>
      </c>
      <c r="OPN82" s="321" t="s">
        <v>357</v>
      </c>
      <c r="OPO82" s="321" t="s">
        <v>357</v>
      </c>
      <c r="OPP82" s="321" t="s">
        <v>357</v>
      </c>
      <c r="OPQ82" s="321" t="s">
        <v>357</v>
      </c>
      <c r="OPR82" s="321" t="s">
        <v>357</v>
      </c>
      <c r="OPS82" s="321" t="s">
        <v>357</v>
      </c>
      <c r="OPT82" s="321" t="s">
        <v>357</v>
      </c>
      <c r="OPU82" s="321" t="s">
        <v>357</v>
      </c>
      <c r="OPV82" s="321" t="s">
        <v>357</v>
      </c>
      <c r="OPW82" s="321" t="s">
        <v>357</v>
      </c>
      <c r="OPX82" s="321" t="s">
        <v>357</v>
      </c>
      <c r="OPY82" s="321" t="s">
        <v>357</v>
      </c>
      <c r="OPZ82" s="321" t="s">
        <v>357</v>
      </c>
      <c r="OQA82" s="321" t="s">
        <v>357</v>
      </c>
      <c r="OQB82" s="321" t="s">
        <v>357</v>
      </c>
      <c r="OQC82" s="321" t="s">
        <v>357</v>
      </c>
      <c r="OQD82" s="321" t="s">
        <v>357</v>
      </c>
      <c r="OQE82" s="321" t="s">
        <v>357</v>
      </c>
      <c r="OQF82" s="321" t="s">
        <v>357</v>
      </c>
      <c r="OQG82" s="321" t="s">
        <v>357</v>
      </c>
      <c r="OQH82" s="321" t="s">
        <v>357</v>
      </c>
      <c r="OQI82" s="321" t="s">
        <v>357</v>
      </c>
      <c r="OQJ82" s="321" t="s">
        <v>357</v>
      </c>
      <c r="OQK82" s="321" t="s">
        <v>357</v>
      </c>
      <c r="OQL82" s="321" t="s">
        <v>357</v>
      </c>
      <c r="OQM82" s="321" t="s">
        <v>357</v>
      </c>
      <c r="OQN82" s="321" t="s">
        <v>357</v>
      </c>
      <c r="OQO82" s="321" t="s">
        <v>357</v>
      </c>
      <c r="OQP82" s="321" t="s">
        <v>357</v>
      </c>
      <c r="OQQ82" s="321" t="s">
        <v>357</v>
      </c>
      <c r="OQR82" s="321" t="s">
        <v>357</v>
      </c>
      <c r="OQS82" s="321" t="s">
        <v>357</v>
      </c>
      <c r="OQT82" s="321" t="s">
        <v>357</v>
      </c>
      <c r="OQU82" s="321" t="s">
        <v>357</v>
      </c>
      <c r="OQV82" s="321" t="s">
        <v>357</v>
      </c>
      <c r="OQW82" s="321" t="s">
        <v>357</v>
      </c>
      <c r="OQX82" s="321" t="s">
        <v>357</v>
      </c>
      <c r="OQY82" s="321" t="s">
        <v>357</v>
      </c>
      <c r="OQZ82" s="321" t="s">
        <v>357</v>
      </c>
      <c r="ORA82" s="321" t="s">
        <v>357</v>
      </c>
      <c r="ORB82" s="321" t="s">
        <v>357</v>
      </c>
      <c r="ORC82" s="321" t="s">
        <v>357</v>
      </c>
      <c r="ORD82" s="321" t="s">
        <v>357</v>
      </c>
      <c r="ORE82" s="321" t="s">
        <v>357</v>
      </c>
      <c r="ORF82" s="321" t="s">
        <v>357</v>
      </c>
      <c r="ORG82" s="321" t="s">
        <v>357</v>
      </c>
      <c r="ORH82" s="321" t="s">
        <v>357</v>
      </c>
      <c r="ORI82" s="321" t="s">
        <v>357</v>
      </c>
      <c r="ORJ82" s="321" t="s">
        <v>357</v>
      </c>
      <c r="ORK82" s="321" t="s">
        <v>357</v>
      </c>
      <c r="ORL82" s="321" t="s">
        <v>357</v>
      </c>
      <c r="ORM82" s="321" t="s">
        <v>357</v>
      </c>
      <c r="ORN82" s="321" t="s">
        <v>357</v>
      </c>
      <c r="ORO82" s="321" t="s">
        <v>357</v>
      </c>
      <c r="ORP82" s="321" t="s">
        <v>357</v>
      </c>
      <c r="ORQ82" s="321" t="s">
        <v>357</v>
      </c>
      <c r="ORR82" s="321" t="s">
        <v>357</v>
      </c>
      <c r="ORS82" s="321" t="s">
        <v>357</v>
      </c>
      <c r="ORT82" s="321" t="s">
        <v>357</v>
      </c>
      <c r="ORU82" s="321" t="s">
        <v>357</v>
      </c>
      <c r="ORV82" s="321" t="s">
        <v>357</v>
      </c>
      <c r="ORW82" s="321" t="s">
        <v>357</v>
      </c>
      <c r="ORX82" s="321" t="s">
        <v>357</v>
      </c>
      <c r="ORY82" s="321" t="s">
        <v>357</v>
      </c>
      <c r="ORZ82" s="321" t="s">
        <v>357</v>
      </c>
      <c r="OSA82" s="321" t="s">
        <v>357</v>
      </c>
      <c r="OSB82" s="321" t="s">
        <v>357</v>
      </c>
      <c r="OSC82" s="321" t="s">
        <v>357</v>
      </c>
      <c r="OSD82" s="321" t="s">
        <v>357</v>
      </c>
      <c r="OSE82" s="321" t="s">
        <v>357</v>
      </c>
      <c r="OSF82" s="321" t="s">
        <v>357</v>
      </c>
      <c r="OSG82" s="321" t="s">
        <v>357</v>
      </c>
      <c r="OSH82" s="321" t="s">
        <v>357</v>
      </c>
      <c r="OSI82" s="321" t="s">
        <v>357</v>
      </c>
      <c r="OSJ82" s="321" t="s">
        <v>357</v>
      </c>
      <c r="OSK82" s="321" t="s">
        <v>357</v>
      </c>
      <c r="OSL82" s="321" t="s">
        <v>357</v>
      </c>
      <c r="OSM82" s="321" t="s">
        <v>357</v>
      </c>
      <c r="OSN82" s="321" t="s">
        <v>357</v>
      </c>
      <c r="OSO82" s="321" t="s">
        <v>357</v>
      </c>
      <c r="OSP82" s="321" t="s">
        <v>357</v>
      </c>
      <c r="OSQ82" s="321" t="s">
        <v>357</v>
      </c>
      <c r="OSR82" s="321" t="s">
        <v>357</v>
      </c>
      <c r="OSS82" s="321" t="s">
        <v>357</v>
      </c>
      <c r="OST82" s="321" t="s">
        <v>357</v>
      </c>
      <c r="OSU82" s="321" t="s">
        <v>357</v>
      </c>
      <c r="OSV82" s="321" t="s">
        <v>357</v>
      </c>
      <c r="OSW82" s="321" t="s">
        <v>357</v>
      </c>
      <c r="OSX82" s="321" t="s">
        <v>357</v>
      </c>
      <c r="OSY82" s="321" t="s">
        <v>357</v>
      </c>
      <c r="OSZ82" s="321" t="s">
        <v>357</v>
      </c>
      <c r="OTA82" s="321" t="s">
        <v>357</v>
      </c>
      <c r="OTB82" s="321" t="s">
        <v>357</v>
      </c>
      <c r="OTC82" s="321" t="s">
        <v>357</v>
      </c>
      <c r="OTD82" s="321" t="s">
        <v>357</v>
      </c>
      <c r="OTE82" s="321" t="s">
        <v>357</v>
      </c>
      <c r="OTF82" s="321" t="s">
        <v>357</v>
      </c>
      <c r="OTG82" s="321" t="s">
        <v>357</v>
      </c>
      <c r="OTH82" s="321" t="s">
        <v>357</v>
      </c>
      <c r="OTI82" s="321" t="s">
        <v>357</v>
      </c>
      <c r="OTJ82" s="321" t="s">
        <v>357</v>
      </c>
      <c r="OTK82" s="321" t="s">
        <v>357</v>
      </c>
      <c r="OTL82" s="321" t="s">
        <v>357</v>
      </c>
      <c r="OTM82" s="321" t="s">
        <v>357</v>
      </c>
      <c r="OTN82" s="321" t="s">
        <v>357</v>
      </c>
      <c r="OTO82" s="321" t="s">
        <v>357</v>
      </c>
      <c r="OTP82" s="321" t="s">
        <v>357</v>
      </c>
      <c r="OTQ82" s="321" t="s">
        <v>357</v>
      </c>
      <c r="OTR82" s="321" t="s">
        <v>357</v>
      </c>
      <c r="OTS82" s="321" t="s">
        <v>357</v>
      </c>
      <c r="OTT82" s="321" t="s">
        <v>357</v>
      </c>
      <c r="OTU82" s="321" t="s">
        <v>357</v>
      </c>
      <c r="OTV82" s="321" t="s">
        <v>357</v>
      </c>
      <c r="OTW82" s="321" t="s">
        <v>357</v>
      </c>
      <c r="OTX82" s="321" t="s">
        <v>357</v>
      </c>
      <c r="OTY82" s="321" t="s">
        <v>357</v>
      </c>
      <c r="OTZ82" s="321" t="s">
        <v>357</v>
      </c>
      <c r="OUA82" s="321" t="s">
        <v>357</v>
      </c>
      <c r="OUB82" s="321" t="s">
        <v>357</v>
      </c>
      <c r="OUC82" s="321" t="s">
        <v>357</v>
      </c>
      <c r="OUD82" s="321" t="s">
        <v>357</v>
      </c>
      <c r="OUE82" s="321" t="s">
        <v>357</v>
      </c>
      <c r="OUF82" s="321" t="s">
        <v>357</v>
      </c>
      <c r="OUG82" s="321" t="s">
        <v>357</v>
      </c>
      <c r="OUH82" s="321" t="s">
        <v>357</v>
      </c>
      <c r="OUI82" s="321" t="s">
        <v>357</v>
      </c>
      <c r="OUJ82" s="321" t="s">
        <v>357</v>
      </c>
      <c r="OUK82" s="321" t="s">
        <v>357</v>
      </c>
      <c r="OUL82" s="321" t="s">
        <v>357</v>
      </c>
      <c r="OUM82" s="321" t="s">
        <v>357</v>
      </c>
      <c r="OUN82" s="321" t="s">
        <v>357</v>
      </c>
      <c r="OUO82" s="321" t="s">
        <v>357</v>
      </c>
      <c r="OUP82" s="321" t="s">
        <v>357</v>
      </c>
      <c r="OUQ82" s="321" t="s">
        <v>357</v>
      </c>
      <c r="OUR82" s="321" t="s">
        <v>357</v>
      </c>
      <c r="OUS82" s="321" t="s">
        <v>357</v>
      </c>
      <c r="OUT82" s="321" t="s">
        <v>357</v>
      </c>
      <c r="OUU82" s="321" t="s">
        <v>357</v>
      </c>
      <c r="OUV82" s="321" t="s">
        <v>357</v>
      </c>
      <c r="OUW82" s="321" t="s">
        <v>357</v>
      </c>
      <c r="OUX82" s="321" t="s">
        <v>357</v>
      </c>
      <c r="OUY82" s="321" t="s">
        <v>357</v>
      </c>
      <c r="OUZ82" s="321" t="s">
        <v>357</v>
      </c>
      <c r="OVA82" s="321" t="s">
        <v>357</v>
      </c>
      <c r="OVB82" s="321" t="s">
        <v>357</v>
      </c>
      <c r="OVC82" s="321" t="s">
        <v>357</v>
      </c>
      <c r="OVD82" s="321" t="s">
        <v>357</v>
      </c>
      <c r="OVE82" s="321" t="s">
        <v>357</v>
      </c>
      <c r="OVF82" s="321" t="s">
        <v>357</v>
      </c>
      <c r="OVG82" s="321" t="s">
        <v>357</v>
      </c>
      <c r="OVH82" s="321" t="s">
        <v>357</v>
      </c>
      <c r="OVI82" s="321" t="s">
        <v>357</v>
      </c>
      <c r="OVJ82" s="321" t="s">
        <v>357</v>
      </c>
      <c r="OVK82" s="321" t="s">
        <v>357</v>
      </c>
      <c r="OVL82" s="321" t="s">
        <v>357</v>
      </c>
      <c r="OVM82" s="321" t="s">
        <v>357</v>
      </c>
      <c r="OVN82" s="321" t="s">
        <v>357</v>
      </c>
      <c r="OVO82" s="321" t="s">
        <v>357</v>
      </c>
      <c r="OVP82" s="321" t="s">
        <v>357</v>
      </c>
      <c r="OVQ82" s="321" t="s">
        <v>357</v>
      </c>
      <c r="OVR82" s="321" t="s">
        <v>357</v>
      </c>
      <c r="OVS82" s="321" t="s">
        <v>357</v>
      </c>
      <c r="OVT82" s="321" t="s">
        <v>357</v>
      </c>
      <c r="OVU82" s="321" t="s">
        <v>357</v>
      </c>
      <c r="OVV82" s="321" t="s">
        <v>357</v>
      </c>
      <c r="OVW82" s="321" t="s">
        <v>357</v>
      </c>
      <c r="OVX82" s="321" t="s">
        <v>357</v>
      </c>
      <c r="OVY82" s="321" t="s">
        <v>357</v>
      </c>
      <c r="OVZ82" s="321" t="s">
        <v>357</v>
      </c>
      <c r="OWA82" s="321" t="s">
        <v>357</v>
      </c>
      <c r="OWB82" s="321" t="s">
        <v>357</v>
      </c>
      <c r="OWC82" s="321" t="s">
        <v>357</v>
      </c>
      <c r="OWD82" s="321" t="s">
        <v>357</v>
      </c>
      <c r="OWE82" s="321" t="s">
        <v>357</v>
      </c>
      <c r="OWF82" s="321" t="s">
        <v>357</v>
      </c>
      <c r="OWG82" s="321" t="s">
        <v>357</v>
      </c>
      <c r="OWH82" s="321" t="s">
        <v>357</v>
      </c>
      <c r="OWI82" s="321" t="s">
        <v>357</v>
      </c>
      <c r="OWJ82" s="321" t="s">
        <v>357</v>
      </c>
      <c r="OWK82" s="321" t="s">
        <v>357</v>
      </c>
      <c r="OWL82" s="321" t="s">
        <v>357</v>
      </c>
      <c r="OWM82" s="321" t="s">
        <v>357</v>
      </c>
      <c r="OWN82" s="321" t="s">
        <v>357</v>
      </c>
      <c r="OWO82" s="321" t="s">
        <v>357</v>
      </c>
      <c r="OWP82" s="321" t="s">
        <v>357</v>
      </c>
      <c r="OWQ82" s="321" t="s">
        <v>357</v>
      </c>
      <c r="OWR82" s="321" t="s">
        <v>357</v>
      </c>
      <c r="OWS82" s="321" t="s">
        <v>357</v>
      </c>
      <c r="OWT82" s="321" t="s">
        <v>357</v>
      </c>
      <c r="OWU82" s="321" t="s">
        <v>357</v>
      </c>
      <c r="OWV82" s="321" t="s">
        <v>357</v>
      </c>
      <c r="OWW82" s="321" t="s">
        <v>357</v>
      </c>
      <c r="OWX82" s="321" t="s">
        <v>357</v>
      </c>
      <c r="OWY82" s="321" t="s">
        <v>357</v>
      </c>
      <c r="OWZ82" s="321" t="s">
        <v>357</v>
      </c>
      <c r="OXA82" s="321" t="s">
        <v>357</v>
      </c>
      <c r="OXB82" s="321" t="s">
        <v>357</v>
      </c>
      <c r="OXC82" s="321" t="s">
        <v>357</v>
      </c>
      <c r="OXD82" s="321" t="s">
        <v>357</v>
      </c>
      <c r="OXE82" s="321" t="s">
        <v>357</v>
      </c>
      <c r="OXF82" s="321" t="s">
        <v>357</v>
      </c>
      <c r="OXG82" s="321" t="s">
        <v>357</v>
      </c>
      <c r="OXH82" s="321" t="s">
        <v>357</v>
      </c>
      <c r="OXI82" s="321" t="s">
        <v>357</v>
      </c>
      <c r="OXJ82" s="321" t="s">
        <v>357</v>
      </c>
      <c r="OXK82" s="321" t="s">
        <v>357</v>
      </c>
      <c r="OXL82" s="321" t="s">
        <v>357</v>
      </c>
      <c r="OXM82" s="321" t="s">
        <v>357</v>
      </c>
      <c r="OXN82" s="321" t="s">
        <v>357</v>
      </c>
      <c r="OXO82" s="321" t="s">
        <v>357</v>
      </c>
      <c r="OXP82" s="321" t="s">
        <v>357</v>
      </c>
      <c r="OXQ82" s="321" t="s">
        <v>357</v>
      </c>
      <c r="OXR82" s="321" t="s">
        <v>357</v>
      </c>
      <c r="OXS82" s="321" t="s">
        <v>357</v>
      </c>
      <c r="OXT82" s="321" t="s">
        <v>357</v>
      </c>
      <c r="OXU82" s="321" t="s">
        <v>357</v>
      </c>
      <c r="OXV82" s="321" t="s">
        <v>357</v>
      </c>
      <c r="OXW82" s="321" t="s">
        <v>357</v>
      </c>
      <c r="OXX82" s="321" t="s">
        <v>357</v>
      </c>
      <c r="OXY82" s="321" t="s">
        <v>357</v>
      </c>
      <c r="OXZ82" s="321" t="s">
        <v>357</v>
      </c>
      <c r="OYA82" s="321" t="s">
        <v>357</v>
      </c>
      <c r="OYB82" s="321" t="s">
        <v>357</v>
      </c>
      <c r="OYC82" s="321" t="s">
        <v>357</v>
      </c>
      <c r="OYD82" s="321" t="s">
        <v>357</v>
      </c>
      <c r="OYE82" s="321" t="s">
        <v>357</v>
      </c>
      <c r="OYF82" s="321" t="s">
        <v>357</v>
      </c>
      <c r="OYG82" s="321" t="s">
        <v>357</v>
      </c>
      <c r="OYH82" s="321" t="s">
        <v>357</v>
      </c>
      <c r="OYI82" s="321" t="s">
        <v>357</v>
      </c>
      <c r="OYJ82" s="321" t="s">
        <v>357</v>
      </c>
      <c r="OYK82" s="321" t="s">
        <v>357</v>
      </c>
      <c r="OYL82" s="321" t="s">
        <v>357</v>
      </c>
      <c r="OYM82" s="321" t="s">
        <v>357</v>
      </c>
      <c r="OYN82" s="321" t="s">
        <v>357</v>
      </c>
      <c r="OYO82" s="321" t="s">
        <v>357</v>
      </c>
      <c r="OYP82" s="321" t="s">
        <v>357</v>
      </c>
      <c r="OYQ82" s="321" t="s">
        <v>357</v>
      </c>
      <c r="OYR82" s="321" t="s">
        <v>357</v>
      </c>
      <c r="OYS82" s="321" t="s">
        <v>357</v>
      </c>
      <c r="OYT82" s="321" t="s">
        <v>357</v>
      </c>
      <c r="OYU82" s="321" t="s">
        <v>357</v>
      </c>
      <c r="OYV82" s="321" t="s">
        <v>357</v>
      </c>
      <c r="OYW82" s="321" t="s">
        <v>357</v>
      </c>
      <c r="OYX82" s="321" t="s">
        <v>357</v>
      </c>
      <c r="OYY82" s="321" t="s">
        <v>357</v>
      </c>
      <c r="OYZ82" s="321" t="s">
        <v>357</v>
      </c>
      <c r="OZA82" s="321" t="s">
        <v>357</v>
      </c>
      <c r="OZB82" s="321" t="s">
        <v>357</v>
      </c>
      <c r="OZC82" s="321" t="s">
        <v>357</v>
      </c>
      <c r="OZD82" s="321" t="s">
        <v>357</v>
      </c>
      <c r="OZE82" s="321" t="s">
        <v>357</v>
      </c>
      <c r="OZF82" s="321" t="s">
        <v>357</v>
      </c>
      <c r="OZG82" s="321" t="s">
        <v>357</v>
      </c>
      <c r="OZH82" s="321" t="s">
        <v>357</v>
      </c>
      <c r="OZI82" s="321" t="s">
        <v>357</v>
      </c>
      <c r="OZJ82" s="321" t="s">
        <v>357</v>
      </c>
      <c r="OZK82" s="321" t="s">
        <v>357</v>
      </c>
      <c r="OZL82" s="321" t="s">
        <v>357</v>
      </c>
      <c r="OZM82" s="321" t="s">
        <v>357</v>
      </c>
      <c r="OZN82" s="321" t="s">
        <v>357</v>
      </c>
      <c r="OZO82" s="321" t="s">
        <v>357</v>
      </c>
      <c r="OZP82" s="321" t="s">
        <v>357</v>
      </c>
      <c r="OZQ82" s="321" t="s">
        <v>357</v>
      </c>
      <c r="OZR82" s="321" t="s">
        <v>357</v>
      </c>
      <c r="OZS82" s="321" t="s">
        <v>357</v>
      </c>
      <c r="OZT82" s="321" t="s">
        <v>357</v>
      </c>
      <c r="OZU82" s="321" t="s">
        <v>357</v>
      </c>
      <c r="OZV82" s="321" t="s">
        <v>357</v>
      </c>
      <c r="OZW82" s="321" t="s">
        <v>357</v>
      </c>
      <c r="OZX82" s="321" t="s">
        <v>357</v>
      </c>
      <c r="OZY82" s="321" t="s">
        <v>357</v>
      </c>
      <c r="OZZ82" s="321" t="s">
        <v>357</v>
      </c>
      <c r="PAA82" s="321" t="s">
        <v>357</v>
      </c>
      <c r="PAB82" s="321" t="s">
        <v>357</v>
      </c>
      <c r="PAC82" s="321" t="s">
        <v>357</v>
      </c>
      <c r="PAD82" s="321" t="s">
        <v>357</v>
      </c>
      <c r="PAE82" s="321" t="s">
        <v>357</v>
      </c>
      <c r="PAF82" s="321" t="s">
        <v>357</v>
      </c>
      <c r="PAG82" s="321" t="s">
        <v>357</v>
      </c>
      <c r="PAH82" s="321" t="s">
        <v>357</v>
      </c>
      <c r="PAI82" s="321" t="s">
        <v>357</v>
      </c>
      <c r="PAJ82" s="321" t="s">
        <v>357</v>
      </c>
      <c r="PAK82" s="321" t="s">
        <v>357</v>
      </c>
      <c r="PAL82" s="321" t="s">
        <v>357</v>
      </c>
      <c r="PAM82" s="321" t="s">
        <v>357</v>
      </c>
      <c r="PAN82" s="321" t="s">
        <v>357</v>
      </c>
      <c r="PAO82" s="321" t="s">
        <v>357</v>
      </c>
      <c r="PAP82" s="321" t="s">
        <v>357</v>
      </c>
      <c r="PAQ82" s="321" t="s">
        <v>357</v>
      </c>
      <c r="PAR82" s="321" t="s">
        <v>357</v>
      </c>
      <c r="PAS82" s="321" t="s">
        <v>357</v>
      </c>
      <c r="PAT82" s="321" t="s">
        <v>357</v>
      </c>
      <c r="PAU82" s="321" t="s">
        <v>357</v>
      </c>
      <c r="PAV82" s="321" t="s">
        <v>357</v>
      </c>
      <c r="PAW82" s="321" t="s">
        <v>357</v>
      </c>
      <c r="PAX82" s="321" t="s">
        <v>357</v>
      </c>
      <c r="PAY82" s="321" t="s">
        <v>357</v>
      </c>
      <c r="PAZ82" s="321" t="s">
        <v>357</v>
      </c>
      <c r="PBA82" s="321" t="s">
        <v>357</v>
      </c>
      <c r="PBB82" s="321" t="s">
        <v>357</v>
      </c>
      <c r="PBC82" s="321" t="s">
        <v>357</v>
      </c>
      <c r="PBD82" s="321" t="s">
        <v>357</v>
      </c>
      <c r="PBE82" s="321" t="s">
        <v>357</v>
      </c>
      <c r="PBF82" s="321" t="s">
        <v>357</v>
      </c>
      <c r="PBG82" s="321" t="s">
        <v>357</v>
      </c>
      <c r="PBH82" s="321" t="s">
        <v>357</v>
      </c>
      <c r="PBI82" s="321" t="s">
        <v>357</v>
      </c>
      <c r="PBJ82" s="321" t="s">
        <v>357</v>
      </c>
      <c r="PBK82" s="321" t="s">
        <v>357</v>
      </c>
      <c r="PBL82" s="321" t="s">
        <v>357</v>
      </c>
      <c r="PBM82" s="321" t="s">
        <v>357</v>
      </c>
      <c r="PBN82" s="321" t="s">
        <v>357</v>
      </c>
      <c r="PBO82" s="321" t="s">
        <v>357</v>
      </c>
      <c r="PBP82" s="321" t="s">
        <v>357</v>
      </c>
      <c r="PBQ82" s="321" t="s">
        <v>357</v>
      </c>
      <c r="PBR82" s="321" t="s">
        <v>357</v>
      </c>
      <c r="PBS82" s="321" t="s">
        <v>357</v>
      </c>
      <c r="PBT82" s="321" t="s">
        <v>357</v>
      </c>
      <c r="PBU82" s="321" t="s">
        <v>357</v>
      </c>
      <c r="PBV82" s="321" t="s">
        <v>357</v>
      </c>
      <c r="PBW82" s="321" t="s">
        <v>357</v>
      </c>
      <c r="PBX82" s="321" t="s">
        <v>357</v>
      </c>
      <c r="PBY82" s="321" t="s">
        <v>357</v>
      </c>
      <c r="PBZ82" s="321" t="s">
        <v>357</v>
      </c>
      <c r="PCA82" s="321" t="s">
        <v>357</v>
      </c>
      <c r="PCB82" s="321" t="s">
        <v>357</v>
      </c>
      <c r="PCC82" s="321" t="s">
        <v>357</v>
      </c>
      <c r="PCD82" s="321" t="s">
        <v>357</v>
      </c>
      <c r="PCE82" s="321" t="s">
        <v>357</v>
      </c>
      <c r="PCF82" s="321" t="s">
        <v>357</v>
      </c>
      <c r="PCG82" s="321" t="s">
        <v>357</v>
      </c>
      <c r="PCH82" s="321" t="s">
        <v>357</v>
      </c>
      <c r="PCI82" s="321" t="s">
        <v>357</v>
      </c>
      <c r="PCJ82" s="321" t="s">
        <v>357</v>
      </c>
      <c r="PCK82" s="321" t="s">
        <v>357</v>
      </c>
      <c r="PCL82" s="321" t="s">
        <v>357</v>
      </c>
      <c r="PCM82" s="321" t="s">
        <v>357</v>
      </c>
      <c r="PCN82" s="321" t="s">
        <v>357</v>
      </c>
      <c r="PCO82" s="321" t="s">
        <v>357</v>
      </c>
      <c r="PCP82" s="321" t="s">
        <v>357</v>
      </c>
      <c r="PCQ82" s="321" t="s">
        <v>357</v>
      </c>
      <c r="PCR82" s="321" t="s">
        <v>357</v>
      </c>
      <c r="PCS82" s="321" t="s">
        <v>357</v>
      </c>
      <c r="PCT82" s="321" t="s">
        <v>357</v>
      </c>
      <c r="PCU82" s="321" t="s">
        <v>357</v>
      </c>
      <c r="PCV82" s="321" t="s">
        <v>357</v>
      </c>
      <c r="PCW82" s="321" t="s">
        <v>357</v>
      </c>
      <c r="PCX82" s="321" t="s">
        <v>357</v>
      </c>
      <c r="PCY82" s="321" t="s">
        <v>357</v>
      </c>
      <c r="PCZ82" s="321" t="s">
        <v>357</v>
      </c>
      <c r="PDA82" s="321" t="s">
        <v>357</v>
      </c>
      <c r="PDB82" s="321" t="s">
        <v>357</v>
      </c>
      <c r="PDC82" s="321" t="s">
        <v>357</v>
      </c>
      <c r="PDD82" s="321" t="s">
        <v>357</v>
      </c>
      <c r="PDE82" s="321" t="s">
        <v>357</v>
      </c>
      <c r="PDF82" s="321" t="s">
        <v>357</v>
      </c>
      <c r="PDG82" s="321" t="s">
        <v>357</v>
      </c>
      <c r="PDH82" s="321" t="s">
        <v>357</v>
      </c>
      <c r="PDI82" s="321" t="s">
        <v>357</v>
      </c>
      <c r="PDJ82" s="321" t="s">
        <v>357</v>
      </c>
      <c r="PDK82" s="321" t="s">
        <v>357</v>
      </c>
      <c r="PDL82" s="321" t="s">
        <v>357</v>
      </c>
      <c r="PDM82" s="321" t="s">
        <v>357</v>
      </c>
      <c r="PDN82" s="321" t="s">
        <v>357</v>
      </c>
      <c r="PDO82" s="321" t="s">
        <v>357</v>
      </c>
      <c r="PDP82" s="321" t="s">
        <v>357</v>
      </c>
      <c r="PDQ82" s="321" t="s">
        <v>357</v>
      </c>
      <c r="PDR82" s="321" t="s">
        <v>357</v>
      </c>
      <c r="PDS82" s="321" t="s">
        <v>357</v>
      </c>
      <c r="PDT82" s="321" t="s">
        <v>357</v>
      </c>
      <c r="PDU82" s="321" t="s">
        <v>357</v>
      </c>
      <c r="PDV82" s="321" t="s">
        <v>357</v>
      </c>
      <c r="PDW82" s="321" t="s">
        <v>357</v>
      </c>
      <c r="PDX82" s="321" t="s">
        <v>357</v>
      </c>
      <c r="PDY82" s="321" t="s">
        <v>357</v>
      </c>
      <c r="PDZ82" s="321" t="s">
        <v>357</v>
      </c>
      <c r="PEA82" s="321" t="s">
        <v>357</v>
      </c>
      <c r="PEB82" s="321" t="s">
        <v>357</v>
      </c>
      <c r="PEC82" s="321" t="s">
        <v>357</v>
      </c>
      <c r="PED82" s="321" t="s">
        <v>357</v>
      </c>
      <c r="PEE82" s="321" t="s">
        <v>357</v>
      </c>
      <c r="PEF82" s="321" t="s">
        <v>357</v>
      </c>
      <c r="PEG82" s="321" t="s">
        <v>357</v>
      </c>
      <c r="PEH82" s="321" t="s">
        <v>357</v>
      </c>
      <c r="PEI82" s="321" t="s">
        <v>357</v>
      </c>
      <c r="PEJ82" s="321" t="s">
        <v>357</v>
      </c>
      <c r="PEK82" s="321" t="s">
        <v>357</v>
      </c>
      <c r="PEL82" s="321" t="s">
        <v>357</v>
      </c>
      <c r="PEM82" s="321" t="s">
        <v>357</v>
      </c>
      <c r="PEN82" s="321" t="s">
        <v>357</v>
      </c>
      <c r="PEO82" s="321" t="s">
        <v>357</v>
      </c>
      <c r="PEP82" s="321" t="s">
        <v>357</v>
      </c>
      <c r="PEQ82" s="321" t="s">
        <v>357</v>
      </c>
      <c r="PER82" s="321" t="s">
        <v>357</v>
      </c>
      <c r="PES82" s="321" t="s">
        <v>357</v>
      </c>
      <c r="PET82" s="321" t="s">
        <v>357</v>
      </c>
      <c r="PEU82" s="321" t="s">
        <v>357</v>
      </c>
      <c r="PEV82" s="321" t="s">
        <v>357</v>
      </c>
      <c r="PEW82" s="321" t="s">
        <v>357</v>
      </c>
      <c r="PEX82" s="321" t="s">
        <v>357</v>
      </c>
      <c r="PEY82" s="321" t="s">
        <v>357</v>
      </c>
      <c r="PEZ82" s="321" t="s">
        <v>357</v>
      </c>
      <c r="PFA82" s="321" t="s">
        <v>357</v>
      </c>
      <c r="PFB82" s="321" t="s">
        <v>357</v>
      </c>
      <c r="PFC82" s="321" t="s">
        <v>357</v>
      </c>
      <c r="PFD82" s="321" t="s">
        <v>357</v>
      </c>
      <c r="PFE82" s="321" t="s">
        <v>357</v>
      </c>
      <c r="PFF82" s="321" t="s">
        <v>357</v>
      </c>
      <c r="PFG82" s="321" t="s">
        <v>357</v>
      </c>
      <c r="PFH82" s="321" t="s">
        <v>357</v>
      </c>
      <c r="PFI82" s="321" t="s">
        <v>357</v>
      </c>
      <c r="PFJ82" s="321" t="s">
        <v>357</v>
      </c>
      <c r="PFK82" s="321" t="s">
        <v>357</v>
      </c>
      <c r="PFL82" s="321" t="s">
        <v>357</v>
      </c>
      <c r="PFM82" s="321" t="s">
        <v>357</v>
      </c>
      <c r="PFN82" s="321" t="s">
        <v>357</v>
      </c>
      <c r="PFO82" s="321" t="s">
        <v>357</v>
      </c>
      <c r="PFP82" s="321" t="s">
        <v>357</v>
      </c>
      <c r="PFQ82" s="321" t="s">
        <v>357</v>
      </c>
      <c r="PFR82" s="321" t="s">
        <v>357</v>
      </c>
      <c r="PFS82" s="321" t="s">
        <v>357</v>
      </c>
      <c r="PFT82" s="321" t="s">
        <v>357</v>
      </c>
      <c r="PFU82" s="321" t="s">
        <v>357</v>
      </c>
      <c r="PFV82" s="321" t="s">
        <v>357</v>
      </c>
      <c r="PFW82" s="321" t="s">
        <v>357</v>
      </c>
      <c r="PFX82" s="321" t="s">
        <v>357</v>
      </c>
      <c r="PFY82" s="321" t="s">
        <v>357</v>
      </c>
      <c r="PFZ82" s="321" t="s">
        <v>357</v>
      </c>
      <c r="PGA82" s="321" t="s">
        <v>357</v>
      </c>
      <c r="PGB82" s="321" t="s">
        <v>357</v>
      </c>
      <c r="PGC82" s="321" t="s">
        <v>357</v>
      </c>
      <c r="PGD82" s="321" t="s">
        <v>357</v>
      </c>
      <c r="PGE82" s="321" t="s">
        <v>357</v>
      </c>
      <c r="PGF82" s="321" t="s">
        <v>357</v>
      </c>
      <c r="PGG82" s="321" t="s">
        <v>357</v>
      </c>
      <c r="PGH82" s="321" t="s">
        <v>357</v>
      </c>
      <c r="PGI82" s="321" t="s">
        <v>357</v>
      </c>
      <c r="PGJ82" s="321" t="s">
        <v>357</v>
      </c>
      <c r="PGK82" s="321" t="s">
        <v>357</v>
      </c>
      <c r="PGL82" s="321" t="s">
        <v>357</v>
      </c>
      <c r="PGM82" s="321" t="s">
        <v>357</v>
      </c>
      <c r="PGN82" s="321" t="s">
        <v>357</v>
      </c>
      <c r="PGO82" s="321" t="s">
        <v>357</v>
      </c>
      <c r="PGP82" s="321" t="s">
        <v>357</v>
      </c>
      <c r="PGQ82" s="321" t="s">
        <v>357</v>
      </c>
      <c r="PGR82" s="321" t="s">
        <v>357</v>
      </c>
      <c r="PGS82" s="321" t="s">
        <v>357</v>
      </c>
      <c r="PGT82" s="321" t="s">
        <v>357</v>
      </c>
      <c r="PGU82" s="321" t="s">
        <v>357</v>
      </c>
      <c r="PGV82" s="321" t="s">
        <v>357</v>
      </c>
      <c r="PGW82" s="321" t="s">
        <v>357</v>
      </c>
      <c r="PGX82" s="321" t="s">
        <v>357</v>
      </c>
      <c r="PGY82" s="321" t="s">
        <v>357</v>
      </c>
      <c r="PGZ82" s="321" t="s">
        <v>357</v>
      </c>
      <c r="PHA82" s="321" t="s">
        <v>357</v>
      </c>
      <c r="PHB82" s="321" t="s">
        <v>357</v>
      </c>
      <c r="PHC82" s="321" t="s">
        <v>357</v>
      </c>
      <c r="PHD82" s="321" t="s">
        <v>357</v>
      </c>
      <c r="PHE82" s="321" t="s">
        <v>357</v>
      </c>
      <c r="PHF82" s="321" t="s">
        <v>357</v>
      </c>
      <c r="PHG82" s="321" t="s">
        <v>357</v>
      </c>
      <c r="PHH82" s="321" t="s">
        <v>357</v>
      </c>
      <c r="PHI82" s="321" t="s">
        <v>357</v>
      </c>
      <c r="PHJ82" s="321" t="s">
        <v>357</v>
      </c>
      <c r="PHK82" s="321" t="s">
        <v>357</v>
      </c>
      <c r="PHL82" s="321" t="s">
        <v>357</v>
      </c>
      <c r="PHM82" s="321" t="s">
        <v>357</v>
      </c>
      <c r="PHN82" s="321" t="s">
        <v>357</v>
      </c>
      <c r="PHO82" s="321" t="s">
        <v>357</v>
      </c>
      <c r="PHP82" s="321" t="s">
        <v>357</v>
      </c>
      <c r="PHQ82" s="321" t="s">
        <v>357</v>
      </c>
      <c r="PHR82" s="321" t="s">
        <v>357</v>
      </c>
      <c r="PHS82" s="321" t="s">
        <v>357</v>
      </c>
      <c r="PHT82" s="321" t="s">
        <v>357</v>
      </c>
      <c r="PHU82" s="321" t="s">
        <v>357</v>
      </c>
      <c r="PHV82" s="321" t="s">
        <v>357</v>
      </c>
      <c r="PHW82" s="321" t="s">
        <v>357</v>
      </c>
      <c r="PHX82" s="321" t="s">
        <v>357</v>
      </c>
      <c r="PHY82" s="321" t="s">
        <v>357</v>
      </c>
      <c r="PHZ82" s="321" t="s">
        <v>357</v>
      </c>
      <c r="PIA82" s="321" t="s">
        <v>357</v>
      </c>
      <c r="PIB82" s="321" t="s">
        <v>357</v>
      </c>
      <c r="PIC82" s="321" t="s">
        <v>357</v>
      </c>
      <c r="PID82" s="321" t="s">
        <v>357</v>
      </c>
      <c r="PIE82" s="321" t="s">
        <v>357</v>
      </c>
      <c r="PIF82" s="321" t="s">
        <v>357</v>
      </c>
      <c r="PIG82" s="321" t="s">
        <v>357</v>
      </c>
      <c r="PIH82" s="321" t="s">
        <v>357</v>
      </c>
      <c r="PII82" s="321" t="s">
        <v>357</v>
      </c>
      <c r="PIJ82" s="321" t="s">
        <v>357</v>
      </c>
      <c r="PIK82" s="321" t="s">
        <v>357</v>
      </c>
      <c r="PIL82" s="321" t="s">
        <v>357</v>
      </c>
      <c r="PIM82" s="321" t="s">
        <v>357</v>
      </c>
      <c r="PIN82" s="321" t="s">
        <v>357</v>
      </c>
      <c r="PIO82" s="321" t="s">
        <v>357</v>
      </c>
      <c r="PIP82" s="321" t="s">
        <v>357</v>
      </c>
      <c r="PIQ82" s="321" t="s">
        <v>357</v>
      </c>
      <c r="PIR82" s="321" t="s">
        <v>357</v>
      </c>
      <c r="PIS82" s="321" t="s">
        <v>357</v>
      </c>
      <c r="PIT82" s="321" t="s">
        <v>357</v>
      </c>
      <c r="PIU82" s="321" t="s">
        <v>357</v>
      </c>
      <c r="PIV82" s="321" t="s">
        <v>357</v>
      </c>
      <c r="PIW82" s="321" t="s">
        <v>357</v>
      </c>
      <c r="PIX82" s="321" t="s">
        <v>357</v>
      </c>
      <c r="PIY82" s="321" t="s">
        <v>357</v>
      </c>
      <c r="PIZ82" s="321" t="s">
        <v>357</v>
      </c>
      <c r="PJA82" s="321" t="s">
        <v>357</v>
      </c>
      <c r="PJB82" s="321" t="s">
        <v>357</v>
      </c>
      <c r="PJC82" s="321" t="s">
        <v>357</v>
      </c>
      <c r="PJD82" s="321" t="s">
        <v>357</v>
      </c>
      <c r="PJE82" s="321" t="s">
        <v>357</v>
      </c>
      <c r="PJF82" s="321" t="s">
        <v>357</v>
      </c>
      <c r="PJG82" s="321" t="s">
        <v>357</v>
      </c>
      <c r="PJH82" s="321" t="s">
        <v>357</v>
      </c>
      <c r="PJI82" s="321" t="s">
        <v>357</v>
      </c>
      <c r="PJJ82" s="321" t="s">
        <v>357</v>
      </c>
      <c r="PJK82" s="321" t="s">
        <v>357</v>
      </c>
      <c r="PJL82" s="321" t="s">
        <v>357</v>
      </c>
      <c r="PJM82" s="321" t="s">
        <v>357</v>
      </c>
      <c r="PJN82" s="321" t="s">
        <v>357</v>
      </c>
      <c r="PJO82" s="321" t="s">
        <v>357</v>
      </c>
      <c r="PJP82" s="321" t="s">
        <v>357</v>
      </c>
      <c r="PJQ82" s="321" t="s">
        <v>357</v>
      </c>
      <c r="PJR82" s="321" t="s">
        <v>357</v>
      </c>
      <c r="PJS82" s="321" t="s">
        <v>357</v>
      </c>
      <c r="PJT82" s="321" t="s">
        <v>357</v>
      </c>
      <c r="PJU82" s="321" t="s">
        <v>357</v>
      </c>
      <c r="PJV82" s="321" t="s">
        <v>357</v>
      </c>
      <c r="PJW82" s="321" t="s">
        <v>357</v>
      </c>
      <c r="PJX82" s="321" t="s">
        <v>357</v>
      </c>
      <c r="PJY82" s="321" t="s">
        <v>357</v>
      </c>
      <c r="PJZ82" s="321" t="s">
        <v>357</v>
      </c>
      <c r="PKA82" s="321" t="s">
        <v>357</v>
      </c>
      <c r="PKB82" s="321" t="s">
        <v>357</v>
      </c>
      <c r="PKC82" s="321" t="s">
        <v>357</v>
      </c>
      <c r="PKD82" s="321" t="s">
        <v>357</v>
      </c>
      <c r="PKE82" s="321" t="s">
        <v>357</v>
      </c>
      <c r="PKF82" s="321" t="s">
        <v>357</v>
      </c>
      <c r="PKG82" s="321" t="s">
        <v>357</v>
      </c>
      <c r="PKH82" s="321" t="s">
        <v>357</v>
      </c>
      <c r="PKI82" s="321" t="s">
        <v>357</v>
      </c>
      <c r="PKJ82" s="321" t="s">
        <v>357</v>
      </c>
      <c r="PKK82" s="321" t="s">
        <v>357</v>
      </c>
      <c r="PKL82" s="321" t="s">
        <v>357</v>
      </c>
      <c r="PKM82" s="321" t="s">
        <v>357</v>
      </c>
      <c r="PKN82" s="321" t="s">
        <v>357</v>
      </c>
      <c r="PKO82" s="321" t="s">
        <v>357</v>
      </c>
      <c r="PKP82" s="321" t="s">
        <v>357</v>
      </c>
      <c r="PKQ82" s="321" t="s">
        <v>357</v>
      </c>
      <c r="PKR82" s="321" t="s">
        <v>357</v>
      </c>
      <c r="PKS82" s="321" t="s">
        <v>357</v>
      </c>
      <c r="PKT82" s="321" t="s">
        <v>357</v>
      </c>
      <c r="PKU82" s="321" t="s">
        <v>357</v>
      </c>
      <c r="PKV82" s="321" t="s">
        <v>357</v>
      </c>
      <c r="PKW82" s="321" t="s">
        <v>357</v>
      </c>
      <c r="PKX82" s="321" t="s">
        <v>357</v>
      </c>
      <c r="PKY82" s="321" t="s">
        <v>357</v>
      </c>
      <c r="PKZ82" s="321" t="s">
        <v>357</v>
      </c>
      <c r="PLA82" s="321" t="s">
        <v>357</v>
      </c>
      <c r="PLB82" s="321" t="s">
        <v>357</v>
      </c>
      <c r="PLC82" s="321" t="s">
        <v>357</v>
      </c>
      <c r="PLD82" s="321" t="s">
        <v>357</v>
      </c>
      <c r="PLE82" s="321" t="s">
        <v>357</v>
      </c>
      <c r="PLF82" s="321" t="s">
        <v>357</v>
      </c>
      <c r="PLG82" s="321" t="s">
        <v>357</v>
      </c>
      <c r="PLH82" s="321" t="s">
        <v>357</v>
      </c>
      <c r="PLI82" s="321" t="s">
        <v>357</v>
      </c>
      <c r="PLJ82" s="321" t="s">
        <v>357</v>
      </c>
      <c r="PLK82" s="321" t="s">
        <v>357</v>
      </c>
      <c r="PLL82" s="321" t="s">
        <v>357</v>
      </c>
      <c r="PLM82" s="321" t="s">
        <v>357</v>
      </c>
      <c r="PLN82" s="321" t="s">
        <v>357</v>
      </c>
      <c r="PLO82" s="321" t="s">
        <v>357</v>
      </c>
      <c r="PLP82" s="321" t="s">
        <v>357</v>
      </c>
      <c r="PLQ82" s="321" t="s">
        <v>357</v>
      </c>
      <c r="PLR82" s="321" t="s">
        <v>357</v>
      </c>
      <c r="PLS82" s="321" t="s">
        <v>357</v>
      </c>
      <c r="PLT82" s="321" t="s">
        <v>357</v>
      </c>
      <c r="PLU82" s="321" t="s">
        <v>357</v>
      </c>
      <c r="PLV82" s="321" t="s">
        <v>357</v>
      </c>
      <c r="PLW82" s="321" t="s">
        <v>357</v>
      </c>
      <c r="PLX82" s="321" t="s">
        <v>357</v>
      </c>
      <c r="PLY82" s="321" t="s">
        <v>357</v>
      </c>
      <c r="PLZ82" s="321" t="s">
        <v>357</v>
      </c>
      <c r="PMA82" s="321" t="s">
        <v>357</v>
      </c>
      <c r="PMB82" s="321" t="s">
        <v>357</v>
      </c>
      <c r="PMC82" s="321" t="s">
        <v>357</v>
      </c>
      <c r="PMD82" s="321" t="s">
        <v>357</v>
      </c>
      <c r="PME82" s="321" t="s">
        <v>357</v>
      </c>
      <c r="PMF82" s="321" t="s">
        <v>357</v>
      </c>
      <c r="PMG82" s="321" t="s">
        <v>357</v>
      </c>
      <c r="PMH82" s="321" t="s">
        <v>357</v>
      </c>
      <c r="PMI82" s="321" t="s">
        <v>357</v>
      </c>
      <c r="PMJ82" s="321" t="s">
        <v>357</v>
      </c>
      <c r="PMK82" s="321" t="s">
        <v>357</v>
      </c>
      <c r="PML82" s="321" t="s">
        <v>357</v>
      </c>
      <c r="PMM82" s="321" t="s">
        <v>357</v>
      </c>
      <c r="PMN82" s="321" t="s">
        <v>357</v>
      </c>
      <c r="PMO82" s="321" t="s">
        <v>357</v>
      </c>
      <c r="PMP82" s="321" t="s">
        <v>357</v>
      </c>
      <c r="PMQ82" s="321" t="s">
        <v>357</v>
      </c>
      <c r="PMR82" s="321" t="s">
        <v>357</v>
      </c>
      <c r="PMS82" s="321" t="s">
        <v>357</v>
      </c>
      <c r="PMT82" s="321" t="s">
        <v>357</v>
      </c>
      <c r="PMU82" s="321" t="s">
        <v>357</v>
      </c>
      <c r="PMV82" s="321" t="s">
        <v>357</v>
      </c>
      <c r="PMW82" s="321" t="s">
        <v>357</v>
      </c>
      <c r="PMX82" s="321" t="s">
        <v>357</v>
      </c>
      <c r="PMY82" s="321" t="s">
        <v>357</v>
      </c>
      <c r="PMZ82" s="321" t="s">
        <v>357</v>
      </c>
      <c r="PNA82" s="321" t="s">
        <v>357</v>
      </c>
      <c r="PNB82" s="321" t="s">
        <v>357</v>
      </c>
      <c r="PNC82" s="321" t="s">
        <v>357</v>
      </c>
      <c r="PND82" s="321" t="s">
        <v>357</v>
      </c>
      <c r="PNE82" s="321" t="s">
        <v>357</v>
      </c>
      <c r="PNF82" s="321" t="s">
        <v>357</v>
      </c>
      <c r="PNG82" s="321" t="s">
        <v>357</v>
      </c>
      <c r="PNH82" s="321" t="s">
        <v>357</v>
      </c>
      <c r="PNI82" s="321" t="s">
        <v>357</v>
      </c>
      <c r="PNJ82" s="321" t="s">
        <v>357</v>
      </c>
      <c r="PNK82" s="321" t="s">
        <v>357</v>
      </c>
      <c r="PNL82" s="321" t="s">
        <v>357</v>
      </c>
      <c r="PNM82" s="321" t="s">
        <v>357</v>
      </c>
      <c r="PNN82" s="321" t="s">
        <v>357</v>
      </c>
      <c r="PNO82" s="321" t="s">
        <v>357</v>
      </c>
      <c r="PNP82" s="321" t="s">
        <v>357</v>
      </c>
      <c r="PNQ82" s="321" t="s">
        <v>357</v>
      </c>
      <c r="PNR82" s="321" t="s">
        <v>357</v>
      </c>
      <c r="PNS82" s="321" t="s">
        <v>357</v>
      </c>
      <c r="PNT82" s="321" t="s">
        <v>357</v>
      </c>
      <c r="PNU82" s="321" t="s">
        <v>357</v>
      </c>
      <c r="PNV82" s="321" t="s">
        <v>357</v>
      </c>
      <c r="PNW82" s="321" t="s">
        <v>357</v>
      </c>
      <c r="PNX82" s="321" t="s">
        <v>357</v>
      </c>
      <c r="PNY82" s="321" t="s">
        <v>357</v>
      </c>
      <c r="PNZ82" s="321" t="s">
        <v>357</v>
      </c>
      <c r="POA82" s="321" t="s">
        <v>357</v>
      </c>
      <c r="POB82" s="321" t="s">
        <v>357</v>
      </c>
      <c r="POC82" s="321" t="s">
        <v>357</v>
      </c>
      <c r="POD82" s="321" t="s">
        <v>357</v>
      </c>
      <c r="POE82" s="321" t="s">
        <v>357</v>
      </c>
      <c r="POF82" s="321" t="s">
        <v>357</v>
      </c>
      <c r="POG82" s="321" t="s">
        <v>357</v>
      </c>
      <c r="POH82" s="321" t="s">
        <v>357</v>
      </c>
      <c r="POI82" s="321" t="s">
        <v>357</v>
      </c>
      <c r="POJ82" s="321" t="s">
        <v>357</v>
      </c>
      <c r="POK82" s="321" t="s">
        <v>357</v>
      </c>
      <c r="POL82" s="321" t="s">
        <v>357</v>
      </c>
      <c r="POM82" s="321" t="s">
        <v>357</v>
      </c>
      <c r="PON82" s="321" t="s">
        <v>357</v>
      </c>
      <c r="POO82" s="321" t="s">
        <v>357</v>
      </c>
      <c r="POP82" s="321" t="s">
        <v>357</v>
      </c>
      <c r="POQ82" s="321" t="s">
        <v>357</v>
      </c>
      <c r="POR82" s="321" t="s">
        <v>357</v>
      </c>
      <c r="POS82" s="321" t="s">
        <v>357</v>
      </c>
      <c r="POT82" s="321" t="s">
        <v>357</v>
      </c>
      <c r="POU82" s="321" t="s">
        <v>357</v>
      </c>
      <c r="POV82" s="321" t="s">
        <v>357</v>
      </c>
      <c r="POW82" s="321" t="s">
        <v>357</v>
      </c>
      <c r="POX82" s="321" t="s">
        <v>357</v>
      </c>
      <c r="POY82" s="321" t="s">
        <v>357</v>
      </c>
      <c r="POZ82" s="321" t="s">
        <v>357</v>
      </c>
      <c r="PPA82" s="321" t="s">
        <v>357</v>
      </c>
      <c r="PPB82" s="321" t="s">
        <v>357</v>
      </c>
      <c r="PPC82" s="321" t="s">
        <v>357</v>
      </c>
      <c r="PPD82" s="321" t="s">
        <v>357</v>
      </c>
      <c r="PPE82" s="321" t="s">
        <v>357</v>
      </c>
      <c r="PPF82" s="321" t="s">
        <v>357</v>
      </c>
      <c r="PPG82" s="321" t="s">
        <v>357</v>
      </c>
      <c r="PPH82" s="321" t="s">
        <v>357</v>
      </c>
      <c r="PPI82" s="321" t="s">
        <v>357</v>
      </c>
      <c r="PPJ82" s="321" t="s">
        <v>357</v>
      </c>
      <c r="PPK82" s="321" t="s">
        <v>357</v>
      </c>
      <c r="PPL82" s="321" t="s">
        <v>357</v>
      </c>
      <c r="PPM82" s="321" t="s">
        <v>357</v>
      </c>
      <c r="PPN82" s="321" t="s">
        <v>357</v>
      </c>
      <c r="PPO82" s="321" t="s">
        <v>357</v>
      </c>
      <c r="PPP82" s="321" t="s">
        <v>357</v>
      </c>
      <c r="PPQ82" s="321" t="s">
        <v>357</v>
      </c>
      <c r="PPR82" s="321" t="s">
        <v>357</v>
      </c>
      <c r="PPS82" s="321" t="s">
        <v>357</v>
      </c>
      <c r="PPT82" s="321" t="s">
        <v>357</v>
      </c>
      <c r="PPU82" s="321" t="s">
        <v>357</v>
      </c>
      <c r="PPV82" s="321" t="s">
        <v>357</v>
      </c>
      <c r="PPW82" s="321" t="s">
        <v>357</v>
      </c>
      <c r="PPX82" s="321" t="s">
        <v>357</v>
      </c>
      <c r="PPY82" s="321" t="s">
        <v>357</v>
      </c>
      <c r="PPZ82" s="321" t="s">
        <v>357</v>
      </c>
      <c r="PQA82" s="321" t="s">
        <v>357</v>
      </c>
      <c r="PQB82" s="321" t="s">
        <v>357</v>
      </c>
      <c r="PQC82" s="321" t="s">
        <v>357</v>
      </c>
      <c r="PQD82" s="321" t="s">
        <v>357</v>
      </c>
      <c r="PQE82" s="321" t="s">
        <v>357</v>
      </c>
      <c r="PQF82" s="321" t="s">
        <v>357</v>
      </c>
      <c r="PQG82" s="321" t="s">
        <v>357</v>
      </c>
      <c r="PQH82" s="321" t="s">
        <v>357</v>
      </c>
      <c r="PQI82" s="321" t="s">
        <v>357</v>
      </c>
      <c r="PQJ82" s="321" t="s">
        <v>357</v>
      </c>
      <c r="PQK82" s="321" t="s">
        <v>357</v>
      </c>
      <c r="PQL82" s="321" t="s">
        <v>357</v>
      </c>
      <c r="PQM82" s="321" t="s">
        <v>357</v>
      </c>
      <c r="PQN82" s="321" t="s">
        <v>357</v>
      </c>
      <c r="PQO82" s="321" t="s">
        <v>357</v>
      </c>
      <c r="PQP82" s="321" t="s">
        <v>357</v>
      </c>
      <c r="PQQ82" s="321" t="s">
        <v>357</v>
      </c>
      <c r="PQR82" s="321" t="s">
        <v>357</v>
      </c>
      <c r="PQS82" s="321" t="s">
        <v>357</v>
      </c>
      <c r="PQT82" s="321" t="s">
        <v>357</v>
      </c>
      <c r="PQU82" s="321" t="s">
        <v>357</v>
      </c>
      <c r="PQV82" s="321" t="s">
        <v>357</v>
      </c>
      <c r="PQW82" s="321" t="s">
        <v>357</v>
      </c>
      <c r="PQX82" s="321" t="s">
        <v>357</v>
      </c>
      <c r="PQY82" s="321" t="s">
        <v>357</v>
      </c>
      <c r="PQZ82" s="321" t="s">
        <v>357</v>
      </c>
      <c r="PRA82" s="321" t="s">
        <v>357</v>
      </c>
      <c r="PRB82" s="321" t="s">
        <v>357</v>
      </c>
      <c r="PRC82" s="321" t="s">
        <v>357</v>
      </c>
      <c r="PRD82" s="321" t="s">
        <v>357</v>
      </c>
      <c r="PRE82" s="321" t="s">
        <v>357</v>
      </c>
      <c r="PRF82" s="321" t="s">
        <v>357</v>
      </c>
      <c r="PRG82" s="321" t="s">
        <v>357</v>
      </c>
      <c r="PRH82" s="321" t="s">
        <v>357</v>
      </c>
      <c r="PRI82" s="321" t="s">
        <v>357</v>
      </c>
      <c r="PRJ82" s="321" t="s">
        <v>357</v>
      </c>
      <c r="PRK82" s="321" t="s">
        <v>357</v>
      </c>
      <c r="PRL82" s="321" t="s">
        <v>357</v>
      </c>
      <c r="PRM82" s="321" t="s">
        <v>357</v>
      </c>
      <c r="PRN82" s="321" t="s">
        <v>357</v>
      </c>
      <c r="PRO82" s="321" t="s">
        <v>357</v>
      </c>
      <c r="PRP82" s="321" t="s">
        <v>357</v>
      </c>
      <c r="PRQ82" s="321" t="s">
        <v>357</v>
      </c>
      <c r="PRR82" s="321" t="s">
        <v>357</v>
      </c>
      <c r="PRS82" s="321" t="s">
        <v>357</v>
      </c>
      <c r="PRT82" s="321" t="s">
        <v>357</v>
      </c>
      <c r="PRU82" s="321" t="s">
        <v>357</v>
      </c>
      <c r="PRV82" s="321" t="s">
        <v>357</v>
      </c>
      <c r="PRW82" s="321" t="s">
        <v>357</v>
      </c>
      <c r="PRX82" s="321" t="s">
        <v>357</v>
      </c>
      <c r="PRY82" s="321" t="s">
        <v>357</v>
      </c>
      <c r="PRZ82" s="321" t="s">
        <v>357</v>
      </c>
      <c r="PSA82" s="321" t="s">
        <v>357</v>
      </c>
      <c r="PSB82" s="321" t="s">
        <v>357</v>
      </c>
      <c r="PSC82" s="321" t="s">
        <v>357</v>
      </c>
      <c r="PSD82" s="321" t="s">
        <v>357</v>
      </c>
      <c r="PSE82" s="321" t="s">
        <v>357</v>
      </c>
      <c r="PSF82" s="321" t="s">
        <v>357</v>
      </c>
      <c r="PSG82" s="321" t="s">
        <v>357</v>
      </c>
      <c r="PSH82" s="321" t="s">
        <v>357</v>
      </c>
      <c r="PSI82" s="321" t="s">
        <v>357</v>
      </c>
      <c r="PSJ82" s="321" t="s">
        <v>357</v>
      </c>
      <c r="PSK82" s="321" t="s">
        <v>357</v>
      </c>
      <c r="PSL82" s="321" t="s">
        <v>357</v>
      </c>
      <c r="PSM82" s="321" t="s">
        <v>357</v>
      </c>
      <c r="PSN82" s="321" t="s">
        <v>357</v>
      </c>
      <c r="PSO82" s="321" t="s">
        <v>357</v>
      </c>
      <c r="PSP82" s="321" t="s">
        <v>357</v>
      </c>
      <c r="PSQ82" s="321" t="s">
        <v>357</v>
      </c>
      <c r="PSR82" s="321" t="s">
        <v>357</v>
      </c>
      <c r="PSS82" s="321" t="s">
        <v>357</v>
      </c>
      <c r="PST82" s="321" t="s">
        <v>357</v>
      </c>
      <c r="PSU82" s="321" t="s">
        <v>357</v>
      </c>
      <c r="PSV82" s="321" t="s">
        <v>357</v>
      </c>
      <c r="PSW82" s="321" t="s">
        <v>357</v>
      </c>
      <c r="PSX82" s="321" t="s">
        <v>357</v>
      </c>
      <c r="PSY82" s="321" t="s">
        <v>357</v>
      </c>
      <c r="PSZ82" s="321" t="s">
        <v>357</v>
      </c>
      <c r="PTA82" s="321" t="s">
        <v>357</v>
      </c>
      <c r="PTB82" s="321" t="s">
        <v>357</v>
      </c>
      <c r="PTC82" s="321" t="s">
        <v>357</v>
      </c>
      <c r="PTD82" s="321" t="s">
        <v>357</v>
      </c>
      <c r="PTE82" s="321" t="s">
        <v>357</v>
      </c>
      <c r="PTF82" s="321" t="s">
        <v>357</v>
      </c>
      <c r="PTG82" s="321" t="s">
        <v>357</v>
      </c>
      <c r="PTH82" s="321" t="s">
        <v>357</v>
      </c>
      <c r="PTI82" s="321" t="s">
        <v>357</v>
      </c>
      <c r="PTJ82" s="321" t="s">
        <v>357</v>
      </c>
      <c r="PTK82" s="321" t="s">
        <v>357</v>
      </c>
      <c r="PTL82" s="321" t="s">
        <v>357</v>
      </c>
      <c r="PTM82" s="321" t="s">
        <v>357</v>
      </c>
      <c r="PTN82" s="321" t="s">
        <v>357</v>
      </c>
      <c r="PTO82" s="321" t="s">
        <v>357</v>
      </c>
      <c r="PTP82" s="321" t="s">
        <v>357</v>
      </c>
      <c r="PTQ82" s="321" t="s">
        <v>357</v>
      </c>
      <c r="PTR82" s="321" t="s">
        <v>357</v>
      </c>
      <c r="PTS82" s="321" t="s">
        <v>357</v>
      </c>
      <c r="PTT82" s="321" t="s">
        <v>357</v>
      </c>
      <c r="PTU82" s="321" t="s">
        <v>357</v>
      </c>
      <c r="PTV82" s="321" t="s">
        <v>357</v>
      </c>
      <c r="PTW82" s="321" t="s">
        <v>357</v>
      </c>
      <c r="PTX82" s="321" t="s">
        <v>357</v>
      </c>
      <c r="PTY82" s="321" t="s">
        <v>357</v>
      </c>
      <c r="PTZ82" s="321" t="s">
        <v>357</v>
      </c>
      <c r="PUA82" s="321" t="s">
        <v>357</v>
      </c>
      <c r="PUB82" s="321" t="s">
        <v>357</v>
      </c>
      <c r="PUC82" s="321" t="s">
        <v>357</v>
      </c>
      <c r="PUD82" s="321" t="s">
        <v>357</v>
      </c>
      <c r="PUE82" s="321" t="s">
        <v>357</v>
      </c>
      <c r="PUF82" s="321" t="s">
        <v>357</v>
      </c>
      <c r="PUG82" s="321" t="s">
        <v>357</v>
      </c>
      <c r="PUH82" s="321" t="s">
        <v>357</v>
      </c>
      <c r="PUI82" s="321" t="s">
        <v>357</v>
      </c>
      <c r="PUJ82" s="321" t="s">
        <v>357</v>
      </c>
      <c r="PUK82" s="321" t="s">
        <v>357</v>
      </c>
      <c r="PUL82" s="321" t="s">
        <v>357</v>
      </c>
      <c r="PUM82" s="321" t="s">
        <v>357</v>
      </c>
      <c r="PUN82" s="321" t="s">
        <v>357</v>
      </c>
      <c r="PUO82" s="321" t="s">
        <v>357</v>
      </c>
      <c r="PUP82" s="321" t="s">
        <v>357</v>
      </c>
      <c r="PUQ82" s="321" t="s">
        <v>357</v>
      </c>
      <c r="PUR82" s="321" t="s">
        <v>357</v>
      </c>
      <c r="PUS82" s="321" t="s">
        <v>357</v>
      </c>
      <c r="PUT82" s="321" t="s">
        <v>357</v>
      </c>
      <c r="PUU82" s="321" t="s">
        <v>357</v>
      </c>
      <c r="PUV82" s="321" t="s">
        <v>357</v>
      </c>
      <c r="PUW82" s="321" t="s">
        <v>357</v>
      </c>
      <c r="PUX82" s="321" t="s">
        <v>357</v>
      </c>
      <c r="PUY82" s="321" t="s">
        <v>357</v>
      </c>
      <c r="PUZ82" s="321" t="s">
        <v>357</v>
      </c>
      <c r="PVA82" s="321" t="s">
        <v>357</v>
      </c>
      <c r="PVB82" s="321" t="s">
        <v>357</v>
      </c>
      <c r="PVC82" s="321" t="s">
        <v>357</v>
      </c>
      <c r="PVD82" s="321" t="s">
        <v>357</v>
      </c>
      <c r="PVE82" s="321" t="s">
        <v>357</v>
      </c>
      <c r="PVF82" s="321" t="s">
        <v>357</v>
      </c>
      <c r="PVG82" s="321" t="s">
        <v>357</v>
      </c>
      <c r="PVH82" s="321" t="s">
        <v>357</v>
      </c>
      <c r="PVI82" s="321" t="s">
        <v>357</v>
      </c>
      <c r="PVJ82" s="321" t="s">
        <v>357</v>
      </c>
      <c r="PVK82" s="321" t="s">
        <v>357</v>
      </c>
      <c r="PVL82" s="321" t="s">
        <v>357</v>
      </c>
      <c r="PVM82" s="321" t="s">
        <v>357</v>
      </c>
      <c r="PVN82" s="321" t="s">
        <v>357</v>
      </c>
      <c r="PVO82" s="321" t="s">
        <v>357</v>
      </c>
      <c r="PVP82" s="321" t="s">
        <v>357</v>
      </c>
      <c r="PVQ82" s="321" t="s">
        <v>357</v>
      </c>
      <c r="PVR82" s="321" t="s">
        <v>357</v>
      </c>
      <c r="PVS82" s="321" t="s">
        <v>357</v>
      </c>
      <c r="PVT82" s="321" t="s">
        <v>357</v>
      </c>
      <c r="PVU82" s="321" t="s">
        <v>357</v>
      </c>
      <c r="PVV82" s="321" t="s">
        <v>357</v>
      </c>
      <c r="PVW82" s="321" t="s">
        <v>357</v>
      </c>
      <c r="PVX82" s="321" t="s">
        <v>357</v>
      </c>
      <c r="PVY82" s="321" t="s">
        <v>357</v>
      </c>
      <c r="PVZ82" s="321" t="s">
        <v>357</v>
      </c>
      <c r="PWA82" s="321" t="s">
        <v>357</v>
      </c>
      <c r="PWB82" s="321" t="s">
        <v>357</v>
      </c>
      <c r="PWC82" s="321" t="s">
        <v>357</v>
      </c>
      <c r="PWD82" s="321" t="s">
        <v>357</v>
      </c>
      <c r="PWE82" s="321" t="s">
        <v>357</v>
      </c>
      <c r="PWF82" s="321" t="s">
        <v>357</v>
      </c>
      <c r="PWG82" s="321" t="s">
        <v>357</v>
      </c>
      <c r="PWH82" s="321" t="s">
        <v>357</v>
      </c>
      <c r="PWI82" s="321" t="s">
        <v>357</v>
      </c>
      <c r="PWJ82" s="321" t="s">
        <v>357</v>
      </c>
      <c r="PWK82" s="321" t="s">
        <v>357</v>
      </c>
      <c r="PWL82" s="321" t="s">
        <v>357</v>
      </c>
      <c r="PWM82" s="321" t="s">
        <v>357</v>
      </c>
      <c r="PWN82" s="321" t="s">
        <v>357</v>
      </c>
      <c r="PWO82" s="321" t="s">
        <v>357</v>
      </c>
      <c r="PWP82" s="321" t="s">
        <v>357</v>
      </c>
      <c r="PWQ82" s="321" t="s">
        <v>357</v>
      </c>
      <c r="PWR82" s="321" t="s">
        <v>357</v>
      </c>
      <c r="PWS82" s="321" t="s">
        <v>357</v>
      </c>
      <c r="PWT82" s="321" t="s">
        <v>357</v>
      </c>
      <c r="PWU82" s="321" t="s">
        <v>357</v>
      </c>
      <c r="PWV82" s="321" t="s">
        <v>357</v>
      </c>
      <c r="PWW82" s="321" t="s">
        <v>357</v>
      </c>
      <c r="PWX82" s="321" t="s">
        <v>357</v>
      </c>
      <c r="PWY82" s="321" t="s">
        <v>357</v>
      </c>
      <c r="PWZ82" s="321" t="s">
        <v>357</v>
      </c>
      <c r="PXA82" s="321" t="s">
        <v>357</v>
      </c>
      <c r="PXB82" s="321" t="s">
        <v>357</v>
      </c>
      <c r="PXC82" s="321" t="s">
        <v>357</v>
      </c>
      <c r="PXD82" s="321" t="s">
        <v>357</v>
      </c>
      <c r="PXE82" s="321" t="s">
        <v>357</v>
      </c>
      <c r="PXF82" s="321" t="s">
        <v>357</v>
      </c>
      <c r="PXG82" s="321" t="s">
        <v>357</v>
      </c>
      <c r="PXH82" s="321" t="s">
        <v>357</v>
      </c>
      <c r="PXI82" s="321" t="s">
        <v>357</v>
      </c>
      <c r="PXJ82" s="321" t="s">
        <v>357</v>
      </c>
      <c r="PXK82" s="321" t="s">
        <v>357</v>
      </c>
      <c r="PXL82" s="321" t="s">
        <v>357</v>
      </c>
      <c r="PXM82" s="321" t="s">
        <v>357</v>
      </c>
      <c r="PXN82" s="321" t="s">
        <v>357</v>
      </c>
      <c r="PXO82" s="321" t="s">
        <v>357</v>
      </c>
      <c r="PXP82" s="321" t="s">
        <v>357</v>
      </c>
      <c r="PXQ82" s="321" t="s">
        <v>357</v>
      </c>
      <c r="PXR82" s="321" t="s">
        <v>357</v>
      </c>
      <c r="PXS82" s="321" t="s">
        <v>357</v>
      </c>
      <c r="PXT82" s="321" t="s">
        <v>357</v>
      </c>
      <c r="PXU82" s="321" t="s">
        <v>357</v>
      </c>
      <c r="PXV82" s="321" t="s">
        <v>357</v>
      </c>
      <c r="PXW82" s="321" t="s">
        <v>357</v>
      </c>
      <c r="PXX82" s="321" t="s">
        <v>357</v>
      </c>
      <c r="PXY82" s="321" t="s">
        <v>357</v>
      </c>
      <c r="PXZ82" s="321" t="s">
        <v>357</v>
      </c>
      <c r="PYA82" s="321" t="s">
        <v>357</v>
      </c>
      <c r="PYB82" s="321" t="s">
        <v>357</v>
      </c>
      <c r="PYC82" s="321" t="s">
        <v>357</v>
      </c>
      <c r="PYD82" s="321" t="s">
        <v>357</v>
      </c>
      <c r="PYE82" s="321" t="s">
        <v>357</v>
      </c>
      <c r="PYF82" s="321" t="s">
        <v>357</v>
      </c>
      <c r="PYG82" s="321" t="s">
        <v>357</v>
      </c>
      <c r="PYH82" s="321" t="s">
        <v>357</v>
      </c>
      <c r="PYI82" s="321" t="s">
        <v>357</v>
      </c>
      <c r="PYJ82" s="321" t="s">
        <v>357</v>
      </c>
      <c r="PYK82" s="321" t="s">
        <v>357</v>
      </c>
      <c r="PYL82" s="321" t="s">
        <v>357</v>
      </c>
      <c r="PYM82" s="321" t="s">
        <v>357</v>
      </c>
      <c r="PYN82" s="321" t="s">
        <v>357</v>
      </c>
      <c r="PYO82" s="321" t="s">
        <v>357</v>
      </c>
      <c r="PYP82" s="321" t="s">
        <v>357</v>
      </c>
      <c r="PYQ82" s="321" t="s">
        <v>357</v>
      </c>
      <c r="PYR82" s="321" t="s">
        <v>357</v>
      </c>
      <c r="PYS82" s="321" t="s">
        <v>357</v>
      </c>
      <c r="PYT82" s="321" t="s">
        <v>357</v>
      </c>
      <c r="PYU82" s="321" t="s">
        <v>357</v>
      </c>
      <c r="PYV82" s="321" t="s">
        <v>357</v>
      </c>
      <c r="PYW82" s="321" t="s">
        <v>357</v>
      </c>
      <c r="PYX82" s="321" t="s">
        <v>357</v>
      </c>
      <c r="PYY82" s="321" t="s">
        <v>357</v>
      </c>
      <c r="PYZ82" s="321" t="s">
        <v>357</v>
      </c>
      <c r="PZA82" s="321" t="s">
        <v>357</v>
      </c>
      <c r="PZB82" s="321" t="s">
        <v>357</v>
      </c>
      <c r="PZC82" s="321" t="s">
        <v>357</v>
      </c>
      <c r="PZD82" s="321" t="s">
        <v>357</v>
      </c>
      <c r="PZE82" s="321" t="s">
        <v>357</v>
      </c>
      <c r="PZF82" s="321" t="s">
        <v>357</v>
      </c>
      <c r="PZG82" s="321" t="s">
        <v>357</v>
      </c>
      <c r="PZH82" s="321" t="s">
        <v>357</v>
      </c>
      <c r="PZI82" s="321" t="s">
        <v>357</v>
      </c>
      <c r="PZJ82" s="321" t="s">
        <v>357</v>
      </c>
      <c r="PZK82" s="321" t="s">
        <v>357</v>
      </c>
      <c r="PZL82" s="321" t="s">
        <v>357</v>
      </c>
      <c r="PZM82" s="321" t="s">
        <v>357</v>
      </c>
      <c r="PZN82" s="321" t="s">
        <v>357</v>
      </c>
      <c r="PZO82" s="321" t="s">
        <v>357</v>
      </c>
      <c r="PZP82" s="321" t="s">
        <v>357</v>
      </c>
      <c r="PZQ82" s="321" t="s">
        <v>357</v>
      </c>
      <c r="PZR82" s="321" t="s">
        <v>357</v>
      </c>
      <c r="PZS82" s="321" t="s">
        <v>357</v>
      </c>
      <c r="PZT82" s="321" t="s">
        <v>357</v>
      </c>
      <c r="PZU82" s="321" t="s">
        <v>357</v>
      </c>
      <c r="PZV82" s="321" t="s">
        <v>357</v>
      </c>
      <c r="PZW82" s="321" t="s">
        <v>357</v>
      </c>
      <c r="PZX82" s="321" t="s">
        <v>357</v>
      </c>
      <c r="PZY82" s="321" t="s">
        <v>357</v>
      </c>
      <c r="PZZ82" s="321" t="s">
        <v>357</v>
      </c>
      <c r="QAA82" s="321" t="s">
        <v>357</v>
      </c>
      <c r="QAB82" s="321" t="s">
        <v>357</v>
      </c>
      <c r="QAC82" s="321" t="s">
        <v>357</v>
      </c>
      <c r="QAD82" s="321" t="s">
        <v>357</v>
      </c>
      <c r="QAE82" s="321" t="s">
        <v>357</v>
      </c>
      <c r="QAF82" s="321" t="s">
        <v>357</v>
      </c>
      <c r="QAG82" s="321" t="s">
        <v>357</v>
      </c>
      <c r="QAH82" s="321" t="s">
        <v>357</v>
      </c>
      <c r="QAI82" s="321" t="s">
        <v>357</v>
      </c>
      <c r="QAJ82" s="321" t="s">
        <v>357</v>
      </c>
      <c r="QAK82" s="321" t="s">
        <v>357</v>
      </c>
      <c r="QAL82" s="321" t="s">
        <v>357</v>
      </c>
      <c r="QAM82" s="321" t="s">
        <v>357</v>
      </c>
      <c r="QAN82" s="321" t="s">
        <v>357</v>
      </c>
      <c r="QAO82" s="321" t="s">
        <v>357</v>
      </c>
      <c r="QAP82" s="321" t="s">
        <v>357</v>
      </c>
      <c r="QAQ82" s="321" t="s">
        <v>357</v>
      </c>
      <c r="QAR82" s="321" t="s">
        <v>357</v>
      </c>
      <c r="QAS82" s="321" t="s">
        <v>357</v>
      </c>
      <c r="QAT82" s="321" t="s">
        <v>357</v>
      </c>
      <c r="QAU82" s="321" t="s">
        <v>357</v>
      </c>
      <c r="QAV82" s="321" t="s">
        <v>357</v>
      </c>
      <c r="QAW82" s="321" t="s">
        <v>357</v>
      </c>
      <c r="QAX82" s="321" t="s">
        <v>357</v>
      </c>
      <c r="QAY82" s="321" t="s">
        <v>357</v>
      </c>
      <c r="QAZ82" s="321" t="s">
        <v>357</v>
      </c>
      <c r="QBA82" s="321" t="s">
        <v>357</v>
      </c>
      <c r="QBB82" s="321" t="s">
        <v>357</v>
      </c>
      <c r="QBC82" s="321" t="s">
        <v>357</v>
      </c>
      <c r="QBD82" s="321" t="s">
        <v>357</v>
      </c>
      <c r="QBE82" s="321" t="s">
        <v>357</v>
      </c>
      <c r="QBF82" s="321" t="s">
        <v>357</v>
      </c>
      <c r="QBG82" s="321" t="s">
        <v>357</v>
      </c>
      <c r="QBH82" s="321" t="s">
        <v>357</v>
      </c>
      <c r="QBI82" s="321" t="s">
        <v>357</v>
      </c>
      <c r="QBJ82" s="321" t="s">
        <v>357</v>
      </c>
      <c r="QBK82" s="321" t="s">
        <v>357</v>
      </c>
      <c r="QBL82" s="321" t="s">
        <v>357</v>
      </c>
      <c r="QBM82" s="321" t="s">
        <v>357</v>
      </c>
      <c r="QBN82" s="321" t="s">
        <v>357</v>
      </c>
      <c r="QBO82" s="321" t="s">
        <v>357</v>
      </c>
      <c r="QBP82" s="321" t="s">
        <v>357</v>
      </c>
      <c r="QBQ82" s="321" t="s">
        <v>357</v>
      </c>
      <c r="QBR82" s="321" t="s">
        <v>357</v>
      </c>
      <c r="QBS82" s="321" t="s">
        <v>357</v>
      </c>
      <c r="QBT82" s="321" t="s">
        <v>357</v>
      </c>
      <c r="QBU82" s="321" t="s">
        <v>357</v>
      </c>
      <c r="QBV82" s="321" t="s">
        <v>357</v>
      </c>
      <c r="QBW82" s="321" t="s">
        <v>357</v>
      </c>
      <c r="QBX82" s="321" t="s">
        <v>357</v>
      </c>
      <c r="QBY82" s="321" t="s">
        <v>357</v>
      </c>
      <c r="QBZ82" s="321" t="s">
        <v>357</v>
      </c>
      <c r="QCA82" s="321" t="s">
        <v>357</v>
      </c>
      <c r="QCB82" s="321" t="s">
        <v>357</v>
      </c>
      <c r="QCC82" s="321" t="s">
        <v>357</v>
      </c>
      <c r="QCD82" s="321" t="s">
        <v>357</v>
      </c>
      <c r="QCE82" s="321" t="s">
        <v>357</v>
      </c>
      <c r="QCF82" s="321" t="s">
        <v>357</v>
      </c>
      <c r="QCG82" s="321" t="s">
        <v>357</v>
      </c>
      <c r="QCH82" s="321" t="s">
        <v>357</v>
      </c>
      <c r="QCI82" s="321" t="s">
        <v>357</v>
      </c>
      <c r="QCJ82" s="321" t="s">
        <v>357</v>
      </c>
      <c r="QCK82" s="321" t="s">
        <v>357</v>
      </c>
      <c r="QCL82" s="321" t="s">
        <v>357</v>
      </c>
      <c r="QCM82" s="321" t="s">
        <v>357</v>
      </c>
      <c r="QCN82" s="321" t="s">
        <v>357</v>
      </c>
      <c r="QCO82" s="321" t="s">
        <v>357</v>
      </c>
      <c r="QCP82" s="321" t="s">
        <v>357</v>
      </c>
      <c r="QCQ82" s="321" t="s">
        <v>357</v>
      </c>
      <c r="QCR82" s="321" t="s">
        <v>357</v>
      </c>
      <c r="QCS82" s="321" t="s">
        <v>357</v>
      </c>
      <c r="QCT82" s="321" t="s">
        <v>357</v>
      </c>
      <c r="QCU82" s="321" t="s">
        <v>357</v>
      </c>
      <c r="QCV82" s="321" t="s">
        <v>357</v>
      </c>
      <c r="QCW82" s="321" t="s">
        <v>357</v>
      </c>
      <c r="QCX82" s="321" t="s">
        <v>357</v>
      </c>
      <c r="QCY82" s="321" t="s">
        <v>357</v>
      </c>
      <c r="QCZ82" s="321" t="s">
        <v>357</v>
      </c>
      <c r="QDA82" s="321" t="s">
        <v>357</v>
      </c>
      <c r="QDB82" s="321" t="s">
        <v>357</v>
      </c>
      <c r="QDC82" s="321" t="s">
        <v>357</v>
      </c>
      <c r="QDD82" s="321" t="s">
        <v>357</v>
      </c>
      <c r="QDE82" s="321" t="s">
        <v>357</v>
      </c>
      <c r="QDF82" s="321" t="s">
        <v>357</v>
      </c>
      <c r="QDG82" s="321" t="s">
        <v>357</v>
      </c>
      <c r="QDH82" s="321" t="s">
        <v>357</v>
      </c>
      <c r="QDI82" s="321" t="s">
        <v>357</v>
      </c>
      <c r="QDJ82" s="321" t="s">
        <v>357</v>
      </c>
      <c r="QDK82" s="321" t="s">
        <v>357</v>
      </c>
      <c r="QDL82" s="321" t="s">
        <v>357</v>
      </c>
      <c r="QDM82" s="321" t="s">
        <v>357</v>
      </c>
      <c r="QDN82" s="321" t="s">
        <v>357</v>
      </c>
      <c r="QDO82" s="321" t="s">
        <v>357</v>
      </c>
      <c r="QDP82" s="321" t="s">
        <v>357</v>
      </c>
      <c r="QDQ82" s="321" t="s">
        <v>357</v>
      </c>
      <c r="QDR82" s="321" t="s">
        <v>357</v>
      </c>
      <c r="QDS82" s="321" t="s">
        <v>357</v>
      </c>
      <c r="QDT82" s="321" t="s">
        <v>357</v>
      </c>
      <c r="QDU82" s="321" t="s">
        <v>357</v>
      </c>
      <c r="QDV82" s="321" t="s">
        <v>357</v>
      </c>
      <c r="QDW82" s="321" t="s">
        <v>357</v>
      </c>
      <c r="QDX82" s="321" t="s">
        <v>357</v>
      </c>
      <c r="QDY82" s="321" t="s">
        <v>357</v>
      </c>
      <c r="QDZ82" s="321" t="s">
        <v>357</v>
      </c>
      <c r="QEA82" s="321" t="s">
        <v>357</v>
      </c>
      <c r="QEB82" s="321" t="s">
        <v>357</v>
      </c>
      <c r="QEC82" s="321" t="s">
        <v>357</v>
      </c>
      <c r="QED82" s="321" t="s">
        <v>357</v>
      </c>
      <c r="QEE82" s="321" t="s">
        <v>357</v>
      </c>
      <c r="QEF82" s="321" t="s">
        <v>357</v>
      </c>
      <c r="QEG82" s="321" t="s">
        <v>357</v>
      </c>
      <c r="QEH82" s="321" t="s">
        <v>357</v>
      </c>
      <c r="QEI82" s="321" t="s">
        <v>357</v>
      </c>
      <c r="QEJ82" s="321" t="s">
        <v>357</v>
      </c>
      <c r="QEK82" s="321" t="s">
        <v>357</v>
      </c>
      <c r="QEL82" s="321" t="s">
        <v>357</v>
      </c>
      <c r="QEM82" s="321" t="s">
        <v>357</v>
      </c>
      <c r="QEN82" s="321" t="s">
        <v>357</v>
      </c>
      <c r="QEO82" s="321" t="s">
        <v>357</v>
      </c>
      <c r="QEP82" s="321" t="s">
        <v>357</v>
      </c>
      <c r="QEQ82" s="321" t="s">
        <v>357</v>
      </c>
      <c r="QER82" s="321" t="s">
        <v>357</v>
      </c>
      <c r="QES82" s="321" t="s">
        <v>357</v>
      </c>
      <c r="QET82" s="321" t="s">
        <v>357</v>
      </c>
      <c r="QEU82" s="321" t="s">
        <v>357</v>
      </c>
      <c r="QEV82" s="321" t="s">
        <v>357</v>
      </c>
      <c r="QEW82" s="321" t="s">
        <v>357</v>
      </c>
      <c r="QEX82" s="321" t="s">
        <v>357</v>
      </c>
      <c r="QEY82" s="321" t="s">
        <v>357</v>
      </c>
      <c r="QEZ82" s="321" t="s">
        <v>357</v>
      </c>
      <c r="QFA82" s="321" t="s">
        <v>357</v>
      </c>
      <c r="QFB82" s="321" t="s">
        <v>357</v>
      </c>
      <c r="QFC82" s="321" t="s">
        <v>357</v>
      </c>
      <c r="QFD82" s="321" t="s">
        <v>357</v>
      </c>
      <c r="QFE82" s="321" t="s">
        <v>357</v>
      </c>
      <c r="QFF82" s="321" t="s">
        <v>357</v>
      </c>
      <c r="QFG82" s="321" t="s">
        <v>357</v>
      </c>
      <c r="QFH82" s="321" t="s">
        <v>357</v>
      </c>
      <c r="QFI82" s="321" t="s">
        <v>357</v>
      </c>
      <c r="QFJ82" s="321" t="s">
        <v>357</v>
      </c>
      <c r="QFK82" s="321" t="s">
        <v>357</v>
      </c>
      <c r="QFL82" s="321" t="s">
        <v>357</v>
      </c>
      <c r="QFM82" s="321" t="s">
        <v>357</v>
      </c>
      <c r="QFN82" s="321" t="s">
        <v>357</v>
      </c>
      <c r="QFO82" s="321" t="s">
        <v>357</v>
      </c>
      <c r="QFP82" s="321" t="s">
        <v>357</v>
      </c>
      <c r="QFQ82" s="321" t="s">
        <v>357</v>
      </c>
      <c r="QFR82" s="321" t="s">
        <v>357</v>
      </c>
      <c r="QFS82" s="321" t="s">
        <v>357</v>
      </c>
      <c r="QFT82" s="321" t="s">
        <v>357</v>
      </c>
      <c r="QFU82" s="321" t="s">
        <v>357</v>
      </c>
      <c r="QFV82" s="321" t="s">
        <v>357</v>
      </c>
      <c r="QFW82" s="321" t="s">
        <v>357</v>
      </c>
      <c r="QFX82" s="321" t="s">
        <v>357</v>
      </c>
      <c r="QFY82" s="321" t="s">
        <v>357</v>
      </c>
      <c r="QFZ82" s="321" t="s">
        <v>357</v>
      </c>
      <c r="QGA82" s="321" t="s">
        <v>357</v>
      </c>
      <c r="QGB82" s="321" t="s">
        <v>357</v>
      </c>
      <c r="QGC82" s="321" t="s">
        <v>357</v>
      </c>
      <c r="QGD82" s="321" t="s">
        <v>357</v>
      </c>
      <c r="QGE82" s="321" t="s">
        <v>357</v>
      </c>
      <c r="QGF82" s="321" t="s">
        <v>357</v>
      </c>
      <c r="QGG82" s="321" t="s">
        <v>357</v>
      </c>
      <c r="QGH82" s="321" t="s">
        <v>357</v>
      </c>
      <c r="QGI82" s="321" t="s">
        <v>357</v>
      </c>
      <c r="QGJ82" s="321" t="s">
        <v>357</v>
      </c>
      <c r="QGK82" s="321" t="s">
        <v>357</v>
      </c>
      <c r="QGL82" s="321" t="s">
        <v>357</v>
      </c>
      <c r="QGM82" s="321" t="s">
        <v>357</v>
      </c>
      <c r="QGN82" s="321" t="s">
        <v>357</v>
      </c>
      <c r="QGO82" s="321" t="s">
        <v>357</v>
      </c>
      <c r="QGP82" s="321" t="s">
        <v>357</v>
      </c>
      <c r="QGQ82" s="321" t="s">
        <v>357</v>
      </c>
      <c r="QGR82" s="321" t="s">
        <v>357</v>
      </c>
      <c r="QGS82" s="321" t="s">
        <v>357</v>
      </c>
      <c r="QGT82" s="321" t="s">
        <v>357</v>
      </c>
      <c r="QGU82" s="321" t="s">
        <v>357</v>
      </c>
      <c r="QGV82" s="321" t="s">
        <v>357</v>
      </c>
      <c r="QGW82" s="321" t="s">
        <v>357</v>
      </c>
      <c r="QGX82" s="321" t="s">
        <v>357</v>
      </c>
      <c r="QGY82" s="321" t="s">
        <v>357</v>
      </c>
      <c r="QGZ82" s="321" t="s">
        <v>357</v>
      </c>
      <c r="QHA82" s="321" t="s">
        <v>357</v>
      </c>
      <c r="QHB82" s="321" t="s">
        <v>357</v>
      </c>
      <c r="QHC82" s="321" t="s">
        <v>357</v>
      </c>
      <c r="QHD82" s="321" t="s">
        <v>357</v>
      </c>
      <c r="QHE82" s="321" t="s">
        <v>357</v>
      </c>
      <c r="QHF82" s="321" t="s">
        <v>357</v>
      </c>
      <c r="QHG82" s="321" t="s">
        <v>357</v>
      </c>
      <c r="QHH82" s="321" t="s">
        <v>357</v>
      </c>
      <c r="QHI82" s="321" t="s">
        <v>357</v>
      </c>
      <c r="QHJ82" s="321" t="s">
        <v>357</v>
      </c>
      <c r="QHK82" s="321" t="s">
        <v>357</v>
      </c>
      <c r="QHL82" s="321" t="s">
        <v>357</v>
      </c>
      <c r="QHM82" s="321" t="s">
        <v>357</v>
      </c>
      <c r="QHN82" s="321" t="s">
        <v>357</v>
      </c>
      <c r="QHO82" s="321" t="s">
        <v>357</v>
      </c>
      <c r="QHP82" s="321" t="s">
        <v>357</v>
      </c>
      <c r="QHQ82" s="321" t="s">
        <v>357</v>
      </c>
      <c r="QHR82" s="321" t="s">
        <v>357</v>
      </c>
      <c r="QHS82" s="321" t="s">
        <v>357</v>
      </c>
      <c r="QHT82" s="321" t="s">
        <v>357</v>
      </c>
      <c r="QHU82" s="321" t="s">
        <v>357</v>
      </c>
      <c r="QHV82" s="321" t="s">
        <v>357</v>
      </c>
      <c r="QHW82" s="321" t="s">
        <v>357</v>
      </c>
      <c r="QHX82" s="321" t="s">
        <v>357</v>
      </c>
      <c r="QHY82" s="321" t="s">
        <v>357</v>
      </c>
      <c r="QHZ82" s="321" t="s">
        <v>357</v>
      </c>
      <c r="QIA82" s="321" t="s">
        <v>357</v>
      </c>
      <c r="QIB82" s="321" t="s">
        <v>357</v>
      </c>
      <c r="QIC82" s="321" t="s">
        <v>357</v>
      </c>
      <c r="QID82" s="321" t="s">
        <v>357</v>
      </c>
      <c r="QIE82" s="321" t="s">
        <v>357</v>
      </c>
      <c r="QIF82" s="321" t="s">
        <v>357</v>
      </c>
      <c r="QIG82" s="321" t="s">
        <v>357</v>
      </c>
      <c r="QIH82" s="321" t="s">
        <v>357</v>
      </c>
      <c r="QII82" s="321" t="s">
        <v>357</v>
      </c>
      <c r="QIJ82" s="321" t="s">
        <v>357</v>
      </c>
      <c r="QIK82" s="321" t="s">
        <v>357</v>
      </c>
      <c r="QIL82" s="321" t="s">
        <v>357</v>
      </c>
      <c r="QIM82" s="321" t="s">
        <v>357</v>
      </c>
      <c r="QIN82" s="321" t="s">
        <v>357</v>
      </c>
      <c r="QIO82" s="321" t="s">
        <v>357</v>
      </c>
      <c r="QIP82" s="321" t="s">
        <v>357</v>
      </c>
      <c r="QIQ82" s="321" t="s">
        <v>357</v>
      </c>
      <c r="QIR82" s="321" t="s">
        <v>357</v>
      </c>
      <c r="QIS82" s="321" t="s">
        <v>357</v>
      </c>
      <c r="QIT82" s="321" t="s">
        <v>357</v>
      </c>
      <c r="QIU82" s="321" t="s">
        <v>357</v>
      </c>
      <c r="QIV82" s="321" t="s">
        <v>357</v>
      </c>
      <c r="QIW82" s="321" t="s">
        <v>357</v>
      </c>
      <c r="QIX82" s="321" t="s">
        <v>357</v>
      </c>
      <c r="QIY82" s="321" t="s">
        <v>357</v>
      </c>
      <c r="QIZ82" s="321" t="s">
        <v>357</v>
      </c>
      <c r="QJA82" s="321" t="s">
        <v>357</v>
      </c>
      <c r="QJB82" s="321" t="s">
        <v>357</v>
      </c>
      <c r="QJC82" s="321" t="s">
        <v>357</v>
      </c>
      <c r="QJD82" s="321" t="s">
        <v>357</v>
      </c>
      <c r="QJE82" s="321" t="s">
        <v>357</v>
      </c>
      <c r="QJF82" s="321" t="s">
        <v>357</v>
      </c>
      <c r="QJG82" s="321" t="s">
        <v>357</v>
      </c>
      <c r="QJH82" s="321" t="s">
        <v>357</v>
      </c>
      <c r="QJI82" s="321" t="s">
        <v>357</v>
      </c>
      <c r="QJJ82" s="321" t="s">
        <v>357</v>
      </c>
      <c r="QJK82" s="321" t="s">
        <v>357</v>
      </c>
      <c r="QJL82" s="321" t="s">
        <v>357</v>
      </c>
      <c r="QJM82" s="321" t="s">
        <v>357</v>
      </c>
      <c r="QJN82" s="321" t="s">
        <v>357</v>
      </c>
      <c r="QJO82" s="321" t="s">
        <v>357</v>
      </c>
      <c r="QJP82" s="321" t="s">
        <v>357</v>
      </c>
      <c r="QJQ82" s="321" t="s">
        <v>357</v>
      </c>
      <c r="QJR82" s="321" t="s">
        <v>357</v>
      </c>
      <c r="QJS82" s="321" t="s">
        <v>357</v>
      </c>
      <c r="QJT82" s="321" t="s">
        <v>357</v>
      </c>
      <c r="QJU82" s="321" t="s">
        <v>357</v>
      </c>
      <c r="QJV82" s="321" t="s">
        <v>357</v>
      </c>
      <c r="QJW82" s="321" t="s">
        <v>357</v>
      </c>
      <c r="QJX82" s="321" t="s">
        <v>357</v>
      </c>
      <c r="QJY82" s="321" t="s">
        <v>357</v>
      </c>
      <c r="QJZ82" s="321" t="s">
        <v>357</v>
      </c>
      <c r="QKA82" s="321" t="s">
        <v>357</v>
      </c>
      <c r="QKB82" s="321" t="s">
        <v>357</v>
      </c>
      <c r="QKC82" s="321" t="s">
        <v>357</v>
      </c>
      <c r="QKD82" s="321" t="s">
        <v>357</v>
      </c>
      <c r="QKE82" s="321" t="s">
        <v>357</v>
      </c>
      <c r="QKF82" s="321" t="s">
        <v>357</v>
      </c>
      <c r="QKG82" s="321" t="s">
        <v>357</v>
      </c>
      <c r="QKH82" s="321" t="s">
        <v>357</v>
      </c>
      <c r="QKI82" s="321" t="s">
        <v>357</v>
      </c>
      <c r="QKJ82" s="321" t="s">
        <v>357</v>
      </c>
      <c r="QKK82" s="321" t="s">
        <v>357</v>
      </c>
      <c r="QKL82" s="321" t="s">
        <v>357</v>
      </c>
      <c r="QKM82" s="321" t="s">
        <v>357</v>
      </c>
      <c r="QKN82" s="321" t="s">
        <v>357</v>
      </c>
      <c r="QKO82" s="321" t="s">
        <v>357</v>
      </c>
      <c r="QKP82" s="321" t="s">
        <v>357</v>
      </c>
      <c r="QKQ82" s="321" t="s">
        <v>357</v>
      </c>
      <c r="QKR82" s="321" t="s">
        <v>357</v>
      </c>
      <c r="QKS82" s="321" t="s">
        <v>357</v>
      </c>
      <c r="QKT82" s="321" t="s">
        <v>357</v>
      </c>
      <c r="QKU82" s="321" t="s">
        <v>357</v>
      </c>
      <c r="QKV82" s="321" t="s">
        <v>357</v>
      </c>
      <c r="QKW82" s="321" t="s">
        <v>357</v>
      </c>
      <c r="QKX82" s="321" t="s">
        <v>357</v>
      </c>
      <c r="QKY82" s="321" t="s">
        <v>357</v>
      </c>
      <c r="QKZ82" s="321" t="s">
        <v>357</v>
      </c>
      <c r="QLA82" s="321" t="s">
        <v>357</v>
      </c>
      <c r="QLB82" s="321" t="s">
        <v>357</v>
      </c>
      <c r="QLC82" s="321" t="s">
        <v>357</v>
      </c>
      <c r="QLD82" s="321" t="s">
        <v>357</v>
      </c>
      <c r="QLE82" s="321" t="s">
        <v>357</v>
      </c>
      <c r="QLF82" s="321" t="s">
        <v>357</v>
      </c>
      <c r="QLG82" s="321" t="s">
        <v>357</v>
      </c>
      <c r="QLH82" s="321" t="s">
        <v>357</v>
      </c>
      <c r="QLI82" s="321" t="s">
        <v>357</v>
      </c>
      <c r="QLJ82" s="321" t="s">
        <v>357</v>
      </c>
      <c r="QLK82" s="321" t="s">
        <v>357</v>
      </c>
      <c r="QLL82" s="321" t="s">
        <v>357</v>
      </c>
      <c r="QLM82" s="321" t="s">
        <v>357</v>
      </c>
      <c r="QLN82" s="321" t="s">
        <v>357</v>
      </c>
      <c r="QLO82" s="321" t="s">
        <v>357</v>
      </c>
      <c r="QLP82" s="321" t="s">
        <v>357</v>
      </c>
      <c r="QLQ82" s="321" t="s">
        <v>357</v>
      </c>
      <c r="QLR82" s="321" t="s">
        <v>357</v>
      </c>
      <c r="QLS82" s="321" t="s">
        <v>357</v>
      </c>
      <c r="QLT82" s="321" t="s">
        <v>357</v>
      </c>
      <c r="QLU82" s="321" t="s">
        <v>357</v>
      </c>
      <c r="QLV82" s="321" t="s">
        <v>357</v>
      </c>
      <c r="QLW82" s="321" t="s">
        <v>357</v>
      </c>
      <c r="QLX82" s="321" t="s">
        <v>357</v>
      </c>
      <c r="QLY82" s="321" t="s">
        <v>357</v>
      </c>
      <c r="QLZ82" s="321" t="s">
        <v>357</v>
      </c>
      <c r="QMA82" s="321" t="s">
        <v>357</v>
      </c>
      <c r="QMB82" s="321" t="s">
        <v>357</v>
      </c>
      <c r="QMC82" s="321" t="s">
        <v>357</v>
      </c>
      <c r="QMD82" s="321" t="s">
        <v>357</v>
      </c>
      <c r="QME82" s="321" t="s">
        <v>357</v>
      </c>
      <c r="QMF82" s="321" t="s">
        <v>357</v>
      </c>
      <c r="QMG82" s="321" t="s">
        <v>357</v>
      </c>
      <c r="QMH82" s="321" t="s">
        <v>357</v>
      </c>
      <c r="QMI82" s="321" t="s">
        <v>357</v>
      </c>
      <c r="QMJ82" s="321" t="s">
        <v>357</v>
      </c>
      <c r="QMK82" s="321" t="s">
        <v>357</v>
      </c>
      <c r="QML82" s="321" t="s">
        <v>357</v>
      </c>
      <c r="QMM82" s="321" t="s">
        <v>357</v>
      </c>
      <c r="QMN82" s="321" t="s">
        <v>357</v>
      </c>
      <c r="QMO82" s="321" t="s">
        <v>357</v>
      </c>
      <c r="QMP82" s="321" t="s">
        <v>357</v>
      </c>
      <c r="QMQ82" s="321" t="s">
        <v>357</v>
      </c>
      <c r="QMR82" s="321" t="s">
        <v>357</v>
      </c>
      <c r="QMS82" s="321" t="s">
        <v>357</v>
      </c>
      <c r="QMT82" s="321" t="s">
        <v>357</v>
      </c>
      <c r="QMU82" s="321" t="s">
        <v>357</v>
      </c>
      <c r="QMV82" s="321" t="s">
        <v>357</v>
      </c>
      <c r="QMW82" s="321" t="s">
        <v>357</v>
      </c>
      <c r="QMX82" s="321" t="s">
        <v>357</v>
      </c>
      <c r="QMY82" s="321" t="s">
        <v>357</v>
      </c>
      <c r="QMZ82" s="321" t="s">
        <v>357</v>
      </c>
      <c r="QNA82" s="321" t="s">
        <v>357</v>
      </c>
      <c r="QNB82" s="321" t="s">
        <v>357</v>
      </c>
      <c r="QNC82" s="321" t="s">
        <v>357</v>
      </c>
      <c r="QND82" s="321" t="s">
        <v>357</v>
      </c>
      <c r="QNE82" s="321" t="s">
        <v>357</v>
      </c>
      <c r="QNF82" s="321" t="s">
        <v>357</v>
      </c>
      <c r="QNG82" s="321" t="s">
        <v>357</v>
      </c>
      <c r="QNH82" s="321" t="s">
        <v>357</v>
      </c>
      <c r="QNI82" s="321" t="s">
        <v>357</v>
      </c>
      <c r="QNJ82" s="321" t="s">
        <v>357</v>
      </c>
      <c r="QNK82" s="321" t="s">
        <v>357</v>
      </c>
      <c r="QNL82" s="321" t="s">
        <v>357</v>
      </c>
      <c r="QNM82" s="321" t="s">
        <v>357</v>
      </c>
      <c r="QNN82" s="321" t="s">
        <v>357</v>
      </c>
      <c r="QNO82" s="321" t="s">
        <v>357</v>
      </c>
      <c r="QNP82" s="321" t="s">
        <v>357</v>
      </c>
      <c r="QNQ82" s="321" t="s">
        <v>357</v>
      </c>
      <c r="QNR82" s="321" t="s">
        <v>357</v>
      </c>
      <c r="QNS82" s="321" t="s">
        <v>357</v>
      </c>
      <c r="QNT82" s="321" t="s">
        <v>357</v>
      </c>
      <c r="QNU82" s="321" t="s">
        <v>357</v>
      </c>
      <c r="QNV82" s="321" t="s">
        <v>357</v>
      </c>
      <c r="QNW82" s="321" t="s">
        <v>357</v>
      </c>
      <c r="QNX82" s="321" t="s">
        <v>357</v>
      </c>
      <c r="QNY82" s="321" t="s">
        <v>357</v>
      </c>
      <c r="QNZ82" s="321" t="s">
        <v>357</v>
      </c>
      <c r="QOA82" s="321" t="s">
        <v>357</v>
      </c>
      <c r="QOB82" s="321" t="s">
        <v>357</v>
      </c>
      <c r="QOC82" s="321" t="s">
        <v>357</v>
      </c>
      <c r="QOD82" s="321" t="s">
        <v>357</v>
      </c>
      <c r="QOE82" s="321" t="s">
        <v>357</v>
      </c>
      <c r="QOF82" s="321" t="s">
        <v>357</v>
      </c>
      <c r="QOG82" s="321" t="s">
        <v>357</v>
      </c>
      <c r="QOH82" s="321" t="s">
        <v>357</v>
      </c>
      <c r="QOI82" s="321" t="s">
        <v>357</v>
      </c>
      <c r="QOJ82" s="321" t="s">
        <v>357</v>
      </c>
      <c r="QOK82" s="321" t="s">
        <v>357</v>
      </c>
      <c r="QOL82" s="321" t="s">
        <v>357</v>
      </c>
      <c r="QOM82" s="321" t="s">
        <v>357</v>
      </c>
      <c r="QON82" s="321" t="s">
        <v>357</v>
      </c>
      <c r="QOO82" s="321" t="s">
        <v>357</v>
      </c>
      <c r="QOP82" s="321" t="s">
        <v>357</v>
      </c>
      <c r="QOQ82" s="321" t="s">
        <v>357</v>
      </c>
      <c r="QOR82" s="321" t="s">
        <v>357</v>
      </c>
      <c r="QOS82" s="321" t="s">
        <v>357</v>
      </c>
      <c r="QOT82" s="321" t="s">
        <v>357</v>
      </c>
      <c r="QOU82" s="321" t="s">
        <v>357</v>
      </c>
      <c r="QOV82" s="321" t="s">
        <v>357</v>
      </c>
      <c r="QOW82" s="321" t="s">
        <v>357</v>
      </c>
      <c r="QOX82" s="321" t="s">
        <v>357</v>
      </c>
      <c r="QOY82" s="321" t="s">
        <v>357</v>
      </c>
      <c r="QOZ82" s="321" t="s">
        <v>357</v>
      </c>
      <c r="QPA82" s="321" t="s">
        <v>357</v>
      </c>
      <c r="QPB82" s="321" t="s">
        <v>357</v>
      </c>
      <c r="QPC82" s="321" t="s">
        <v>357</v>
      </c>
      <c r="QPD82" s="321" t="s">
        <v>357</v>
      </c>
      <c r="QPE82" s="321" t="s">
        <v>357</v>
      </c>
      <c r="QPF82" s="321" t="s">
        <v>357</v>
      </c>
      <c r="QPG82" s="321" t="s">
        <v>357</v>
      </c>
      <c r="QPH82" s="321" t="s">
        <v>357</v>
      </c>
      <c r="QPI82" s="321" t="s">
        <v>357</v>
      </c>
      <c r="QPJ82" s="321" t="s">
        <v>357</v>
      </c>
      <c r="QPK82" s="321" t="s">
        <v>357</v>
      </c>
      <c r="QPL82" s="321" t="s">
        <v>357</v>
      </c>
      <c r="QPM82" s="321" t="s">
        <v>357</v>
      </c>
      <c r="QPN82" s="321" t="s">
        <v>357</v>
      </c>
      <c r="QPO82" s="321" t="s">
        <v>357</v>
      </c>
      <c r="QPP82" s="321" t="s">
        <v>357</v>
      </c>
      <c r="QPQ82" s="321" t="s">
        <v>357</v>
      </c>
      <c r="QPR82" s="321" t="s">
        <v>357</v>
      </c>
      <c r="QPS82" s="321" t="s">
        <v>357</v>
      </c>
      <c r="QPT82" s="321" t="s">
        <v>357</v>
      </c>
      <c r="QPU82" s="321" t="s">
        <v>357</v>
      </c>
      <c r="QPV82" s="321" t="s">
        <v>357</v>
      </c>
      <c r="QPW82" s="321" t="s">
        <v>357</v>
      </c>
      <c r="QPX82" s="321" t="s">
        <v>357</v>
      </c>
      <c r="QPY82" s="321" t="s">
        <v>357</v>
      </c>
      <c r="QPZ82" s="321" t="s">
        <v>357</v>
      </c>
      <c r="QQA82" s="321" t="s">
        <v>357</v>
      </c>
      <c r="QQB82" s="321" t="s">
        <v>357</v>
      </c>
      <c r="QQC82" s="321" t="s">
        <v>357</v>
      </c>
      <c r="QQD82" s="321" t="s">
        <v>357</v>
      </c>
      <c r="QQE82" s="321" t="s">
        <v>357</v>
      </c>
      <c r="QQF82" s="321" t="s">
        <v>357</v>
      </c>
      <c r="QQG82" s="321" t="s">
        <v>357</v>
      </c>
      <c r="QQH82" s="321" t="s">
        <v>357</v>
      </c>
      <c r="QQI82" s="321" t="s">
        <v>357</v>
      </c>
      <c r="QQJ82" s="321" t="s">
        <v>357</v>
      </c>
      <c r="QQK82" s="321" t="s">
        <v>357</v>
      </c>
      <c r="QQL82" s="321" t="s">
        <v>357</v>
      </c>
      <c r="QQM82" s="321" t="s">
        <v>357</v>
      </c>
      <c r="QQN82" s="321" t="s">
        <v>357</v>
      </c>
      <c r="QQO82" s="321" t="s">
        <v>357</v>
      </c>
      <c r="QQP82" s="321" t="s">
        <v>357</v>
      </c>
      <c r="QQQ82" s="321" t="s">
        <v>357</v>
      </c>
      <c r="QQR82" s="321" t="s">
        <v>357</v>
      </c>
      <c r="QQS82" s="321" t="s">
        <v>357</v>
      </c>
      <c r="QQT82" s="321" t="s">
        <v>357</v>
      </c>
      <c r="QQU82" s="321" t="s">
        <v>357</v>
      </c>
      <c r="QQV82" s="321" t="s">
        <v>357</v>
      </c>
      <c r="QQW82" s="321" t="s">
        <v>357</v>
      </c>
      <c r="QQX82" s="321" t="s">
        <v>357</v>
      </c>
      <c r="QQY82" s="321" t="s">
        <v>357</v>
      </c>
      <c r="QQZ82" s="321" t="s">
        <v>357</v>
      </c>
      <c r="QRA82" s="321" t="s">
        <v>357</v>
      </c>
      <c r="QRB82" s="321" t="s">
        <v>357</v>
      </c>
      <c r="QRC82" s="321" t="s">
        <v>357</v>
      </c>
      <c r="QRD82" s="321" t="s">
        <v>357</v>
      </c>
      <c r="QRE82" s="321" t="s">
        <v>357</v>
      </c>
      <c r="QRF82" s="321" t="s">
        <v>357</v>
      </c>
      <c r="QRG82" s="321" t="s">
        <v>357</v>
      </c>
      <c r="QRH82" s="321" t="s">
        <v>357</v>
      </c>
      <c r="QRI82" s="321" t="s">
        <v>357</v>
      </c>
      <c r="QRJ82" s="321" t="s">
        <v>357</v>
      </c>
      <c r="QRK82" s="321" t="s">
        <v>357</v>
      </c>
      <c r="QRL82" s="321" t="s">
        <v>357</v>
      </c>
      <c r="QRM82" s="321" t="s">
        <v>357</v>
      </c>
      <c r="QRN82" s="321" t="s">
        <v>357</v>
      </c>
      <c r="QRO82" s="321" t="s">
        <v>357</v>
      </c>
      <c r="QRP82" s="321" t="s">
        <v>357</v>
      </c>
      <c r="QRQ82" s="321" t="s">
        <v>357</v>
      </c>
      <c r="QRR82" s="321" t="s">
        <v>357</v>
      </c>
      <c r="QRS82" s="321" t="s">
        <v>357</v>
      </c>
      <c r="QRT82" s="321" t="s">
        <v>357</v>
      </c>
      <c r="QRU82" s="321" t="s">
        <v>357</v>
      </c>
      <c r="QRV82" s="321" t="s">
        <v>357</v>
      </c>
      <c r="QRW82" s="321" t="s">
        <v>357</v>
      </c>
      <c r="QRX82" s="321" t="s">
        <v>357</v>
      </c>
      <c r="QRY82" s="321" t="s">
        <v>357</v>
      </c>
      <c r="QRZ82" s="321" t="s">
        <v>357</v>
      </c>
      <c r="QSA82" s="321" t="s">
        <v>357</v>
      </c>
      <c r="QSB82" s="321" t="s">
        <v>357</v>
      </c>
      <c r="QSC82" s="321" t="s">
        <v>357</v>
      </c>
      <c r="QSD82" s="321" t="s">
        <v>357</v>
      </c>
      <c r="QSE82" s="321" t="s">
        <v>357</v>
      </c>
      <c r="QSF82" s="321" t="s">
        <v>357</v>
      </c>
      <c r="QSG82" s="321" t="s">
        <v>357</v>
      </c>
      <c r="QSH82" s="321" t="s">
        <v>357</v>
      </c>
      <c r="QSI82" s="321" t="s">
        <v>357</v>
      </c>
      <c r="QSJ82" s="321" t="s">
        <v>357</v>
      </c>
      <c r="QSK82" s="321" t="s">
        <v>357</v>
      </c>
      <c r="QSL82" s="321" t="s">
        <v>357</v>
      </c>
      <c r="QSM82" s="321" t="s">
        <v>357</v>
      </c>
      <c r="QSN82" s="321" t="s">
        <v>357</v>
      </c>
      <c r="QSO82" s="321" t="s">
        <v>357</v>
      </c>
      <c r="QSP82" s="321" t="s">
        <v>357</v>
      </c>
      <c r="QSQ82" s="321" t="s">
        <v>357</v>
      </c>
      <c r="QSR82" s="321" t="s">
        <v>357</v>
      </c>
      <c r="QSS82" s="321" t="s">
        <v>357</v>
      </c>
      <c r="QST82" s="321" t="s">
        <v>357</v>
      </c>
      <c r="QSU82" s="321" t="s">
        <v>357</v>
      </c>
      <c r="QSV82" s="321" t="s">
        <v>357</v>
      </c>
      <c r="QSW82" s="321" t="s">
        <v>357</v>
      </c>
      <c r="QSX82" s="321" t="s">
        <v>357</v>
      </c>
      <c r="QSY82" s="321" t="s">
        <v>357</v>
      </c>
      <c r="QSZ82" s="321" t="s">
        <v>357</v>
      </c>
      <c r="QTA82" s="321" t="s">
        <v>357</v>
      </c>
      <c r="QTB82" s="321" t="s">
        <v>357</v>
      </c>
      <c r="QTC82" s="321" t="s">
        <v>357</v>
      </c>
      <c r="QTD82" s="321" t="s">
        <v>357</v>
      </c>
      <c r="QTE82" s="321" t="s">
        <v>357</v>
      </c>
      <c r="QTF82" s="321" t="s">
        <v>357</v>
      </c>
      <c r="QTG82" s="321" t="s">
        <v>357</v>
      </c>
      <c r="QTH82" s="321" t="s">
        <v>357</v>
      </c>
      <c r="QTI82" s="321" t="s">
        <v>357</v>
      </c>
      <c r="QTJ82" s="321" t="s">
        <v>357</v>
      </c>
      <c r="QTK82" s="321" t="s">
        <v>357</v>
      </c>
      <c r="QTL82" s="321" t="s">
        <v>357</v>
      </c>
      <c r="QTM82" s="321" t="s">
        <v>357</v>
      </c>
      <c r="QTN82" s="321" t="s">
        <v>357</v>
      </c>
      <c r="QTO82" s="321" t="s">
        <v>357</v>
      </c>
      <c r="QTP82" s="321" t="s">
        <v>357</v>
      </c>
      <c r="QTQ82" s="321" t="s">
        <v>357</v>
      </c>
      <c r="QTR82" s="321" t="s">
        <v>357</v>
      </c>
      <c r="QTS82" s="321" t="s">
        <v>357</v>
      </c>
      <c r="QTT82" s="321" t="s">
        <v>357</v>
      </c>
      <c r="QTU82" s="321" t="s">
        <v>357</v>
      </c>
      <c r="QTV82" s="321" t="s">
        <v>357</v>
      </c>
      <c r="QTW82" s="321" t="s">
        <v>357</v>
      </c>
      <c r="QTX82" s="321" t="s">
        <v>357</v>
      </c>
      <c r="QTY82" s="321" t="s">
        <v>357</v>
      </c>
      <c r="QTZ82" s="321" t="s">
        <v>357</v>
      </c>
      <c r="QUA82" s="321" t="s">
        <v>357</v>
      </c>
      <c r="QUB82" s="321" t="s">
        <v>357</v>
      </c>
      <c r="QUC82" s="321" t="s">
        <v>357</v>
      </c>
      <c r="QUD82" s="321" t="s">
        <v>357</v>
      </c>
      <c r="QUE82" s="321" t="s">
        <v>357</v>
      </c>
      <c r="QUF82" s="321" t="s">
        <v>357</v>
      </c>
      <c r="QUG82" s="321" t="s">
        <v>357</v>
      </c>
      <c r="QUH82" s="321" t="s">
        <v>357</v>
      </c>
      <c r="QUI82" s="321" t="s">
        <v>357</v>
      </c>
      <c r="QUJ82" s="321" t="s">
        <v>357</v>
      </c>
      <c r="QUK82" s="321" t="s">
        <v>357</v>
      </c>
      <c r="QUL82" s="321" t="s">
        <v>357</v>
      </c>
      <c r="QUM82" s="321" t="s">
        <v>357</v>
      </c>
      <c r="QUN82" s="321" t="s">
        <v>357</v>
      </c>
      <c r="QUO82" s="321" t="s">
        <v>357</v>
      </c>
      <c r="QUP82" s="321" t="s">
        <v>357</v>
      </c>
      <c r="QUQ82" s="321" t="s">
        <v>357</v>
      </c>
      <c r="QUR82" s="321" t="s">
        <v>357</v>
      </c>
      <c r="QUS82" s="321" t="s">
        <v>357</v>
      </c>
      <c r="QUT82" s="321" t="s">
        <v>357</v>
      </c>
      <c r="QUU82" s="321" t="s">
        <v>357</v>
      </c>
      <c r="QUV82" s="321" t="s">
        <v>357</v>
      </c>
      <c r="QUW82" s="321" t="s">
        <v>357</v>
      </c>
      <c r="QUX82" s="321" t="s">
        <v>357</v>
      </c>
      <c r="QUY82" s="321" t="s">
        <v>357</v>
      </c>
      <c r="QUZ82" s="321" t="s">
        <v>357</v>
      </c>
      <c r="QVA82" s="321" t="s">
        <v>357</v>
      </c>
      <c r="QVB82" s="321" t="s">
        <v>357</v>
      </c>
      <c r="QVC82" s="321" t="s">
        <v>357</v>
      </c>
      <c r="QVD82" s="321" t="s">
        <v>357</v>
      </c>
      <c r="QVE82" s="321" t="s">
        <v>357</v>
      </c>
      <c r="QVF82" s="321" t="s">
        <v>357</v>
      </c>
      <c r="QVG82" s="321" t="s">
        <v>357</v>
      </c>
      <c r="QVH82" s="321" t="s">
        <v>357</v>
      </c>
      <c r="QVI82" s="321" t="s">
        <v>357</v>
      </c>
      <c r="QVJ82" s="321" t="s">
        <v>357</v>
      </c>
      <c r="QVK82" s="321" t="s">
        <v>357</v>
      </c>
      <c r="QVL82" s="321" t="s">
        <v>357</v>
      </c>
      <c r="QVM82" s="321" t="s">
        <v>357</v>
      </c>
      <c r="QVN82" s="321" t="s">
        <v>357</v>
      </c>
      <c r="QVO82" s="321" t="s">
        <v>357</v>
      </c>
      <c r="QVP82" s="321" t="s">
        <v>357</v>
      </c>
      <c r="QVQ82" s="321" t="s">
        <v>357</v>
      </c>
      <c r="QVR82" s="321" t="s">
        <v>357</v>
      </c>
      <c r="QVS82" s="321" t="s">
        <v>357</v>
      </c>
      <c r="QVT82" s="321" t="s">
        <v>357</v>
      </c>
      <c r="QVU82" s="321" t="s">
        <v>357</v>
      </c>
      <c r="QVV82" s="321" t="s">
        <v>357</v>
      </c>
      <c r="QVW82" s="321" t="s">
        <v>357</v>
      </c>
      <c r="QVX82" s="321" t="s">
        <v>357</v>
      </c>
      <c r="QVY82" s="321" t="s">
        <v>357</v>
      </c>
      <c r="QVZ82" s="321" t="s">
        <v>357</v>
      </c>
      <c r="QWA82" s="321" t="s">
        <v>357</v>
      </c>
      <c r="QWB82" s="321" t="s">
        <v>357</v>
      </c>
      <c r="QWC82" s="321" t="s">
        <v>357</v>
      </c>
      <c r="QWD82" s="321" t="s">
        <v>357</v>
      </c>
      <c r="QWE82" s="321" t="s">
        <v>357</v>
      </c>
      <c r="QWF82" s="321" t="s">
        <v>357</v>
      </c>
      <c r="QWG82" s="321" t="s">
        <v>357</v>
      </c>
      <c r="QWH82" s="321" t="s">
        <v>357</v>
      </c>
      <c r="QWI82" s="321" t="s">
        <v>357</v>
      </c>
      <c r="QWJ82" s="321" t="s">
        <v>357</v>
      </c>
      <c r="QWK82" s="321" t="s">
        <v>357</v>
      </c>
      <c r="QWL82" s="321" t="s">
        <v>357</v>
      </c>
      <c r="QWM82" s="321" t="s">
        <v>357</v>
      </c>
      <c r="QWN82" s="321" t="s">
        <v>357</v>
      </c>
      <c r="QWO82" s="321" t="s">
        <v>357</v>
      </c>
      <c r="QWP82" s="321" t="s">
        <v>357</v>
      </c>
      <c r="QWQ82" s="321" t="s">
        <v>357</v>
      </c>
      <c r="QWR82" s="321" t="s">
        <v>357</v>
      </c>
      <c r="QWS82" s="321" t="s">
        <v>357</v>
      </c>
      <c r="QWT82" s="321" t="s">
        <v>357</v>
      </c>
      <c r="QWU82" s="321" t="s">
        <v>357</v>
      </c>
      <c r="QWV82" s="321" t="s">
        <v>357</v>
      </c>
      <c r="QWW82" s="321" t="s">
        <v>357</v>
      </c>
      <c r="QWX82" s="321" t="s">
        <v>357</v>
      </c>
      <c r="QWY82" s="321" t="s">
        <v>357</v>
      </c>
      <c r="QWZ82" s="321" t="s">
        <v>357</v>
      </c>
      <c r="QXA82" s="321" t="s">
        <v>357</v>
      </c>
      <c r="QXB82" s="321" t="s">
        <v>357</v>
      </c>
      <c r="QXC82" s="321" t="s">
        <v>357</v>
      </c>
      <c r="QXD82" s="321" t="s">
        <v>357</v>
      </c>
      <c r="QXE82" s="321" t="s">
        <v>357</v>
      </c>
      <c r="QXF82" s="321" t="s">
        <v>357</v>
      </c>
      <c r="QXG82" s="321" t="s">
        <v>357</v>
      </c>
      <c r="QXH82" s="321" t="s">
        <v>357</v>
      </c>
      <c r="QXI82" s="321" t="s">
        <v>357</v>
      </c>
      <c r="QXJ82" s="321" t="s">
        <v>357</v>
      </c>
      <c r="QXK82" s="321" t="s">
        <v>357</v>
      </c>
      <c r="QXL82" s="321" t="s">
        <v>357</v>
      </c>
      <c r="QXM82" s="321" t="s">
        <v>357</v>
      </c>
      <c r="QXN82" s="321" t="s">
        <v>357</v>
      </c>
      <c r="QXO82" s="321" t="s">
        <v>357</v>
      </c>
      <c r="QXP82" s="321" t="s">
        <v>357</v>
      </c>
      <c r="QXQ82" s="321" t="s">
        <v>357</v>
      </c>
      <c r="QXR82" s="321" t="s">
        <v>357</v>
      </c>
      <c r="QXS82" s="321" t="s">
        <v>357</v>
      </c>
      <c r="QXT82" s="321" t="s">
        <v>357</v>
      </c>
      <c r="QXU82" s="321" t="s">
        <v>357</v>
      </c>
      <c r="QXV82" s="321" t="s">
        <v>357</v>
      </c>
      <c r="QXW82" s="321" t="s">
        <v>357</v>
      </c>
      <c r="QXX82" s="321" t="s">
        <v>357</v>
      </c>
      <c r="QXY82" s="321" t="s">
        <v>357</v>
      </c>
      <c r="QXZ82" s="321" t="s">
        <v>357</v>
      </c>
      <c r="QYA82" s="321" t="s">
        <v>357</v>
      </c>
      <c r="QYB82" s="321" t="s">
        <v>357</v>
      </c>
      <c r="QYC82" s="321" t="s">
        <v>357</v>
      </c>
      <c r="QYD82" s="321" t="s">
        <v>357</v>
      </c>
      <c r="QYE82" s="321" t="s">
        <v>357</v>
      </c>
      <c r="QYF82" s="321" t="s">
        <v>357</v>
      </c>
      <c r="QYG82" s="321" t="s">
        <v>357</v>
      </c>
      <c r="QYH82" s="321" t="s">
        <v>357</v>
      </c>
      <c r="QYI82" s="321" t="s">
        <v>357</v>
      </c>
      <c r="QYJ82" s="321" t="s">
        <v>357</v>
      </c>
      <c r="QYK82" s="321" t="s">
        <v>357</v>
      </c>
      <c r="QYL82" s="321" t="s">
        <v>357</v>
      </c>
      <c r="QYM82" s="321" t="s">
        <v>357</v>
      </c>
      <c r="QYN82" s="321" t="s">
        <v>357</v>
      </c>
      <c r="QYO82" s="321" t="s">
        <v>357</v>
      </c>
      <c r="QYP82" s="321" t="s">
        <v>357</v>
      </c>
      <c r="QYQ82" s="321" t="s">
        <v>357</v>
      </c>
      <c r="QYR82" s="321" t="s">
        <v>357</v>
      </c>
      <c r="QYS82" s="321" t="s">
        <v>357</v>
      </c>
      <c r="QYT82" s="321" t="s">
        <v>357</v>
      </c>
      <c r="QYU82" s="321" t="s">
        <v>357</v>
      </c>
      <c r="QYV82" s="321" t="s">
        <v>357</v>
      </c>
      <c r="QYW82" s="321" t="s">
        <v>357</v>
      </c>
      <c r="QYX82" s="321" t="s">
        <v>357</v>
      </c>
      <c r="QYY82" s="321" t="s">
        <v>357</v>
      </c>
      <c r="QYZ82" s="321" t="s">
        <v>357</v>
      </c>
      <c r="QZA82" s="321" t="s">
        <v>357</v>
      </c>
      <c r="QZB82" s="321" t="s">
        <v>357</v>
      </c>
      <c r="QZC82" s="321" t="s">
        <v>357</v>
      </c>
      <c r="QZD82" s="321" t="s">
        <v>357</v>
      </c>
      <c r="QZE82" s="321" t="s">
        <v>357</v>
      </c>
      <c r="QZF82" s="321" t="s">
        <v>357</v>
      </c>
      <c r="QZG82" s="321" t="s">
        <v>357</v>
      </c>
      <c r="QZH82" s="321" t="s">
        <v>357</v>
      </c>
      <c r="QZI82" s="321" t="s">
        <v>357</v>
      </c>
      <c r="QZJ82" s="321" t="s">
        <v>357</v>
      </c>
      <c r="QZK82" s="321" t="s">
        <v>357</v>
      </c>
      <c r="QZL82" s="321" t="s">
        <v>357</v>
      </c>
      <c r="QZM82" s="321" t="s">
        <v>357</v>
      </c>
      <c r="QZN82" s="321" t="s">
        <v>357</v>
      </c>
      <c r="QZO82" s="321" t="s">
        <v>357</v>
      </c>
      <c r="QZP82" s="321" t="s">
        <v>357</v>
      </c>
      <c r="QZQ82" s="321" t="s">
        <v>357</v>
      </c>
      <c r="QZR82" s="321" t="s">
        <v>357</v>
      </c>
      <c r="QZS82" s="321" t="s">
        <v>357</v>
      </c>
      <c r="QZT82" s="321" t="s">
        <v>357</v>
      </c>
      <c r="QZU82" s="321" t="s">
        <v>357</v>
      </c>
      <c r="QZV82" s="321" t="s">
        <v>357</v>
      </c>
      <c r="QZW82" s="321" t="s">
        <v>357</v>
      </c>
      <c r="QZX82" s="321" t="s">
        <v>357</v>
      </c>
      <c r="QZY82" s="321" t="s">
        <v>357</v>
      </c>
      <c r="QZZ82" s="321" t="s">
        <v>357</v>
      </c>
      <c r="RAA82" s="321" t="s">
        <v>357</v>
      </c>
      <c r="RAB82" s="321" t="s">
        <v>357</v>
      </c>
      <c r="RAC82" s="321" t="s">
        <v>357</v>
      </c>
      <c r="RAD82" s="321" t="s">
        <v>357</v>
      </c>
      <c r="RAE82" s="321" t="s">
        <v>357</v>
      </c>
      <c r="RAF82" s="321" t="s">
        <v>357</v>
      </c>
      <c r="RAG82" s="321" t="s">
        <v>357</v>
      </c>
      <c r="RAH82" s="321" t="s">
        <v>357</v>
      </c>
      <c r="RAI82" s="321" t="s">
        <v>357</v>
      </c>
      <c r="RAJ82" s="321" t="s">
        <v>357</v>
      </c>
      <c r="RAK82" s="321" t="s">
        <v>357</v>
      </c>
      <c r="RAL82" s="321" t="s">
        <v>357</v>
      </c>
      <c r="RAM82" s="321" t="s">
        <v>357</v>
      </c>
      <c r="RAN82" s="321" t="s">
        <v>357</v>
      </c>
      <c r="RAO82" s="321" t="s">
        <v>357</v>
      </c>
      <c r="RAP82" s="321" t="s">
        <v>357</v>
      </c>
      <c r="RAQ82" s="321" t="s">
        <v>357</v>
      </c>
      <c r="RAR82" s="321" t="s">
        <v>357</v>
      </c>
      <c r="RAS82" s="321" t="s">
        <v>357</v>
      </c>
      <c r="RAT82" s="321" t="s">
        <v>357</v>
      </c>
      <c r="RAU82" s="321" t="s">
        <v>357</v>
      </c>
      <c r="RAV82" s="321" t="s">
        <v>357</v>
      </c>
      <c r="RAW82" s="321" t="s">
        <v>357</v>
      </c>
      <c r="RAX82" s="321" t="s">
        <v>357</v>
      </c>
      <c r="RAY82" s="321" t="s">
        <v>357</v>
      </c>
      <c r="RAZ82" s="321" t="s">
        <v>357</v>
      </c>
      <c r="RBA82" s="321" t="s">
        <v>357</v>
      </c>
      <c r="RBB82" s="321" t="s">
        <v>357</v>
      </c>
      <c r="RBC82" s="321" t="s">
        <v>357</v>
      </c>
      <c r="RBD82" s="321" t="s">
        <v>357</v>
      </c>
      <c r="RBE82" s="321" t="s">
        <v>357</v>
      </c>
      <c r="RBF82" s="321" t="s">
        <v>357</v>
      </c>
      <c r="RBG82" s="321" t="s">
        <v>357</v>
      </c>
      <c r="RBH82" s="321" t="s">
        <v>357</v>
      </c>
      <c r="RBI82" s="321" t="s">
        <v>357</v>
      </c>
      <c r="RBJ82" s="321" t="s">
        <v>357</v>
      </c>
      <c r="RBK82" s="321" t="s">
        <v>357</v>
      </c>
      <c r="RBL82" s="321" t="s">
        <v>357</v>
      </c>
      <c r="RBM82" s="321" t="s">
        <v>357</v>
      </c>
      <c r="RBN82" s="321" t="s">
        <v>357</v>
      </c>
      <c r="RBO82" s="321" t="s">
        <v>357</v>
      </c>
      <c r="RBP82" s="321" t="s">
        <v>357</v>
      </c>
      <c r="RBQ82" s="321" t="s">
        <v>357</v>
      </c>
      <c r="RBR82" s="321" t="s">
        <v>357</v>
      </c>
      <c r="RBS82" s="321" t="s">
        <v>357</v>
      </c>
      <c r="RBT82" s="321" t="s">
        <v>357</v>
      </c>
      <c r="RBU82" s="321" t="s">
        <v>357</v>
      </c>
      <c r="RBV82" s="321" t="s">
        <v>357</v>
      </c>
      <c r="RBW82" s="321" t="s">
        <v>357</v>
      </c>
      <c r="RBX82" s="321" t="s">
        <v>357</v>
      </c>
      <c r="RBY82" s="321" t="s">
        <v>357</v>
      </c>
      <c r="RBZ82" s="321" t="s">
        <v>357</v>
      </c>
      <c r="RCA82" s="321" t="s">
        <v>357</v>
      </c>
      <c r="RCB82" s="321" t="s">
        <v>357</v>
      </c>
      <c r="RCC82" s="321" t="s">
        <v>357</v>
      </c>
      <c r="RCD82" s="321" t="s">
        <v>357</v>
      </c>
      <c r="RCE82" s="321" t="s">
        <v>357</v>
      </c>
      <c r="RCF82" s="321" t="s">
        <v>357</v>
      </c>
      <c r="RCG82" s="321" t="s">
        <v>357</v>
      </c>
      <c r="RCH82" s="321" t="s">
        <v>357</v>
      </c>
      <c r="RCI82" s="321" t="s">
        <v>357</v>
      </c>
      <c r="RCJ82" s="321" t="s">
        <v>357</v>
      </c>
      <c r="RCK82" s="321" t="s">
        <v>357</v>
      </c>
      <c r="RCL82" s="321" t="s">
        <v>357</v>
      </c>
      <c r="RCM82" s="321" t="s">
        <v>357</v>
      </c>
      <c r="RCN82" s="321" t="s">
        <v>357</v>
      </c>
      <c r="RCO82" s="321" t="s">
        <v>357</v>
      </c>
      <c r="RCP82" s="321" t="s">
        <v>357</v>
      </c>
      <c r="RCQ82" s="321" t="s">
        <v>357</v>
      </c>
      <c r="RCR82" s="321" t="s">
        <v>357</v>
      </c>
      <c r="RCS82" s="321" t="s">
        <v>357</v>
      </c>
      <c r="RCT82" s="321" t="s">
        <v>357</v>
      </c>
      <c r="RCU82" s="321" t="s">
        <v>357</v>
      </c>
      <c r="RCV82" s="321" t="s">
        <v>357</v>
      </c>
      <c r="RCW82" s="321" t="s">
        <v>357</v>
      </c>
      <c r="RCX82" s="321" t="s">
        <v>357</v>
      </c>
      <c r="RCY82" s="321" t="s">
        <v>357</v>
      </c>
      <c r="RCZ82" s="321" t="s">
        <v>357</v>
      </c>
      <c r="RDA82" s="321" t="s">
        <v>357</v>
      </c>
      <c r="RDB82" s="321" t="s">
        <v>357</v>
      </c>
      <c r="RDC82" s="321" t="s">
        <v>357</v>
      </c>
      <c r="RDD82" s="321" t="s">
        <v>357</v>
      </c>
      <c r="RDE82" s="321" t="s">
        <v>357</v>
      </c>
      <c r="RDF82" s="321" t="s">
        <v>357</v>
      </c>
      <c r="RDG82" s="321" t="s">
        <v>357</v>
      </c>
      <c r="RDH82" s="321" t="s">
        <v>357</v>
      </c>
      <c r="RDI82" s="321" t="s">
        <v>357</v>
      </c>
      <c r="RDJ82" s="321" t="s">
        <v>357</v>
      </c>
      <c r="RDK82" s="321" t="s">
        <v>357</v>
      </c>
      <c r="RDL82" s="321" t="s">
        <v>357</v>
      </c>
      <c r="RDM82" s="321" t="s">
        <v>357</v>
      </c>
      <c r="RDN82" s="321" t="s">
        <v>357</v>
      </c>
      <c r="RDO82" s="321" t="s">
        <v>357</v>
      </c>
      <c r="RDP82" s="321" t="s">
        <v>357</v>
      </c>
      <c r="RDQ82" s="321" t="s">
        <v>357</v>
      </c>
      <c r="RDR82" s="321" t="s">
        <v>357</v>
      </c>
      <c r="RDS82" s="321" t="s">
        <v>357</v>
      </c>
      <c r="RDT82" s="321" t="s">
        <v>357</v>
      </c>
      <c r="RDU82" s="321" t="s">
        <v>357</v>
      </c>
      <c r="RDV82" s="321" t="s">
        <v>357</v>
      </c>
      <c r="RDW82" s="321" t="s">
        <v>357</v>
      </c>
      <c r="RDX82" s="321" t="s">
        <v>357</v>
      </c>
      <c r="RDY82" s="321" t="s">
        <v>357</v>
      </c>
      <c r="RDZ82" s="321" t="s">
        <v>357</v>
      </c>
      <c r="REA82" s="321" t="s">
        <v>357</v>
      </c>
      <c r="REB82" s="321" t="s">
        <v>357</v>
      </c>
      <c r="REC82" s="321" t="s">
        <v>357</v>
      </c>
      <c r="RED82" s="321" t="s">
        <v>357</v>
      </c>
      <c r="REE82" s="321" t="s">
        <v>357</v>
      </c>
      <c r="REF82" s="321" t="s">
        <v>357</v>
      </c>
      <c r="REG82" s="321" t="s">
        <v>357</v>
      </c>
      <c r="REH82" s="321" t="s">
        <v>357</v>
      </c>
      <c r="REI82" s="321" t="s">
        <v>357</v>
      </c>
      <c r="REJ82" s="321" t="s">
        <v>357</v>
      </c>
      <c r="REK82" s="321" t="s">
        <v>357</v>
      </c>
      <c r="REL82" s="321" t="s">
        <v>357</v>
      </c>
      <c r="REM82" s="321" t="s">
        <v>357</v>
      </c>
      <c r="REN82" s="321" t="s">
        <v>357</v>
      </c>
      <c r="REO82" s="321" t="s">
        <v>357</v>
      </c>
      <c r="REP82" s="321" t="s">
        <v>357</v>
      </c>
      <c r="REQ82" s="321" t="s">
        <v>357</v>
      </c>
      <c r="RER82" s="321" t="s">
        <v>357</v>
      </c>
      <c r="RES82" s="321" t="s">
        <v>357</v>
      </c>
      <c r="RET82" s="321" t="s">
        <v>357</v>
      </c>
      <c r="REU82" s="321" t="s">
        <v>357</v>
      </c>
      <c r="REV82" s="321" t="s">
        <v>357</v>
      </c>
      <c r="REW82" s="321" t="s">
        <v>357</v>
      </c>
      <c r="REX82" s="321" t="s">
        <v>357</v>
      </c>
      <c r="REY82" s="321" t="s">
        <v>357</v>
      </c>
      <c r="REZ82" s="321" t="s">
        <v>357</v>
      </c>
      <c r="RFA82" s="321" t="s">
        <v>357</v>
      </c>
      <c r="RFB82" s="321" t="s">
        <v>357</v>
      </c>
      <c r="RFC82" s="321" t="s">
        <v>357</v>
      </c>
      <c r="RFD82" s="321" t="s">
        <v>357</v>
      </c>
      <c r="RFE82" s="321" t="s">
        <v>357</v>
      </c>
      <c r="RFF82" s="321" t="s">
        <v>357</v>
      </c>
      <c r="RFG82" s="321" t="s">
        <v>357</v>
      </c>
      <c r="RFH82" s="321" t="s">
        <v>357</v>
      </c>
      <c r="RFI82" s="321" t="s">
        <v>357</v>
      </c>
      <c r="RFJ82" s="321" t="s">
        <v>357</v>
      </c>
      <c r="RFK82" s="321" t="s">
        <v>357</v>
      </c>
      <c r="RFL82" s="321" t="s">
        <v>357</v>
      </c>
      <c r="RFM82" s="321" t="s">
        <v>357</v>
      </c>
      <c r="RFN82" s="321" t="s">
        <v>357</v>
      </c>
      <c r="RFO82" s="321" t="s">
        <v>357</v>
      </c>
      <c r="RFP82" s="321" t="s">
        <v>357</v>
      </c>
      <c r="RFQ82" s="321" t="s">
        <v>357</v>
      </c>
      <c r="RFR82" s="321" t="s">
        <v>357</v>
      </c>
      <c r="RFS82" s="321" t="s">
        <v>357</v>
      </c>
      <c r="RFT82" s="321" t="s">
        <v>357</v>
      </c>
      <c r="RFU82" s="321" t="s">
        <v>357</v>
      </c>
      <c r="RFV82" s="321" t="s">
        <v>357</v>
      </c>
      <c r="RFW82" s="321" t="s">
        <v>357</v>
      </c>
      <c r="RFX82" s="321" t="s">
        <v>357</v>
      </c>
      <c r="RFY82" s="321" t="s">
        <v>357</v>
      </c>
      <c r="RFZ82" s="321" t="s">
        <v>357</v>
      </c>
      <c r="RGA82" s="321" t="s">
        <v>357</v>
      </c>
      <c r="RGB82" s="321" t="s">
        <v>357</v>
      </c>
      <c r="RGC82" s="321" t="s">
        <v>357</v>
      </c>
      <c r="RGD82" s="321" t="s">
        <v>357</v>
      </c>
      <c r="RGE82" s="321" t="s">
        <v>357</v>
      </c>
      <c r="RGF82" s="321" t="s">
        <v>357</v>
      </c>
      <c r="RGG82" s="321" t="s">
        <v>357</v>
      </c>
      <c r="RGH82" s="321" t="s">
        <v>357</v>
      </c>
      <c r="RGI82" s="321" t="s">
        <v>357</v>
      </c>
      <c r="RGJ82" s="321" t="s">
        <v>357</v>
      </c>
      <c r="RGK82" s="321" t="s">
        <v>357</v>
      </c>
      <c r="RGL82" s="321" t="s">
        <v>357</v>
      </c>
      <c r="RGM82" s="321" t="s">
        <v>357</v>
      </c>
      <c r="RGN82" s="321" t="s">
        <v>357</v>
      </c>
      <c r="RGO82" s="321" t="s">
        <v>357</v>
      </c>
      <c r="RGP82" s="321" t="s">
        <v>357</v>
      </c>
      <c r="RGQ82" s="321" t="s">
        <v>357</v>
      </c>
      <c r="RGR82" s="321" t="s">
        <v>357</v>
      </c>
      <c r="RGS82" s="321" t="s">
        <v>357</v>
      </c>
      <c r="RGT82" s="321" t="s">
        <v>357</v>
      </c>
      <c r="RGU82" s="321" t="s">
        <v>357</v>
      </c>
      <c r="RGV82" s="321" t="s">
        <v>357</v>
      </c>
      <c r="RGW82" s="321" t="s">
        <v>357</v>
      </c>
      <c r="RGX82" s="321" t="s">
        <v>357</v>
      </c>
      <c r="RGY82" s="321" t="s">
        <v>357</v>
      </c>
      <c r="RGZ82" s="321" t="s">
        <v>357</v>
      </c>
      <c r="RHA82" s="321" t="s">
        <v>357</v>
      </c>
      <c r="RHB82" s="321" t="s">
        <v>357</v>
      </c>
      <c r="RHC82" s="321" t="s">
        <v>357</v>
      </c>
      <c r="RHD82" s="321" t="s">
        <v>357</v>
      </c>
      <c r="RHE82" s="321" t="s">
        <v>357</v>
      </c>
      <c r="RHF82" s="321" t="s">
        <v>357</v>
      </c>
      <c r="RHG82" s="321" t="s">
        <v>357</v>
      </c>
      <c r="RHH82" s="321" t="s">
        <v>357</v>
      </c>
      <c r="RHI82" s="321" t="s">
        <v>357</v>
      </c>
      <c r="RHJ82" s="321" t="s">
        <v>357</v>
      </c>
      <c r="RHK82" s="321" t="s">
        <v>357</v>
      </c>
      <c r="RHL82" s="321" t="s">
        <v>357</v>
      </c>
      <c r="RHM82" s="321" t="s">
        <v>357</v>
      </c>
      <c r="RHN82" s="321" t="s">
        <v>357</v>
      </c>
      <c r="RHO82" s="321" t="s">
        <v>357</v>
      </c>
      <c r="RHP82" s="321" t="s">
        <v>357</v>
      </c>
      <c r="RHQ82" s="321" t="s">
        <v>357</v>
      </c>
      <c r="RHR82" s="321" t="s">
        <v>357</v>
      </c>
      <c r="RHS82" s="321" t="s">
        <v>357</v>
      </c>
      <c r="RHT82" s="321" t="s">
        <v>357</v>
      </c>
      <c r="RHU82" s="321" t="s">
        <v>357</v>
      </c>
      <c r="RHV82" s="321" t="s">
        <v>357</v>
      </c>
      <c r="RHW82" s="321" t="s">
        <v>357</v>
      </c>
      <c r="RHX82" s="321" t="s">
        <v>357</v>
      </c>
      <c r="RHY82" s="321" t="s">
        <v>357</v>
      </c>
      <c r="RHZ82" s="321" t="s">
        <v>357</v>
      </c>
      <c r="RIA82" s="321" t="s">
        <v>357</v>
      </c>
      <c r="RIB82" s="321" t="s">
        <v>357</v>
      </c>
      <c r="RIC82" s="321" t="s">
        <v>357</v>
      </c>
      <c r="RID82" s="321" t="s">
        <v>357</v>
      </c>
      <c r="RIE82" s="321" t="s">
        <v>357</v>
      </c>
      <c r="RIF82" s="321" t="s">
        <v>357</v>
      </c>
      <c r="RIG82" s="321" t="s">
        <v>357</v>
      </c>
      <c r="RIH82" s="321" t="s">
        <v>357</v>
      </c>
      <c r="RII82" s="321" t="s">
        <v>357</v>
      </c>
      <c r="RIJ82" s="321" t="s">
        <v>357</v>
      </c>
      <c r="RIK82" s="321" t="s">
        <v>357</v>
      </c>
      <c r="RIL82" s="321" t="s">
        <v>357</v>
      </c>
      <c r="RIM82" s="321" t="s">
        <v>357</v>
      </c>
      <c r="RIN82" s="321" t="s">
        <v>357</v>
      </c>
      <c r="RIO82" s="321" t="s">
        <v>357</v>
      </c>
      <c r="RIP82" s="321" t="s">
        <v>357</v>
      </c>
      <c r="RIQ82" s="321" t="s">
        <v>357</v>
      </c>
      <c r="RIR82" s="321" t="s">
        <v>357</v>
      </c>
      <c r="RIS82" s="321" t="s">
        <v>357</v>
      </c>
      <c r="RIT82" s="321" t="s">
        <v>357</v>
      </c>
      <c r="RIU82" s="321" t="s">
        <v>357</v>
      </c>
      <c r="RIV82" s="321" t="s">
        <v>357</v>
      </c>
      <c r="RIW82" s="321" t="s">
        <v>357</v>
      </c>
      <c r="RIX82" s="321" t="s">
        <v>357</v>
      </c>
      <c r="RIY82" s="321" t="s">
        <v>357</v>
      </c>
      <c r="RIZ82" s="321" t="s">
        <v>357</v>
      </c>
      <c r="RJA82" s="321" t="s">
        <v>357</v>
      </c>
      <c r="RJB82" s="321" t="s">
        <v>357</v>
      </c>
      <c r="RJC82" s="321" t="s">
        <v>357</v>
      </c>
      <c r="RJD82" s="321" t="s">
        <v>357</v>
      </c>
      <c r="RJE82" s="321" t="s">
        <v>357</v>
      </c>
      <c r="RJF82" s="321" t="s">
        <v>357</v>
      </c>
      <c r="RJG82" s="321" t="s">
        <v>357</v>
      </c>
      <c r="RJH82" s="321" t="s">
        <v>357</v>
      </c>
      <c r="RJI82" s="321" t="s">
        <v>357</v>
      </c>
      <c r="RJJ82" s="321" t="s">
        <v>357</v>
      </c>
      <c r="RJK82" s="321" t="s">
        <v>357</v>
      </c>
      <c r="RJL82" s="321" t="s">
        <v>357</v>
      </c>
      <c r="RJM82" s="321" t="s">
        <v>357</v>
      </c>
      <c r="RJN82" s="321" t="s">
        <v>357</v>
      </c>
      <c r="RJO82" s="321" t="s">
        <v>357</v>
      </c>
      <c r="RJP82" s="321" t="s">
        <v>357</v>
      </c>
      <c r="RJQ82" s="321" t="s">
        <v>357</v>
      </c>
      <c r="RJR82" s="321" t="s">
        <v>357</v>
      </c>
      <c r="RJS82" s="321" t="s">
        <v>357</v>
      </c>
      <c r="RJT82" s="321" t="s">
        <v>357</v>
      </c>
      <c r="RJU82" s="321" t="s">
        <v>357</v>
      </c>
      <c r="RJV82" s="321" t="s">
        <v>357</v>
      </c>
      <c r="RJW82" s="321" t="s">
        <v>357</v>
      </c>
      <c r="RJX82" s="321" t="s">
        <v>357</v>
      </c>
      <c r="RJY82" s="321" t="s">
        <v>357</v>
      </c>
      <c r="RJZ82" s="321" t="s">
        <v>357</v>
      </c>
      <c r="RKA82" s="321" t="s">
        <v>357</v>
      </c>
      <c r="RKB82" s="321" t="s">
        <v>357</v>
      </c>
      <c r="RKC82" s="321" t="s">
        <v>357</v>
      </c>
      <c r="RKD82" s="321" t="s">
        <v>357</v>
      </c>
      <c r="RKE82" s="321" t="s">
        <v>357</v>
      </c>
      <c r="RKF82" s="321" t="s">
        <v>357</v>
      </c>
      <c r="RKG82" s="321" t="s">
        <v>357</v>
      </c>
      <c r="RKH82" s="321" t="s">
        <v>357</v>
      </c>
      <c r="RKI82" s="321" t="s">
        <v>357</v>
      </c>
      <c r="RKJ82" s="321" t="s">
        <v>357</v>
      </c>
      <c r="RKK82" s="321" t="s">
        <v>357</v>
      </c>
      <c r="RKL82" s="321" t="s">
        <v>357</v>
      </c>
      <c r="RKM82" s="321" t="s">
        <v>357</v>
      </c>
      <c r="RKN82" s="321" t="s">
        <v>357</v>
      </c>
      <c r="RKO82" s="321" t="s">
        <v>357</v>
      </c>
      <c r="RKP82" s="321" t="s">
        <v>357</v>
      </c>
      <c r="RKQ82" s="321" t="s">
        <v>357</v>
      </c>
      <c r="RKR82" s="321" t="s">
        <v>357</v>
      </c>
      <c r="RKS82" s="321" t="s">
        <v>357</v>
      </c>
      <c r="RKT82" s="321" t="s">
        <v>357</v>
      </c>
      <c r="RKU82" s="321" t="s">
        <v>357</v>
      </c>
      <c r="RKV82" s="321" t="s">
        <v>357</v>
      </c>
      <c r="RKW82" s="321" t="s">
        <v>357</v>
      </c>
      <c r="RKX82" s="321" t="s">
        <v>357</v>
      </c>
      <c r="RKY82" s="321" t="s">
        <v>357</v>
      </c>
      <c r="RKZ82" s="321" t="s">
        <v>357</v>
      </c>
      <c r="RLA82" s="321" t="s">
        <v>357</v>
      </c>
      <c r="RLB82" s="321" t="s">
        <v>357</v>
      </c>
      <c r="RLC82" s="321" t="s">
        <v>357</v>
      </c>
      <c r="RLD82" s="321" t="s">
        <v>357</v>
      </c>
      <c r="RLE82" s="321" t="s">
        <v>357</v>
      </c>
      <c r="RLF82" s="321" t="s">
        <v>357</v>
      </c>
      <c r="RLG82" s="321" t="s">
        <v>357</v>
      </c>
      <c r="RLH82" s="321" t="s">
        <v>357</v>
      </c>
      <c r="RLI82" s="321" t="s">
        <v>357</v>
      </c>
      <c r="RLJ82" s="321" t="s">
        <v>357</v>
      </c>
      <c r="RLK82" s="321" t="s">
        <v>357</v>
      </c>
      <c r="RLL82" s="321" t="s">
        <v>357</v>
      </c>
      <c r="RLM82" s="321" t="s">
        <v>357</v>
      </c>
      <c r="RLN82" s="321" t="s">
        <v>357</v>
      </c>
      <c r="RLO82" s="321" t="s">
        <v>357</v>
      </c>
      <c r="RLP82" s="321" t="s">
        <v>357</v>
      </c>
      <c r="RLQ82" s="321" t="s">
        <v>357</v>
      </c>
      <c r="RLR82" s="321" t="s">
        <v>357</v>
      </c>
      <c r="RLS82" s="321" t="s">
        <v>357</v>
      </c>
      <c r="RLT82" s="321" t="s">
        <v>357</v>
      </c>
      <c r="RLU82" s="321" t="s">
        <v>357</v>
      </c>
      <c r="RLV82" s="321" t="s">
        <v>357</v>
      </c>
      <c r="RLW82" s="321" t="s">
        <v>357</v>
      </c>
      <c r="RLX82" s="321" t="s">
        <v>357</v>
      </c>
      <c r="RLY82" s="321" t="s">
        <v>357</v>
      </c>
      <c r="RLZ82" s="321" t="s">
        <v>357</v>
      </c>
      <c r="RMA82" s="321" t="s">
        <v>357</v>
      </c>
      <c r="RMB82" s="321" t="s">
        <v>357</v>
      </c>
      <c r="RMC82" s="321" t="s">
        <v>357</v>
      </c>
      <c r="RMD82" s="321" t="s">
        <v>357</v>
      </c>
      <c r="RME82" s="321" t="s">
        <v>357</v>
      </c>
      <c r="RMF82" s="321" t="s">
        <v>357</v>
      </c>
      <c r="RMG82" s="321" t="s">
        <v>357</v>
      </c>
      <c r="RMH82" s="321" t="s">
        <v>357</v>
      </c>
      <c r="RMI82" s="321" t="s">
        <v>357</v>
      </c>
      <c r="RMJ82" s="321" t="s">
        <v>357</v>
      </c>
      <c r="RMK82" s="321" t="s">
        <v>357</v>
      </c>
      <c r="RML82" s="321" t="s">
        <v>357</v>
      </c>
      <c r="RMM82" s="321" t="s">
        <v>357</v>
      </c>
      <c r="RMN82" s="321" t="s">
        <v>357</v>
      </c>
      <c r="RMO82" s="321" t="s">
        <v>357</v>
      </c>
      <c r="RMP82" s="321" t="s">
        <v>357</v>
      </c>
      <c r="RMQ82" s="321" t="s">
        <v>357</v>
      </c>
      <c r="RMR82" s="321" t="s">
        <v>357</v>
      </c>
      <c r="RMS82" s="321" t="s">
        <v>357</v>
      </c>
      <c r="RMT82" s="321" t="s">
        <v>357</v>
      </c>
      <c r="RMU82" s="321" t="s">
        <v>357</v>
      </c>
      <c r="RMV82" s="321" t="s">
        <v>357</v>
      </c>
      <c r="RMW82" s="321" t="s">
        <v>357</v>
      </c>
      <c r="RMX82" s="321" t="s">
        <v>357</v>
      </c>
      <c r="RMY82" s="321" t="s">
        <v>357</v>
      </c>
      <c r="RMZ82" s="321" t="s">
        <v>357</v>
      </c>
      <c r="RNA82" s="321" t="s">
        <v>357</v>
      </c>
      <c r="RNB82" s="321" t="s">
        <v>357</v>
      </c>
      <c r="RNC82" s="321" t="s">
        <v>357</v>
      </c>
      <c r="RND82" s="321" t="s">
        <v>357</v>
      </c>
      <c r="RNE82" s="321" t="s">
        <v>357</v>
      </c>
      <c r="RNF82" s="321" t="s">
        <v>357</v>
      </c>
      <c r="RNG82" s="321" t="s">
        <v>357</v>
      </c>
      <c r="RNH82" s="321" t="s">
        <v>357</v>
      </c>
      <c r="RNI82" s="321" t="s">
        <v>357</v>
      </c>
      <c r="RNJ82" s="321" t="s">
        <v>357</v>
      </c>
      <c r="RNK82" s="321" t="s">
        <v>357</v>
      </c>
      <c r="RNL82" s="321" t="s">
        <v>357</v>
      </c>
      <c r="RNM82" s="321" t="s">
        <v>357</v>
      </c>
      <c r="RNN82" s="321" t="s">
        <v>357</v>
      </c>
      <c r="RNO82" s="321" t="s">
        <v>357</v>
      </c>
      <c r="RNP82" s="321" t="s">
        <v>357</v>
      </c>
      <c r="RNQ82" s="321" t="s">
        <v>357</v>
      </c>
      <c r="RNR82" s="321" t="s">
        <v>357</v>
      </c>
      <c r="RNS82" s="321" t="s">
        <v>357</v>
      </c>
      <c r="RNT82" s="321" t="s">
        <v>357</v>
      </c>
      <c r="RNU82" s="321" t="s">
        <v>357</v>
      </c>
      <c r="RNV82" s="321" t="s">
        <v>357</v>
      </c>
      <c r="RNW82" s="321" t="s">
        <v>357</v>
      </c>
      <c r="RNX82" s="321" t="s">
        <v>357</v>
      </c>
      <c r="RNY82" s="321" t="s">
        <v>357</v>
      </c>
      <c r="RNZ82" s="321" t="s">
        <v>357</v>
      </c>
      <c r="ROA82" s="321" t="s">
        <v>357</v>
      </c>
      <c r="ROB82" s="321" t="s">
        <v>357</v>
      </c>
      <c r="ROC82" s="321" t="s">
        <v>357</v>
      </c>
      <c r="ROD82" s="321" t="s">
        <v>357</v>
      </c>
      <c r="ROE82" s="321" t="s">
        <v>357</v>
      </c>
      <c r="ROF82" s="321" t="s">
        <v>357</v>
      </c>
      <c r="ROG82" s="321" t="s">
        <v>357</v>
      </c>
      <c r="ROH82" s="321" t="s">
        <v>357</v>
      </c>
      <c r="ROI82" s="321" t="s">
        <v>357</v>
      </c>
      <c r="ROJ82" s="321" t="s">
        <v>357</v>
      </c>
      <c r="ROK82" s="321" t="s">
        <v>357</v>
      </c>
      <c r="ROL82" s="321" t="s">
        <v>357</v>
      </c>
      <c r="ROM82" s="321" t="s">
        <v>357</v>
      </c>
      <c r="RON82" s="321" t="s">
        <v>357</v>
      </c>
      <c r="ROO82" s="321" t="s">
        <v>357</v>
      </c>
      <c r="ROP82" s="321" t="s">
        <v>357</v>
      </c>
      <c r="ROQ82" s="321" t="s">
        <v>357</v>
      </c>
      <c r="ROR82" s="321" t="s">
        <v>357</v>
      </c>
      <c r="ROS82" s="321" t="s">
        <v>357</v>
      </c>
      <c r="ROT82" s="321" t="s">
        <v>357</v>
      </c>
      <c r="ROU82" s="321" t="s">
        <v>357</v>
      </c>
      <c r="ROV82" s="321" t="s">
        <v>357</v>
      </c>
      <c r="ROW82" s="321" t="s">
        <v>357</v>
      </c>
      <c r="ROX82" s="321" t="s">
        <v>357</v>
      </c>
      <c r="ROY82" s="321" t="s">
        <v>357</v>
      </c>
      <c r="ROZ82" s="321" t="s">
        <v>357</v>
      </c>
      <c r="RPA82" s="321" t="s">
        <v>357</v>
      </c>
      <c r="RPB82" s="321" t="s">
        <v>357</v>
      </c>
      <c r="RPC82" s="321" t="s">
        <v>357</v>
      </c>
      <c r="RPD82" s="321" t="s">
        <v>357</v>
      </c>
      <c r="RPE82" s="321" t="s">
        <v>357</v>
      </c>
      <c r="RPF82" s="321" t="s">
        <v>357</v>
      </c>
      <c r="RPG82" s="321" t="s">
        <v>357</v>
      </c>
      <c r="RPH82" s="321" t="s">
        <v>357</v>
      </c>
      <c r="RPI82" s="321" t="s">
        <v>357</v>
      </c>
      <c r="RPJ82" s="321" t="s">
        <v>357</v>
      </c>
      <c r="RPK82" s="321" t="s">
        <v>357</v>
      </c>
      <c r="RPL82" s="321" t="s">
        <v>357</v>
      </c>
      <c r="RPM82" s="321" t="s">
        <v>357</v>
      </c>
      <c r="RPN82" s="321" t="s">
        <v>357</v>
      </c>
      <c r="RPO82" s="321" t="s">
        <v>357</v>
      </c>
      <c r="RPP82" s="321" t="s">
        <v>357</v>
      </c>
      <c r="RPQ82" s="321" t="s">
        <v>357</v>
      </c>
      <c r="RPR82" s="321" t="s">
        <v>357</v>
      </c>
      <c r="RPS82" s="321" t="s">
        <v>357</v>
      </c>
      <c r="RPT82" s="321" t="s">
        <v>357</v>
      </c>
      <c r="RPU82" s="321" t="s">
        <v>357</v>
      </c>
      <c r="RPV82" s="321" t="s">
        <v>357</v>
      </c>
      <c r="RPW82" s="321" t="s">
        <v>357</v>
      </c>
      <c r="RPX82" s="321" t="s">
        <v>357</v>
      </c>
      <c r="RPY82" s="321" t="s">
        <v>357</v>
      </c>
      <c r="RPZ82" s="321" t="s">
        <v>357</v>
      </c>
      <c r="RQA82" s="321" t="s">
        <v>357</v>
      </c>
      <c r="RQB82" s="321" t="s">
        <v>357</v>
      </c>
      <c r="RQC82" s="321" t="s">
        <v>357</v>
      </c>
      <c r="RQD82" s="321" t="s">
        <v>357</v>
      </c>
      <c r="RQE82" s="321" t="s">
        <v>357</v>
      </c>
      <c r="RQF82" s="321" t="s">
        <v>357</v>
      </c>
      <c r="RQG82" s="321" t="s">
        <v>357</v>
      </c>
      <c r="RQH82" s="321" t="s">
        <v>357</v>
      </c>
      <c r="RQI82" s="321" t="s">
        <v>357</v>
      </c>
      <c r="RQJ82" s="321" t="s">
        <v>357</v>
      </c>
      <c r="RQK82" s="321" t="s">
        <v>357</v>
      </c>
      <c r="RQL82" s="321" t="s">
        <v>357</v>
      </c>
      <c r="RQM82" s="321" t="s">
        <v>357</v>
      </c>
      <c r="RQN82" s="321" t="s">
        <v>357</v>
      </c>
      <c r="RQO82" s="321" t="s">
        <v>357</v>
      </c>
      <c r="RQP82" s="321" t="s">
        <v>357</v>
      </c>
      <c r="RQQ82" s="321" t="s">
        <v>357</v>
      </c>
      <c r="RQR82" s="321" t="s">
        <v>357</v>
      </c>
      <c r="RQS82" s="321" t="s">
        <v>357</v>
      </c>
      <c r="RQT82" s="321" t="s">
        <v>357</v>
      </c>
      <c r="RQU82" s="321" t="s">
        <v>357</v>
      </c>
      <c r="RQV82" s="321" t="s">
        <v>357</v>
      </c>
      <c r="RQW82" s="321" t="s">
        <v>357</v>
      </c>
      <c r="RQX82" s="321" t="s">
        <v>357</v>
      </c>
      <c r="RQY82" s="321" t="s">
        <v>357</v>
      </c>
      <c r="RQZ82" s="321" t="s">
        <v>357</v>
      </c>
      <c r="RRA82" s="321" t="s">
        <v>357</v>
      </c>
      <c r="RRB82" s="321" t="s">
        <v>357</v>
      </c>
      <c r="RRC82" s="321" t="s">
        <v>357</v>
      </c>
      <c r="RRD82" s="321" t="s">
        <v>357</v>
      </c>
      <c r="RRE82" s="321" t="s">
        <v>357</v>
      </c>
      <c r="RRF82" s="321" t="s">
        <v>357</v>
      </c>
      <c r="RRG82" s="321" t="s">
        <v>357</v>
      </c>
      <c r="RRH82" s="321" t="s">
        <v>357</v>
      </c>
      <c r="RRI82" s="321" t="s">
        <v>357</v>
      </c>
      <c r="RRJ82" s="321" t="s">
        <v>357</v>
      </c>
      <c r="RRK82" s="321" t="s">
        <v>357</v>
      </c>
      <c r="RRL82" s="321" t="s">
        <v>357</v>
      </c>
      <c r="RRM82" s="321" t="s">
        <v>357</v>
      </c>
      <c r="RRN82" s="321" t="s">
        <v>357</v>
      </c>
      <c r="RRO82" s="321" t="s">
        <v>357</v>
      </c>
      <c r="RRP82" s="321" t="s">
        <v>357</v>
      </c>
      <c r="RRQ82" s="321" t="s">
        <v>357</v>
      </c>
      <c r="RRR82" s="321" t="s">
        <v>357</v>
      </c>
      <c r="RRS82" s="321" t="s">
        <v>357</v>
      </c>
      <c r="RRT82" s="321" t="s">
        <v>357</v>
      </c>
      <c r="RRU82" s="321" t="s">
        <v>357</v>
      </c>
      <c r="RRV82" s="321" t="s">
        <v>357</v>
      </c>
      <c r="RRW82" s="321" t="s">
        <v>357</v>
      </c>
      <c r="RRX82" s="321" t="s">
        <v>357</v>
      </c>
      <c r="RRY82" s="321" t="s">
        <v>357</v>
      </c>
      <c r="RRZ82" s="321" t="s">
        <v>357</v>
      </c>
      <c r="RSA82" s="321" t="s">
        <v>357</v>
      </c>
      <c r="RSB82" s="321" t="s">
        <v>357</v>
      </c>
      <c r="RSC82" s="321" t="s">
        <v>357</v>
      </c>
      <c r="RSD82" s="321" t="s">
        <v>357</v>
      </c>
      <c r="RSE82" s="321" t="s">
        <v>357</v>
      </c>
      <c r="RSF82" s="321" t="s">
        <v>357</v>
      </c>
      <c r="RSG82" s="321" t="s">
        <v>357</v>
      </c>
      <c r="RSH82" s="321" t="s">
        <v>357</v>
      </c>
      <c r="RSI82" s="321" t="s">
        <v>357</v>
      </c>
      <c r="RSJ82" s="321" t="s">
        <v>357</v>
      </c>
      <c r="RSK82" s="321" t="s">
        <v>357</v>
      </c>
      <c r="RSL82" s="321" t="s">
        <v>357</v>
      </c>
      <c r="RSM82" s="321" t="s">
        <v>357</v>
      </c>
      <c r="RSN82" s="321" t="s">
        <v>357</v>
      </c>
      <c r="RSO82" s="321" t="s">
        <v>357</v>
      </c>
      <c r="RSP82" s="321" t="s">
        <v>357</v>
      </c>
      <c r="RSQ82" s="321" t="s">
        <v>357</v>
      </c>
      <c r="RSR82" s="321" t="s">
        <v>357</v>
      </c>
      <c r="RSS82" s="321" t="s">
        <v>357</v>
      </c>
      <c r="RST82" s="321" t="s">
        <v>357</v>
      </c>
      <c r="RSU82" s="321" t="s">
        <v>357</v>
      </c>
      <c r="RSV82" s="321" t="s">
        <v>357</v>
      </c>
      <c r="RSW82" s="321" t="s">
        <v>357</v>
      </c>
      <c r="RSX82" s="321" t="s">
        <v>357</v>
      </c>
      <c r="RSY82" s="321" t="s">
        <v>357</v>
      </c>
      <c r="RSZ82" s="321" t="s">
        <v>357</v>
      </c>
      <c r="RTA82" s="321" t="s">
        <v>357</v>
      </c>
      <c r="RTB82" s="321" t="s">
        <v>357</v>
      </c>
      <c r="RTC82" s="321" t="s">
        <v>357</v>
      </c>
      <c r="RTD82" s="321" t="s">
        <v>357</v>
      </c>
      <c r="RTE82" s="321" t="s">
        <v>357</v>
      </c>
      <c r="RTF82" s="321" t="s">
        <v>357</v>
      </c>
      <c r="RTG82" s="321" t="s">
        <v>357</v>
      </c>
      <c r="RTH82" s="321" t="s">
        <v>357</v>
      </c>
      <c r="RTI82" s="321" t="s">
        <v>357</v>
      </c>
      <c r="RTJ82" s="321" t="s">
        <v>357</v>
      </c>
      <c r="RTK82" s="321" t="s">
        <v>357</v>
      </c>
      <c r="RTL82" s="321" t="s">
        <v>357</v>
      </c>
      <c r="RTM82" s="321" t="s">
        <v>357</v>
      </c>
      <c r="RTN82" s="321" t="s">
        <v>357</v>
      </c>
      <c r="RTO82" s="321" t="s">
        <v>357</v>
      </c>
      <c r="RTP82" s="321" t="s">
        <v>357</v>
      </c>
      <c r="RTQ82" s="321" t="s">
        <v>357</v>
      </c>
      <c r="RTR82" s="321" t="s">
        <v>357</v>
      </c>
      <c r="RTS82" s="321" t="s">
        <v>357</v>
      </c>
      <c r="RTT82" s="321" t="s">
        <v>357</v>
      </c>
      <c r="RTU82" s="321" t="s">
        <v>357</v>
      </c>
      <c r="RTV82" s="321" t="s">
        <v>357</v>
      </c>
      <c r="RTW82" s="321" t="s">
        <v>357</v>
      </c>
      <c r="RTX82" s="321" t="s">
        <v>357</v>
      </c>
      <c r="RTY82" s="321" t="s">
        <v>357</v>
      </c>
      <c r="RTZ82" s="321" t="s">
        <v>357</v>
      </c>
      <c r="RUA82" s="321" t="s">
        <v>357</v>
      </c>
      <c r="RUB82" s="321" t="s">
        <v>357</v>
      </c>
      <c r="RUC82" s="321" t="s">
        <v>357</v>
      </c>
      <c r="RUD82" s="321" t="s">
        <v>357</v>
      </c>
      <c r="RUE82" s="321" t="s">
        <v>357</v>
      </c>
      <c r="RUF82" s="321" t="s">
        <v>357</v>
      </c>
      <c r="RUG82" s="321" t="s">
        <v>357</v>
      </c>
      <c r="RUH82" s="321" t="s">
        <v>357</v>
      </c>
      <c r="RUI82" s="321" t="s">
        <v>357</v>
      </c>
      <c r="RUJ82" s="321" t="s">
        <v>357</v>
      </c>
      <c r="RUK82" s="321" t="s">
        <v>357</v>
      </c>
      <c r="RUL82" s="321" t="s">
        <v>357</v>
      </c>
      <c r="RUM82" s="321" t="s">
        <v>357</v>
      </c>
      <c r="RUN82" s="321" t="s">
        <v>357</v>
      </c>
      <c r="RUO82" s="321" t="s">
        <v>357</v>
      </c>
      <c r="RUP82" s="321" t="s">
        <v>357</v>
      </c>
      <c r="RUQ82" s="321" t="s">
        <v>357</v>
      </c>
      <c r="RUR82" s="321" t="s">
        <v>357</v>
      </c>
      <c r="RUS82" s="321" t="s">
        <v>357</v>
      </c>
      <c r="RUT82" s="321" t="s">
        <v>357</v>
      </c>
      <c r="RUU82" s="321" t="s">
        <v>357</v>
      </c>
      <c r="RUV82" s="321" t="s">
        <v>357</v>
      </c>
      <c r="RUW82" s="321" t="s">
        <v>357</v>
      </c>
      <c r="RUX82" s="321" t="s">
        <v>357</v>
      </c>
      <c r="RUY82" s="321" t="s">
        <v>357</v>
      </c>
      <c r="RUZ82" s="321" t="s">
        <v>357</v>
      </c>
      <c r="RVA82" s="321" t="s">
        <v>357</v>
      </c>
      <c r="RVB82" s="321" t="s">
        <v>357</v>
      </c>
      <c r="RVC82" s="321" t="s">
        <v>357</v>
      </c>
      <c r="RVD82" s="321" t="s">
        <v>357</v>
      </c>
      <c r="RVE82" s="321" t="s">
        <v>357</v>
      </c>
      <c r="RVF82" s="321" t="s">
        <v>357</v>
      </c>
      <c r="RVG82" s="321" t="s">
        <v>357</v>
      </c>
      <c r="RVH82" s="321" t="s">
        <v>357</v>
      </c>
      <c r="RVI82" s="321" t="s">
        <v>357</v>
      </c>
      <c r="RVJ82" s="321" t="s">
        <v>357</v>
      </c>
      <c r="RVK82" s="321" t="s">
        <v>357</v>
      </c>
      <c r="RVL82" s="321" t="s">
        <v>357</v>
      </c>
      <c r="RVM82" s="321" t="s">
        <v>357</v>
      </c>
      <c r="RVN82" s="321" t="s">
        <v>357</v>
      </c>
      <c r="RVO82" s="321" t="s">
        <v>357</v>
      </c>
      <c r="RVP82" s="321" t="s">
        <v>357</v>
      </c>
      <c r="RVQ82" s="321" t="s">
        <v>357</v>
      </c>
      <c r="RVR82" s="321" t="s">
        <v>357</v>
      </c>
      <c r="RVS82" s="321" t="s">
        <v>357</v>
      </c>
      <c r="RVT82" s="321" t="s">
        <v>357</v>
      </c>
      <c r="RVU82" s="321" t="s">
        <v>357</v>
      </c>
      <c r="RVV82" s="321" t="s">
        <v>357</v>
      </c>
      <c r="RVW82" s="321" t="s">
        <v>357</v>
      </c>
      <c r="RVX82" s="321" t="s">
        <v>357</v>
      </c>
      <c r="RVY82" s="321" t="s">
        <v>357</v>
      </c>
      <c r="RVZ82" s="321" t="s">
        <v>357</v>
      </c>
      <c r="RWA82" s="321" t="s">
        <v>357</v>
      </c>
      <c r="RWB82" s="321" t="s">
        <v>357</v>
      </c>
      <c r="RWC82" s="321" t="s">
        <v>357</v>
      </c>
      <c r="RWD82" s="321" t="s">
        <v>357</v>
      </c>
      <c r="RWE82" s="321" t="s">
        <v>357</v>
      </c>
      <c r="RWF82" s="321" t="s">
        <v>357</v>
      </c>
      <c r="RWG82" s="321" t="s">
        <v>357</v>
      </c>
      <c r="RWH82" s="321" t="s">
        <v>357</v>
      </c>
      <c r="RWI82" s="321" t="s">
        <v>357</v>
      </c>
      <c r="RWJ82" s="321" t="s">
        <v>357</v>
      </c>
      <c r="RWK82" s="321" t="s">
        <v>357</v>
      </c>
      <c r="RWL82" s="321" t="s">
        <v>357</v>
      </c>
      <c r="RWM82" s="321" t="s">
        <v>357</v>
      </c>
      <c r="RWN82" s="321" t="s">
        <v>357</v>
      </c>
      <c r="RWO82" s="321" t="s">
        <v>357</v>
      </c>
      <c r="RWP82" s="321" t="s">
        <v>357</v>
      </c>
      <c r="RWQ82" s="321" t="s">
        <v>357</v>
      </c>
      <c r="RWR82" s="321" t="s">
        <v>357</v>
      </c>
      <c r="RWS82" s="321" t="s">
        <v>357</v>
      </c>
      <c r="RWT82" s="321" t="s">
        <v>357</v>
      </c>
      <c r="RWU82" s="321" t="s">
        <v>357</v>
      </c>
      <c r="RWV82" s="321" t="s">
        <v>357</v>
      </c>
      <c r="RWW82" s="321" t="s">
        <v>357</v>
      </c>
      <c r="RWX82" s="321" t="s">
        <v>357</v>
      </c>
      <c r="RWY82" s="321" t="s">
        <v>357</v>
      </c>
      <c r="RWZ82" s="321" t="s">
        <v>357</v>
      </c>
      <c r="RXA82" s="321" t="s">
        <v>357</v>
      </c>
      <c r="RXB82" s="321" t="s">
        <v>357</v>
      </c>
      <c r="RXC82" s="321" t="s">
        <v>357</v>
      </c>
      <c r="RXD82" s="321" t="s">
        <v>357</v>
      </c>
      <c r="RXE82" s="321" t="s">
        <v>357</v>
      </c>
      <c r="RXF82" s="321" t="s">
        <v>357</v>
      </c>
      <c r="RXG82" s="321" t="s">
        <v>357</v>
      </c>
      <c r="RXH82" s="321" t="s">
        <v>357</v>
      </c>
      <c r="RXI82" s="321" t="s">
        <v>357</v>
      </c>
      <c r="RXJ82" s="321" t="s">
        <v>357</v>
      </c>
      <c r="RXK82" s="321" t="s">
        <v>357</v>
      </c>
      <c r="RXL82" s="321" t="s">
        <v>357</v>
      </c>
      <c r="RXM82" s="321" t="s">
        <v>357</v>
      </c>
      <c r="RXN82" s="321" t="s">
        <v>357</v>
      </c>
      <c r="RXO82" s="321" t="s">
        <v>357</v>
      </c>
      <c r="RXP82" s="321" t="s">
        <v>357</v>
      </c>
      <c r="RXQ82" s="321" t="s">
        <v>357</v>
      </c>
      <c r="RXR82" s="321" t="s">
        <v>357</v>
      </c>
      <c r="RXS82" s="321" t="s">
        <v>357</v>
      </c>
      <c r="RXT82" s="321" t="s">
        <v>357</v>
      </c>
      <c r="RXU82" s="321" t="s">
        <v>357</v>
      </c>
      <c r="RXV82" s="321" t="s">
        <v>357</v>
      </c>
      <c r="RXW82" s="321" t="s">
        <v>357</v>
      </c>
      <c r="RXX82" s="321" t="s">
        <v>357</v>
      </c>
      <c r="RXY82" s="321" t="s">
        <v>357</v>
      </c>
      <c r="RXZ82" s="321" t="s">
        <v>357</v>
      </c>
      <c r="RYA82" s="321" t="s">
        <v>357</v>
      </c>
      <c r="RYB82" s="321" t="s">
        <v>357</v>
      </c>
      <c r="RYC82" s="321" t="s">
        <v>357</v>
      </c>
      <c r="RYD82" s="321" t="s">
        <v>357</v>
      </c>
      <c r="RYE82" s="321" t="s">
        <v>357</v>
      </c>
      <c r="RYF82" s="321" t="s">
        <v>357</v>
      </c>
      <c r="RYG82" s="321" t="s">
        <v>357</v>
      </c>
      <c r="RYH82" s="321" t="s">
        <v>357</v>
      </c>
      <c r="RYI82" s="321" t="s">
        <v>357</v>
      </c>
      <c r="RYJ82" s="321" t="s">
        <v>357</v>
      </c>
      <c r="RYK82" s="321" t="s">
        <v>357</v>
      </c>
      <c r="RYL82" s="321" t="s">
        <v>357</v>
      </c>
      <c r="RYM82" s="321" t="s">
        <v>357</v>
      </c>
      <c r="RYN82" s="321" t="s">
        <v>357</v>
      </c>
      <c r="RYO82" s="321" t="s">
        <v>357</v>
      </c>
      <c r="RYP82" s="321" t="s">
        <v>357</v>
      </c>
      <c r="RYQ82" s="321" t="s">
        <v>357</v>
      </c>
      <c r="RYR82" s="321" t="s">
        <v>357</v>
      </c>
      <c r="RYS82" s="321" t="s">
        <v>357</v>
      </c>
      <c r="RYT82" s="321" t="s">
        <v>357</v>
      </c>
      <c r="RYU82" s="321" t="s">
        <v>357</v>
      </c>
      <c r="RYV82" s="321" t="s">
        <v>357</v>
      </c>
      <c r="RYW82" s="321" t="s">
        <v>357</v>
      </c>
      <c r="RYX82" s="321" t="s">
        <v>357</v>
      </c>
      <c r="RYY82" s="321" t="s">
        <v>357</v>
      </c>
      <c r="RYZ82" s="321" t="s">
        <v>357</v>
      </c>
      <c r="RZA82" s="321" t="s">
        <v>357</v>
      </c>
      <c r="RZB82" s="321" t="s">
        <v>357</v>
      </c>
      <c r="RZC82" s="321" t="s">
        <v>357</v>
      </c>
      <c r="RZD82" s="321" t="s">
        <v>357</v>
      </c>
      <c r="RZE82" s="321" t="s">
        <v>357</v>
      </c>
      <c r="RZF82" s="321" t="s">
        <v>357</v>
      </c>
      <c r="RZG82" s="321" t="s">
        <v>357</v>
      </c>
      <c r="RZH82" s="321" t="s">
        <v>357</v>
      </c>
      <c r="RZI82" s="321" t="s">
        <v>357</v>
      </c>
      <c r="RZJ82" s="321" t="s">
        <v>357</v>
      </c>
      <c r="RZK82" s="321" t="s">
        <v>357</v>
      </c>
      <c r="RZL82" s="321" t="s">
        <v>357</v>
      </c>
      <c r="RZM82" s="321" t="s">
        <v>357</v>
      </c>
      <c r="RZN82" s="321" t="s">
        <v>357</v>
      </c>
      <c r="RZO82" s="321" t="s">
        <v>357</v>
      </c>
      <c r="RZP82" s="321" t="s">
        <v>357</v>
      </c>
      <c r="RZQ82" s="321" t="s">
        <v>357</v>
      </c>
      <c r="RZR82" s="321" t="s">
        <v>357</v>
      </c>
      <c r="RZS82" s="321" t="s">
        <v>357</v>
      </c>
      <c r="RZT82" s="321" t="s">
        <v>357</v>
      </c>
      <c r="RZU82" s="321" t="s">
        <v>357</v>
      </c>
      <c r="RZV82" s="321" t="s">
        <v>357</v>
      </c>
      <c r="RZW82" s="321" t="s">
        <v>357</v>
      </c>
      <c r="RZX82" s="321" t="s">
        <v>357</v>
      </c>
      <c r="RZY82" s="321" t="s">
        <v>357</v>
      </c>
      <c r="RZZ82" s="321" t="s">
        <v>357</v>
      </c>
      <c r="SAA82" s="321" t="s">
        <v>357</v>
      </c>
      <c r="SAB82" s="321" t="s">
        <v>357</v>
      </c>
      <c r="SAC82" s="321" t="s">
        <v>357</v>
      </c>
      <c r="SAD82" s="321" t="s">
        <v>357</v>
      </c>
      <c r="SAE82" s="321" t="s">
        <v>357</v>
      </c>
      <c r="SAF82" s="321" t="s">
        <v>357</v>
      </c>
      <c r="SAG82" s="321" t="s">
        <v>357</v>
      </c>
      <c r="SAH82" s="321" t="s">
        <v>357</v>
      </c>
      <c r="SAI82" s="321" t="s">
        <v>357</v>
      </c>
      <c r="SAJ82" s="321" t="s">
        <v>357</v>
      </c>
      <c r="SAK82" s="321" t="s">
        <v>357</v>
      </c>
      <c r="SAL82" s="321" t="s">
        <v>357</v>
      </c>
      <c r="SAM82" s="321" t="s">
        <v>357</v>
      </c>
      <c r="SAN82" s="321" t="s">
        <v>357</v>
      </c>
      <c r="SAO82" s="321" t="s">
        <v>357</v>
      </c>
      <c r="SAP82" s="321" t="s">
        <v>357</v>
      </c>
      <c r="SAQ82" s="321" t="s">
        <v>357</v>
      </c>
      <c r="SAR82" s="321" t="s">
        <v>357</v>
      </c>
      <c r="SAS82" s="321" t="s">
        <v>357</v>
      </c>
      <c r="SAT82" s="321" t="s">
        <v>357</v>
      </c>
      <c r="SAU82" s="321" t="s">
        <v>357</v>
      </c>
      <c r="SAV82" s="321" t="s">
        <v>357</v>
      </c>
      <c r="SAW82" s="321" t="s">
        <v>357</v>
      </c>
      <c r="SAX82" s="321" t="s">
        <v>357</v>
      </c>
      <c r="SAY82" s="321" t="s">
        <v>357</v>
      </c>
      <c r="SAZ82" s="321" t="s">
        <v>357</v>
      </c>
      <c r="SBA82" s="321" t="s">
        <v>357</v>
      </c>
      <c r="SBB82" s="321" t="s">
        <v>357</v>
      </c>
      <c r="SBC82" s="321" t="s">
        <v>357</v>
      </c>
      <c r="SBD82" s="321" t="s">
        <v>357</v>
      </c>
      <c r="SBE82" s="321" t="s">
        <v>357</v>
      </c>
      <c r="SBF82" s="321" t="s">
        <v>357</v>
      </c>
      <c r="SBG82" s="321" t="s">
        <v>357</v>
      </c>
      <c r="SBH82" s="321" t="s">
        <v>357</v>
      </c>
      <c r="SBI82" s="321" t="s">
        <v>357</v>
      </c>
      <c r="SBJ82" s="321" t="s">
        <v>357</v>
      </c>
      <c r="SBK82" s="321" t="s">
        <v>357</v>
      </c>
      <c r="SBL82" s="321" t="s">
        <v>357</v>
      </c>
      <c r="SBM82" s="321" t="s">
        <v>357</v>
      </c>
      <c r="SBN82" s="321" t="s">
        <v>357</v>
      </c>
      <c r="SBO82" s="321" t="s">
        <v>357</v>
      </c>
      <c r="SBP82" s="321" t="s">
        <v>357</v>
      </c>
      <c r="SBQ82" s="321" t="s">
        <v>357</v>
      </c>
      <c r="SBR82" s="321" t="s">
        <v>357</v>
      </c>
      <c r="SBS82" s="321" t="s">
        <v>357</v>
      </c>
      <c r="SBT82" s="321" t="s">
        <v>357</v>
      </c>
      <c r="SBU82" s="321" t="s">
        <v>357</v>
      </c>
      <c r="SBV82" s="321" t="s">
        <v>357</v>
      </c>
      <c r="SBW82" s="321" t="s">
        <v>357</v>
      </c>
      <c r="SBX82" s="321" t="s">
        <v>357</v>
      </c>
      <c r="SBY82" s="321" t="s">
        <v>357</v>
      </c>
      <c r="SBZ82" s="321" t="s">
        <v>357</v>
      </c>
      <c r="SCA82" s="321" t="s">
        <v>357</v>
      </c>
      <c r="SCB82" s="321" t="s">
        <v>357</v>
      </c>
      <c r="SCC82" s="321" t="s">
        <v>357</v>
      </c>
      <c r="SCD82" s="321" t="s">
        <v>357</v>
      </c>
      <c r="SCE82" s="321" t="s">
        <v>357</v>
      </c>
      <c r="SCF82" s="321" t="s">
        <v>357</v>
      </c>
      <c r="SCG82" s="321" t="s">
        <v>357</v>
      </c>
      <c r="SCH82" s="321" t="s">
        <v>357</v>
      </c>
      <c r="SCI82" s="321" t="s">
        <v>357</v>
      </c>
      <c r="SCJ82" s="321" t="s">
        <v>357</v>
      </c>
      <c r="SCK82" s="321" t="s">
        <v>357</v>
      </c>
      <c r="SCL82" s="321" t="s">
        <v>357</v>
      </c>
      <c r="SCM82" s="321" t="s">
        <v>357</v>
      </c>
      <c r="SCN82" s="321" t="s">
        <v>357</v>
      </c>
      <c r="SCO82" s="321" t="s">
        <v>357</v>
      </c>
      <c r="SCP82" s="321" t="s">
        <v>357</v>
      </c>
      <c r="SCQ82" s="321" t="s">
        <v>357</v>
      </c>
      <c r="SCR82" s="321" t="s">
        <v>357</v>
      </c>
      <c r="SCS82" s="321" t="s">
        <v>357</v>
      </c>
      <c r="SCT82" s="321" t="s">
        <v>357</v>
      </c>
      <c r="SCU82" s="321" t="s">
        <v>357</v>
      </c>
      <c r="SCV82" s="321" t="s">
        <v>357</v>
      </c>
      <c r="SCW82" s="321" t="s">
        <v>357</v>
      </c>
      <c r="SCX82" s="321" t="s">
        <v>357</v>
      </c>
      <c r="SCY82" s="321" t="s">
        <v>357</v>
      </c>
      <c r="SCZ82" s="321" t="s">
        <v>357</v>
      </c>
      <c r="SDA82" s="321" t="s">
        <v>357</v>
      </c>
      <c r="SDB82" s="321" t="s">
        <v>357</v>
      </c>
      <c r="SDC82" s="321" t="s">
        <v>357</v>
      </c>
      <c r="SDD82" s="321" t="s">
        <v>357</v>
      </c>
      <c r="SDE82" s="321" t="s">
        <v>357</v>
      </c>
      <c r="SDF82" s="321" t="s">
        <v>357</v>
      </c>
      <c r="SDG82" s="321" t="s">
        <v>357</v>
      </c>
      <c r="SDH82" s="321" t="s">
        <v>357</v>
      </c>
      <c r="SDI82" s="321" t="s">
        <v>357</v>
      </c>
      <c r="SDJ82" s="321" t="s">
        <v>357</v>
      </c>
      <c r="SDK82" s="321" t="s">
        <v>357</v>
      </c>
      <c r="SDL82" s="321" t="s">
        <v>357</v>
      </c>
      <c r="SDM82" s="321" t="s">
        <v>357</v>
      </c>
      <c r="SDN82" s="321" t="s">
        <v>357</v>
      </c>
      <c r="SDO82" s="321" t="s">
        <v>357</v>
      </c>
      <c r="SDP82" s="321" t="s">
        <v>357</v>
      </c>
      <c r="SDQ82" s="321" t="s">
        <v>357</v>
      </c>
      <c r="SDR82" s="321" t="s">
        <v>357</v>
      </c>
      <c r="SDS82" s="321" t="s">
        <v>357</v>
      </c>
      <c r="SDT82" s="321" t="s">
        <v>357</v>
      </c>
      <c r="SDU82" s="321" t="s">
        <v>357</v>
      </c>
      <c r="SDV82" s="321" t="s">
        <v>357</v>
      </c>
      <c r="SDW82" s="321" t="s">
        <v>357</v>
      </c>
      <c r="SDX82" s="321" t="s">
        <v>357</v>
      </c>
      <c r="SDY82" s="321" t="s">
        <v>357</v>
      </c>
      <c r="SDZ82" s="321" t="s">
        <v>357</v>
      </c>
      <c r="SEA82" s="321" t="s">
        <v>357</v>
      </c>
      <c r="SEB82" s="321" t="s">
        <v>357</v>
      </c>
      <c r="SEC82" s="321" t="s">
        <v>357</v>
      </c>
      <c r="SED82" s="321" t="s">
        <v>357</v>
      </c>
      <c r="SEE82" s="321" t="s">
        <v>357</v>
      </c>
      <c r="SEF82" s="321" t="s">
        <v>357</v>
      </c>
      <c r="SEG82" s="321" t="s">
        <v>357</v>
      </c>
      <c r="SEH82" s="321" t="s">
        <v>357</v>
      </c>
      <c r="SEI82" s="321" t="s">
        <v>357</v>
      </c>
      <c r="SEJ82" s="321" t="s">
        <v>357</v>
      </c>
      <c r="SEK82" s="321" t="s">
        <v>357</v>
      </c>
      <c r="SEL82" s="321" t="s">
        <v>357</v>
      </c>
      <c r="SEM82" s="321" t="s">
        <v>357</v>
      </c>
      <c r="SEN82" s="321" t="s">
        <v>357</v>
      </c>
      <c r="SEO82" s="321" t="s">
        <v>357</v>
      </c>
      <c r="SEP82" s="321" t="s">
        <v>357</v>
      </c>
      <c r="SEQ82" s="321" t="s">
        <v>357</v>
      </c>
      <c r="SER82" s="321" t="s">
        <v>357</v>
      </c>
      <c r="SES82" s="321" t="s">
        <v>357</v>
      </c>
      <c r="SET82" s="321" t="s">
        <v>357</v>
      </c>
      <c r="SEU82" s="321" t="s">
        <v>357</v>
      </c>
      <c r="SEV82" s="321" t="s">
        <v>357</v>
      </c>
      <c r="SEW82" s="321" t="s">
        <v>357</v>
      </c>
      <c r="SEX82" s="321" t="s">
        <v>357</v>
      </c>
      <c r="SEY82" s="321" t="s">
        <v>357</v>
      </c>
      <c r="SEZ82" s="321" t="s">
        <v>357</v>
      </c>
      <c r="SFA82" s="321" t="s">
        <v>357</v>
      </c>
      <c r="SFB82" s="321" t="s">
        <v>357</v>
      </c>
      <c r="SFC82" s="321" t="s">
        <v>357</v>
      </c>
      <c r="SFD82" s="321" t="s">
        <v>357</v>
      </c>
      <c r="SFE82" s="321" t="s">
        <v>357</v>
      </c>
      <c r="SFF82" s="321" t="s">
        <v>357</v>
      </c>
      <c r="SFG82" s="321" t="s">
        <v>357</v>
      </c>
      <c r="SFH82" s="321" t="s">
        <v>357</v>
      </c>
      <c r="SFI82" s="321" t="s">
        <v>357</v>
      </c>
      <c r="SFJ82" s="321" t="s">
        <v>357</v>
      </c>
      <c r="SFK82" s="321" t="s">
        <v>357</v>
      </c>
      <c r="SFL82" s="321" t="s">
        <v>357</v>
      </c>
      <c r="SFM82" s="321" t="s">
        <v>357</v>
      </c>
      <c r="SFN82" s="321" t="s">
        <v>357</v>
      </c>
      <c r="SFO82" s="321" t="s">
        <v>357</v>
      </c>
      <c r="SFP82" s="321" t="s">
        <v>357</v>
      </c>
      <c r="SFQ82" s="321" t="s">
        <v>357</v>
      </c>
      <c r="SFR82" s="321" t="s">
        <v>357</v>
      </c>
      <c r="SFS82" s="321" t="s">
        <v>357</v>
      </c>
      <c r="SFT82" s="321" t="s">
        <v>357</v>
      </c>
      <c r="SFU82" s="321" t="s">
        <v>357</v>
      </c>
      <c r="SFV82" s="321" t="s">
        <v>357</v>
      </c>
      <c r="SFW82" s="321" t="s">
        <v>357</v>
      </c>
      <c r="SFX82" s="321" t="s">
        <v>357</v>
      </c>
      <c r="SFY82" s="321" t="s">
        <v>357</v>
      </c>
      <c r="SFZ82" s="321" t="s">
        <v>357</v>
      </c>
      <c r="SGA82" s="321" t="s">
        <v>357</v>
      </c>
      <c r="SGB82" s="321" t="s">
        <v>357</v>
      </c>
      <c r="SGC82" s="321" t="s">
        <v>357</v>
      </c>
      <c r="SGD82" s="321" t="s">
        <v>357</v>
      </c>
      <c r="SGE82" s="321" t="s">
        <v>357</v>
      </c>
      <c r="SGF82" s="321" t="s">
        <v>357</v>
      </c>
      <c r="SGG82" s="321" t="s">
        <v>357</v>
      </c>
      <c r="SGH82" s="321" t="s">
        <v>357</v>
      </c>
      <c r="SGI82" s="321" t="s">
        <v>357</v>
      </c>
      <c r="SGJ82" s="321" t="s">
        <v>357</v>
      </c>
      <c r="SGK82" s="321" t="s">
        <v>357</v>
      </c>
      <c r="SGL82" s="321" t="s">
        <v>357</v>
      </c>
      <c r="SGM82" s="321" t="s">
        <v>357</v>
      </c>
      <c r="SGN82" s="321" t="s">
        <v>357</v>
      </c>
      <c r="SGO82" s="321" t="s">
        <v>357</v>
      </c>
      <c r="SGP82" s="321" t="s">
        <v>357</v>
      </c>
      <c r="SGQ82" s="321" t="s">
        <v>357</v>
      </c>
      <c r="SGR82" s="321" t="s">
        <v>357</v>
      </c>
      <c r="SGS82" s="321" t="s">
        <v>357</v>
      </c>
      <c r="SGT82" s="321" t="s">
        <v>357</v>
      </c>
      <c r="SGU82" s="321" t="s">
        <v>357</v>
      </c>
      <c r="SGV82" s="321" t="s">
        <v>357</v>
      </c>
      <c r="SGW82" s="321" t="s">
        <v>357</v>
      </c>
      <c r="SGX82" s="321" t="s">
        <v>357</v>
      </c>
      <c r="SGY82" s="321" t="s">
        <v>357</v>
      </c>
      <c r="SGZ82" s="321" t="s">
        <v>357</v>
      </c>
      <c r="SHA82" s="321" t="s">
        <v>357</v>
      </c>
      <c r="SHB82" s="321" t="s">
        <v>357</v>
      </c>
      <c r="SHC82" s="321" t="s">
        <v>357</v>
      </c>
      <c r="SHD82" s="321" t="s">
        <v>357</v>
      </c>
      <c r="SHE82" s="321" t="s">
        <v>357</v>
      </c>
      <c r="SHF82" s="321" t="s">
        <v>357</v>
      </c>
      <c r="SHG82" s="321" t="s">
        <v>357</v>
      </c>
      <c r="SHH82" s="321" t="s">
        <v>357</v>
      </c>
      <c r="SHI82" s="321" t="s">
        <v>357</v>
      </c>
      <c r="SHJ82" s="321" t="s">
        <v>357</v>
      </c>
      <c r="SHK82" s="321" t="s">
        <v>357</v>
      </c>
      <c r="SHL82" s="321" t="s">
        <v>357</v>
      </c>
      <c r="SHM82" s="321" t="s">
        <v>357</v>
      </c>
      <c r="SHN82" s="321" t="s">
        <v>357</v>
      </c>
      <c r="SHO82" s="321" t="s">
        <v>357</v>
      </c>
      <c r="SHP82" s="321" t="s">
        <v>357</v>
      </c>
      <c r="SHQ82" s="321" t="s">
        <v>357</v>
      </c>
      <c r="SHR82" s="321" t="s">
        <v>357</v>
      </c>
      <c r="SHS82" s="321" t="s">
        <v>357</v>
      </c>
      <c r="SHT82" s="321" t="s">
        <v>357</v>
      </c>
      <c r="SHU82" s="321" t="s">
        <v>357</v>
      </c>
      <c r="SHV82" s="321" t="s">
        <v>357</v>
      </c>
      <c r="SHW82" s="321" t="s">
        <v>357</v>
      </c>
      <c r="SHX82" s="321" t="s">
        <v>357</v>
      </c>
      <c r="SHY82" s="321" t="s">
        <v>357</v>
      </c>
      <c r="SHZ82" s="321" t="s">
        <v>357</v>
      </c>
      <c r="SIA82" s="321" t="s">
        <v>357</v>
      </c>
      <c r="SIB82" s="321" t="s">
        <v>357</v>
      </c>
      <c r="SIC82" s="321" t="s">
        <v>357</v>
      </c>
      <c r="SID82" s="321" t="s">
        <v>357</v>
      </c>
      <c r="SIE82" s="321" t="s">
        <v>357</v>
      </c>
      <c r="SIF82" s="321" t="s">
        <v>357</v>
      </c>
      <c r="SIG82" s="321" t="s">
        <v>357</v>
      </c>
      <c r="SIH82" s="321" t="s">
        <v>357</v>
      </c>
      <c r="SII82" s="321" t="s">
        <v>357</v>
      </c>
      <c r="SIJ82" s="321" t="s">
        <v>357</v>
      </c>
      <c r="SIK82" s="321" t="s">
        <v>357</v>
      </c>
      <c r="SIL82" s="321" t="s">
        <v>357</v>
      </c>
      <c r="SIM82" s="321" t="s">
        <v>357</v>
      </c>
      <c r="SIN82" s="321" t="s">
        <v>357</v>
      </c>
      <c r="SIO82" s="321" t="s">
        <v>357</v>
      </c>
      <c r="SIP82" s="321" t="s">
        <v>357</v>
      </c>
      <c r="SIQ82" s="321" t="s">
        <v>357</v>
      </c>
      <c r="SIR82" s="321" t="s">
        <v>357</v>
      </c>
      <c r="SIS82" s="321" t="s">
        <v>357</v>
      </c>
      <c r="SIT82" s="321" t="s">
        <v>357</v>
      </c>
      <c r="SIU82" s="321" t="s">
        <v>357</v>
      </c>
      <c r="SIV82" s="321" t="s">
        <v>357</v>
      </c>
      <c r="SIW82" s="321" t="s">
        <v>357</v>
      </c>
      <c r="SIX82" s="321" t="s">
        <v>357</v>
      </c>
      <c r="SIY82" s="321" t="s">
        <v>357</v>
      </c>
      <c r="SIZ82" s="321" t="s">
        <v>357</v>
      </c>
      <c r="SJA82" s="321" t="s">
        <v>357</v>
      </c>
      <c r="SJB82" s="321" t="s">
        <v>357</v>
      </c>
      <c r="SJC82" s="321" t="s">
        <v>357</v>
      </c>
      <c r="SJD82" s="321" t="s">
        <v>357</v>
      </c>
      <c r="SJE82" s="321" t="s">
        <v>357</v>
      </c>
      <c r="SJF82" s="321" t="s">
        <v>357</v>
      </c>
      <c r="SJG82" s="321" t="s">
        <v>357</v>
      </c>
      <c r="SJH82" s="321" t="s">
        <v>357</v>
      </c>
      <c r="SJI82" s="321" t="s">
        <v>357</v>
      </c>
      <c r="SJJ82" s="321" t="s">
        <v>357</v>
      </c>
      <c r="SJK82" s="321" t="s">
        <v>357</v>
      </c>
      <c r="SJL82" s="321" t="s">
        <v>357</v>
      </c>
      <c r="SJM82" s="321" t="s">
        <v>357</v>
      </c>
      <c r="SJN82" s="321" t="s">
        <v>357</v>
      </c>
      <c r="SJO82" s="321" t="s">
        <v>357</v>
      </c>
      <c r="SJP82" s="321" t="s">
        <v>357</v>
      </c>
      <c r="SJQ82" s="321" t="s">
        <v>357</v>
      </c>
      <c r="SJR82" s="321" t="s">
        <v>357</v>
      </c>
      <c r="SJS82" s="321" t="s">
        <v>357</v>
      </c>
      <c r="SJT82" s="321" t="s">
        <v>357</v>
      </c>
      <c r="SJU82" s="321" t="s">
        <v>357</v>
      </c>
      <c r="SJV82" s="321" t="s">
        <v>357</v>
      </c>
      <c r="SJW82" s="321" t="s">
        <v>357</v>
      </c>
      <c r="SJX82" s="321" t="s">
        <v>357</v>
      </c>
      <c r="SJY82" s="321" t="s">
        <v>357</v>
      </c>
      <c r="SJZ82" s="321" t="s">
        <v>357</v>
      </c>
      <c r="SKA82" s="321" t="s">
        <v>357</v>
      </c>
      <c r="SKB82" s="321" t="s">
        <v>357</v>
      </c>
      <c r="SKC82" s="321" t="s">
        <v>357</v>
      </c>
      <c r="SKD82" s="321" t="s">
        <v>357</v>
      </c>
      <c r="SKE82" s="321" t="s">
        <v>357</v>
      </c>
      <c r="SKF82" s="321" t="s">
        <v>357</v>
      </c>
      <c r="SKG82" s="321" t="s">
        <v>357</v>
      </c>
      <c r="SKH82" s="321" t="s">
        <v>357</v>
      </c>
      <c r="SKI82" s="321" t="s">
        <v>357</v>
      </c>
      <c r="SKJ82" s="321" t="s">
        <v>357</v>
      </c>
      <c r="SKK82" s="321" t="s">
        <v>357</v>
      </c>
      <c r="SKL82" s="321" t="s">
        <v>357</v>
      </c>
      <c r="SKM82" s="321" t="s">
        <v>357</v>
      </c>
      <c r="SKN82" s="321" t="s">
        <v>357</v>
      </c>
      <c r="SKO82" s="321" t="s">
        <v>357</v>
      </c>
      <c r="SKP82" s="321" t="s">
        <v>357</v>
      </c>
      <c r="SKQ82" s="321" t="s">
        <v>357</v>
      </c>
      <c r="SKR82" s="321" t="s">
        <v>357</v>
      </c>
      <c r="SKS82" s="321" t="s">
        <v>357</v>
      </c>
      <c r="SKT82" s="321" t="s">
        <v>357</v>
      </c>
      <c r="SKU82" s="321" t="s">
        <v>357</v>
      </c>
      <c r="SKV82" s="321" t="s">
        <v>357</v>
      </c>
      <c r="SKW82" s="321" t="s">
        <v>357</v>
      </c>
      <c r="SKX82" s="321" t="s">
        <v>357</v>
      </c>
      <c r="SKY82" s="321" t="s">
        <v>357</v>
      </c>
      <c r="SKZ82" s="321" t="s">
        <v>357</v>
      </c>
      <c r="SLA82" s="321" t="s">
        <v>357</v>
      </c>
      <c r="SLB82" s="321" t="s">
        <v>357</v>
      </c>
      <c r="SLC82" s="321" t="s">
        <v>357</v>
      </c>
      <c r="SLD82" s="321" t="s">
        <v>357</v>
      </c>
      <c r="SLE82" s="321" t="s">
        <v>357</v>
      </c>
      <c r="SLF82" s="321" t="s">
        <v>357</v>
      </c>
      <c r="SLG82" s="321" t="s">
        <v>357</v>
      </c>
      <c r="SLH82" s="321" t="s">
        <v>357</v>
      </c>
      <c r="SLI82" s="321" t="s">
        <v>357</v>
      </c>
      <c r="SLJ82" s="321" t="s">
        <v>357</v>
      </c>
      <c r="SLK82" s="321" t="s">
        <v>357</v>
      </c>
      <c r="SLL82" s="321" t="s">
        <v>357</v>
      </c>
      <c r="SLM82" s="321" t="s">
        <v>357</v>
      </c>
      <c r="SLN82" s="321" t="s">
        <v>357</v>
      </c>
      <c r="SLO82" s="321" t="s">
        <v>357</v>
      </c>
      <c r="SLP82" s="321" t="s">
        <v>357</v>
      </c>
      <c r="SLQ82" s="321" t="s">
        <v>357</v>
      </c>
      <c r="SLR82" s="321" t="s">
        <v>357</v>
      </c>
      <c r="SLS82" s="321" t="s">
        <v>357</v>
      </c>
      <c r="SLT82" s="321" t="s">
        <v>357</v>
      </c>
      <c r="SLU82" s="321" t="s">
        <v>357</v>
      </c>
      <c r="SLV82" s="321" t="s">
        <v>357</v>
      </c>
      <c r="SLW82" s="321" t="s">
        <v>357</v>
      </c>
      <c r="SLX82" s="321" t="s">
        <v>357</v>
      </c>
      <c r="SLY82" s="321" t="s">
        <v>357</v>
      </c>
      <c r="SLZ82" s="321" t="s">
        <v>357</v>
      </c>
      <c r="SMA82" s="321" t="s">
        <v>357</v>
      </c>
      <c r="SMB82" s="321" t="s">
        <v>357</v>
      </c>
      <c r="SMC82" s="321" t="s">
        <v>357</v>
      </c>
      <c r="SMD82" s="321" t="s">
        <v>357</v>
      </c>
      <c r="SME82" s="321" t="s">
        <v>357</v>
      </c>
      <c r="SMF82" s="321" t="s">
        <v>357</v>
      </c>
      <c r="SMG82" s="321" t="s">
        <v>357</v>
      </c>
      <c r="SMH82" s="321" t="s">
        <v>357</v>
      </c>
      <c r="SMI82" s="321" t="s">
        <v>357</v>
      </c>
      <c r="SMJ82" s="321" t="s">
        <v>357</v>
      </c>
      <c r="SMK82" s="321" t="s">
        <v>357</v>
      </c>
      <c r="SML82" s="321" t="s">
        <v>357</v>
      </c>
      <c r="SMM82" s="321" t="s">
        <v>357</v>
      </c>
      <c r="SMN82" s="321" t="s">
        <v>357</v>
      </c>
      <c r="SMO82" s="321" t="s">
        <v>357</v>
      </c>
      <c r="SMP82" s="321" t="s">
        <v>357</v>
      </c>
      <c r="SMQ82" s="321" t="s">
        <v>357</v>
      </c>
      <c r="SMR82" s="321" t="s">
        <v>357</v>
      </c>
      <c r="SMS82" s="321" t="s">
        <v>357</v>
      </c>
      <c r="SMT82" s="321" t="s">
        <v>357</v>
      </c>
      <c r="SMU82" s="321" t="s">
        <v>357</v>
      </c>
      <c r="SMV82" s="321" t="s">
        <v>357</v>
      </c>
      <c r="SMW82" s="321" t="s">
        <v>357</v>
      </c>
      <c r="SMX82" s="321" t="s">
        <v>357</v>
      </c>
      <c r="SMY82" s="321" t="s">
        <v>357</v>
      </c>
      <c r="SMZ82" s="321" t="s">
        <v>357</v>
      </c>
      <c r="SNA82" s="321" t="s">
        <v>357</v>
      </c>
      <c r="SNB82" s="321" t="s">
        <v>357</v>
      </c>
      <c r="SNC82" s="321" t="s">
        <v>357</v>
      </c>
      <c r="SND82" s="321" t="s">
        <v>357</v>
      </c>
      <c r="SNE82" s="321" t="s">
        <v>357</v>
      </c>
      <c r="SNF82" s="321" t="s">
        <v>357</v>
      </c>
      <c r="SNG82" s="321" t="s">
        <v>357</v>
      </c>
      <c r="SNH82" s="321" t="s">
        <v>357</v>
      </c>
      <c r="SNI82" s="321" t="s">
        <v>357</v>
      </c>
      <c r="SNJ82" s="321" t="s">
        <v>357</v>
      </c>
      <c r="SNK82" s="321" t="s">
        <v>357</v>
      </c>
      <c r="SNL82" s="321" t="s">
        <v>357</v>
      </c>
      <c r="SNM82" s="321" t="s">
        <v>357</v>
      </c>
      <c r="SNN82" s="321" t="s">
        <v>357</v>
      </c>
      <c r="SNO82" s="321" t="s">
        <v>357</v>
      </c>
      <c r="SNP82" s="321" t="s">
        <v>357</v>
      </c>
      <c r="SNQ82" s="321" t="s">
        <v>357</v>
      </c>
      <c r="SNR82" s="321" t="s">
        <v>357</v>
      </c>
      <c r="SNS82" s="321" t="s">
        <v>357</v>
      </c>
      <c r="SNT82" s="321" t="s">
        <v>357</v>
      </c>
      <c r="SNU82" s="321" t="s">
        <v>357</v>
      </c>
      <c r="SNV82" s="321" t="s">
        <v>357</v>
      </c>
      <c r="SNW82" s="321" t="s">
        <v>357</v>
      </c>
      <c r="SNX82" s="321" t="s">
        <v>357</v>
      </c>
      <c r="SNY82" s="321" t="s">
        <v>357</v>
      </c>
      <c r="SNZ82" s="321" t="s">
        <v>357</v>
      </c>
      <c r="SOA82" s="321" t="s">
        <v>357</v>
      </c>
      <c r="SOB82" s="321" t="s">
        <v>357</v>
      </c>
      <c r="SOC82" s="321" t="s">
        <v>357</v>
      </c>
      <c r="SOD82" s="321" t="s">
        <v>357</v>
      </c>
      <c r="SOE82" s="321" t="s">
        <v>357</v>
      </c>
      <c r="SOF82" s="321" t="s">
        <v>357</v>
      </c>
      <c r="SOG82" s="321" t="s">
        <v>357</v>
      </c>
      <c r="SOH82" s="321" t="s">
        <v>357</v>
      </c>
      <c r="SOI82" s="321" t="s">
        <v>357</v>
      </c>
      <c r="SOJ82" s="321" t="s">
        <v>357</v>
      </c>
      <c r="SOK82" s="321" t="s">
        <v>357</v>
      </c>
      <c r="SOL82" s="321" t="s">
        <v>357</v>
      </c>
      <c r="SOM82" s="321" t="s">
        <v>357</v>
      </c>
      <c r="SON82" s="321" t="s">
        <v>357</v>
      </c>
      <c r="SOO82" s="321" t="s">
        <v>357</v>
      </c>
      <c r="SOP82" s="321" t="s">
        <v>357</v>
      </c>
      <c r="SOQ82" s="321" t="s">
        <v>357</v>
      </c>
      <c r="SOR82" s="321" t="s">
        <v>357</v>
      </c>
      <c r="SOS82" s="321" t="s">
        <v>357</v>
      </c>
      <c r="SOT82" s="321" t="s">
        <v>357</v>
      </c>
      <c r="SOU82" s="321" t="s">
        <v>357</v>
      </c>
      <c r="SOV82" s="321" t="s">
        <v>357</v>
      </c>
      <c r="SOW82" s="321" t="s">
        <v>357</v>
      </c>
      <c r="SOX82" s="321" t="s">
        <v>357</v>
      </c>
      <c r="SOY82" s="321" t="s">
        <v>357</v>
      </c>
      <c r="SOZ82" s="321" t="s">
        <v>357</v>
      </c>
      <c r="SPA82" s="321" t="s">
        <v>357</v>
      </c>
      <c r="SPB82" s="321" t="s">
        <v>357</v>
      </c>
      <c r="SPC82" s="321" t="s">
        <v>357</v>
      </c>
      <c r="SPD82" s="321" t="s">
        <v>357</v>
      </c>
      <c r="SPE82" s="321" t="s">
        <v>357</v>
      </c>
      <c r="SPF82" s="321" t="s">
        <v>357</v>
      </c>
      <c r="SPG82" s="321" t="s">
        <v>357</v>
      </c>
      <c r="SPH82" s="321" t="s">
        <v>357</v>
      </c>
      <c r="SPI82" s="321" t="s">
        <v>357</v>
      </c>
      <c r="SPJ82" s="321" t="s">
        <v>357</v>
      </c>
      <c r="SPK82" s="321" t="s">
        <v>357</v>
      </c>
      <c r="SPL82" s="321" t="s">
        <v>357</v>
      </c>
      <c r="SPM82" s="321" t="s">
        <v>357</v>
      </c>
      <c r="SPN82" s="321" t="s">
        <v>357</v>
      </c>
      <c r="SPO82" s="321" t="s">
        <v>357</v>
      </c>
      <c r="SPP82" s="321" t="s">
        <v>357</v>
      </c>
      <c r="SPQ82" s="321" t="s">
        <v>357</v>
      </c>
      <c r="SPR82" s="321" t="s">
        <v>357</v>
      </c>
      <c r="SPS82" s="321" t="s">
        <v>357</v>
      </c>
      <c r="SPT82" s="321" t="s">
        <v>357</v>
      </c>
      <c r="SPU82" s="321" t="s">
        <v>357</v>
      </c>
      <c r="SPV82" s="321" t="s">
        <v>357</v>
      </c>
      <c r="SPW82" s="321" t="s">
        <v>357</v>
      </c>
      <c r="SPX82" s="321" t="s">
        <v>357</v>
      </c>
      <c r="SPY82" s="321" t="s">
        <v>357</v>
      </c>
      <c r="SPZ82" s="321" t="s">
        <v>357</v>
      </c>
      <c r="SQA82" s="321" t="s">
        <v>357</v>
      </c>
      <c r="SQB82" s="321" t="s">
        <v>357</v>
      </c>
      <c r="SQC82" s="321" t="s">
        <v>357</v>
      </c>
      <c r="SQD82" s="321" t="s">
        <v>357</v>
      </c>
      <c r="SQE82" s="321" t="s">
        <v>357</v>
      </c>
      <c r="SQF82" s="321" t="s">
        <v>357</v>
      </c>
      <c r="SQG82" s="321" t="s">
        <v>357</v>
      </c>
      <c r="SQH82" s="321" t="s">
        <v>357</v>
      </c>
      <c r="SQI82" s="321" t="s">
        <v>357</v>
      </c>
      <c r="SQJ82" s="321" t="s">
        <v>357</v>
      </c>
      <c r="SQK82" s="321" t="s">
        <v>357</v>
      </c>
      <c r="SQL82" s="321" t="s">
        <v>357</v>
      </c>
      <c r="SQM82" s="321" t="s">
        <v>357</v>
      </c>
      <c r="SQN82" s="321" t="s">
        <v>357</v>
      </c>
      <c r="SQO82" s="321" t="s">
        <v>357</v>
      </c>
      <c r="SQP82" s="321" t="s">
        <v>357</v>
      </c>
      <c r="SQQ82" s="321" t="s">
        <v>357</v>
      </c>
      <c r="SQR82" s="321" t="s">
        <v>357</v>
      </c>
      <c r="SQS82" s="321" t="s">
        <v>357</v>
      </c>
      <c r="SQT82" s="321" t="s">
        <v>357</v>
      </c>
      <c r="SQU82" s="321" t="s">
        <v>357</v>
      </c>
      <c r="SQV82" s="321" t="s">
        <v>357</v>
      </c>
      <c r="SQW82" s="321" t="s">
        <v>357</v>
      </c>
      <c r="SQX82" s="321" t="s">
        <v>357</v>
      </c>
      <c r="SQY82" s="321" t="s">
        <v>357</v>
      </c>
      <c r="SQZ82" s="321" t="s">
        <v>357</v>
      </c>
      <c r="SRA82" s="321" t="s">
        <v>357</v>
      </c>
      <c r="SRB82" s="321" t="s">
        <v>357</v>
      </c>
      <c r="SRC82" s="321" t="s">
        <v>357</v>
      </c>
      <c r="SRD82" s="321" t="s">
        <v>357</v>
      </c>
      <c r="SRE82" s="321" t="s">
        <v>357</v>
      </c>
      <c r="SRF82" s="321" t="s">
        <v>357</v>
      </c>
      <c r="SRG82" s="321" t="s">
        <v>357</v>
      </c>
      <c r="SRH82" s="321" t="s">
        <v>357</v>
      </c>
      <c r="SRI82" s="321" t="s">
        <v>357</v>
      </c>
      <c r="SRJ82" s="321" t="s">
        <v>357</v>
      </c>
      <c r="SRK82" s="321" t="s">
        <v>357</v>
      </c>
      <c r="SRL82" s="321" t="s">
        <v>357</v>
      </c>
      <c r="SRM82" s="321" t="s">
        <v>357</v>
      </c>
      <c r="SRN82" s="321" t="s">
        <v>357</v>
      </c>
      <c r="SRO82" s="321" t="s">
        <v>357</v>
      </c>
      <c r="SRP82" s="321" t="s">
        <v>357</v>
      </c>
      <c r="SRQ82" s="321" t="s">
        <v>357</v>
      </c>
      <c r="SRR82" s="321" t="s">
        <v>357</v>
      </c>
      <c r="SRS82" s="321" t="s">
        <v>357</v>
      </c>
      <c r="SRT82" s="321" t="s">
        <v>357</v>
      </c>
      <c r="SRU82" s="321" t="s">
        <v>357</v>
      </c>
      <c r="SRV82" s="321" t="s">
        <v>357</v>
      </c>
      <c r="SRW82" s="321" t="s">
        <v>357</v>
      </c>
      <c r="SRX82" s="321" t="s">
        <v>357</v>
      </c>
      <c r="SRY82" s="321" t="s">
        <v>357</v>
      </c>
      <c r="SRZ82" s="321" t="s">
        <v>357</v>
      </c>
      <c r="SSA82" s="321" t="s">
        <v>357</v>
      </c>
      <c r="SSB82" s="321" t="s">
        <v>357</v>
      </c>
      <c r="SSC82" s="321" t="s">
        <v>357</v>
      </c>
      <c r="SSD82" s="321" t="s">
        <v>357</v>
      </c>
      <c r="SSE82" s="321" t="s">
        <v>357</v>
      </c>
      <c r="SSF82" s="321" t="s">
        <v>357</v>
      </c>
      <c r="SSG82" s="321" t="s">
        <v>357</v>
      </c>
      <c r="SSH82" s="321" t="s">
        <v>357</v>
      </c>
      <c r="SSI82" s="321" t="s">
        <v>357</v>
      </c>
      <c r="SSJ82" s="321" t="s">
        <v>357</v>
      </c>
      <c r="SSK82" s="321" t="s">
        <v>357</v>
      </c>
      <c r="SSL82" s="321" t="s">
        <v>357</v>
      </c>
      <c r="SSM82" s="321" t="s">
        <v>357</v>
      </c>
      <c r="SSN82" s="321" t="s">
        <v>357</v>
      </c>
      <c r="SSO82" s="321" t="s">
        <v>357</v>
      </c>
      <c r="SSP82" s="321" t="s">
        <v>357</v>
      </c>
      <c r="SSQ82" s="321" t="s">
        <v>357</v>
      </c>
      <c r="SSR82" s="321" t="s">
        <v>357</v>
      </c>
      <c r="SSS82" s="321" t="s">
        <v>357</v>
      </c>
      <c r="SST82" s="321" t="s">
        <v>357</v>
      </c>
      <c r="SSU82" s="321" t="s">
        <v>357</v>
      </c>
      <c r="SSV82" s="321" t="s">
        <v>357</v>
      </c>
      <c r="SSW82" s="321" t="s">
        <v>357</v>
      </c>
      <c r="SSX82" s="321" t="s">
        <v>357</v>
      </c>
      <c r="SSY82" s="321" t="s">
        <v>357</v>
      </c>
      <c r="SSZ82" s="321" t="s">
        <v>357</v>
      </c>
      <c r="STA82" s="321" t="s">
        <v>357</v>
      </c>
      <c r="STB82" s="321" t="s">
        <v>357</v>
      </c>
      <c r="STC82" s="321" t="s">
        <v>357</v>
      </c>
      <c r="STD82" s="321" t="s">
        <v>357</v>
      </c>
      <c r="STE82" s="321" t="s">
        <v>357</v>
      </c>
      <c r="STF82" s="321" t="s">
        <v>357</v>
      </c>
      <c r="STG82" s="321" t="s">
        <v>357</v>
      </c>
      <c r="STH82" s="321" t="s">
        <v>357</v>
      </c>
      <c r="STI82" s="321" t="s">
        <v>357</v>
      </c>
      <c r="STJ82" s="321" t="s">
        <v>357</v>
      </c>
      <c r="STK82" s="321" t="s">
        <v>357</v>
      </c>
      <c r="STL82" s="321" t="s">
        <v>357</v>
      </c>
      <c r="STM82" s="321" t="s">
        <v>357</v>
      </c>
      <c r="STN82" s="321" t="s">
        <v>357</v>
      </c>
      <c r="STO82" s="321" t="s">
        <v>357</v>
      </c>
      <c r="STP82" s="321" t="s">
        <v>357</v>
      </c>
      <c r="STQ82" s="321" t="s">
        <v>357</v>
      </c>
      <c r="STR82" s="321" t="s">
        <v>357</v>
      </c>
      <c r="STS82" s="321" t="s">
        <v>357</v>
      </c>
      <c r="STT82" s="321" t="s">
        <v>357</v>
      </c>
      <c r="STU82" s="321" t="s">
        <v>357</v>
      </c>
      <c r="STV82" s="321" t="s">
        <v>357</v>
      </c>
      <c r="STW82" s="321" t="s">
        <v>357</v>
      </c>
      <c r="STX82" s="321" t="s">
        <v>357</v>
      </c>
      <c r="STY82" s="321" t="s">
        <v>357</v>
      </c>
      <c r="STZ82" s="321" t="s">
        <v>357</v>
      </c>
      <c r="SUA82" s="321" t="s">
        <v>357</v>
      </c>
      <c r="SUB82" s="321" t="s">
        <v>357</v>
      </c>
      <c r="SUC82" s="321" t="s">
        <v>357</v>
      </c>
      <c r="SUD82" s="321" t="s">
        <v>357</v>
      </c>
      <c r="SUE82" s="321" t="s">
        <v>357</v>
      </c>
      <c r="SUF82" s="321" t="s">
        <v>357</v>
      </c>
      <c r="SUG82" s="321" t="s">
        <v>357</v>
      </c>
      <c r="SUH82" s="321" t="s">
        <v>357</v>
      </c>
      <c r="SUI82" s="321" t="s">
        <v>357</v>
      </c>
      <c r="SUJ82" s="321" t="s">
        <v>357</v>
      </c>
      <c r="SUK82" s="321" t="s">
        <v>357</v>
      </c>
      <c r="SUL82" s="321" t="s">
        <v>357</v>
      </c>
      <c r="SUM82" s="321" t="s">
        <v>357</v>
      </c>
      <c r="SUN82" s="321" t="s">
        <v>357</v>
      </c>
      <c r="SUO82" s="321" t="s">
        <v>357</v>
      </c>
      <c r="SUP82" s="321" t="s">
        <v>357</v>
      </c>
      <c r="SUQ82" s="321" t="s">
        <v>357</v>
      </c>
      <c r="SUR82" s="321" t="s">
        <v>357</v>
      </c>
      <c r="SUS82" s="321" t="s">
        <v>357</v>
      </c>
      <c r="SUT82" s="321" t="s">
        <v>357</v>
      </c>
      <c r="SUU82" s="321" t="s">
        <v>357</v>
      </c>
      <c r="SUV82" s="321" t="s">
        <v>357</v>
      </c>
      <c r="SUW82" s="321" t="s">
        <v>357</v>
      </c>
      <c r="SUX82" s="321" t="s">
        <v>357</v>
      </c>
      <c r="SUY82" s="321" t="s">
        <v>357</v>
      </c>
      <c r="SUZ82" s="321" t="s">
        <v>357</v>
      </c>
      <c r="SVA82" s="321" t="s">
        <v>357</v>
      </c>
      <c r="SVB82" s="321" t="s">
        <v>357</v>
      </c>
      <c r="SVC82" s="321" t="s">
        <v>357</v>
      </c>
      <c r="SVD82" s="321" t="s">
        <v>357</v>
      </c>
      <c r="SVE82" s="321" t="s">
        <v>357</v>
      </c>
      <c r="SVF82" s="321" t="s">
        <v>357</v>
      </c>
      <c r="SVG82" s="321" t="s">
        <v>357</v>
      </c>
      <c r="SVH82" s="321" t="s">
        <v>357</v>
      </c>
      <c r="SVI82" s="321" t="s">
        <v>357</v>
      </c>
      <c r="SVJ82" s="321" t="s">
        <v>357</v>
      </c>
      <c r="SVK82" s="321" t="s">
        <v>357</v>
      </c>
      <c r="SVL82" s="321" t="s">
        <v>357</v>
      </c>
      <c r="SVM82" s="321" t="s">
        <v>357</v>
      </c>
      <c r="SVN82" s="321" t="s">
        <v>357</v>
      </c>
      <c r="SVO82" s="321" t="s">
        <v>357</v>
      </c>
      <c r="SVP82" s="321" t="s">
        <v>357</v>
      </c>
      <c r="SVQ82" s="321" t="s">
        <v>357</v>
      </c>
      <c r="SVR82" s="321" t="s">
        <v>357</v>
      </c>
      <c r="SVS82" s="321" t="s">
        <v>357</v>
      </c>
      <c r="SVT82" s="321" t="s">
        <v>357</v>
      </c>
      <c r="SVU82" s="321" t="s">
        <v>357</v>
      </c>
      <c r="SVV82" s="321" t="s">
        <v>357</v>
      </c>
      <c r="SVW82" s="321" t="s">
        <v>357</v>
      </c>
      <c r="SVX82" s="321" t="s">
        <v>357</v>
      </c>
      <c r="SVY82" s="321" t="s">
        <v>357</v>
      </c>
      <c r="SVZ82" s="321" t="s">
        <v>357</v>
      </c>
      <c r="SWA82" s="321" t="s">
        <v>357</v>
      </c>
      <c r="SWB82" s="321" t="s">
        <v>357</v>
      </c>
      <c r="SWC82" s="321" t="s">
        <v>357</v>
      </c>
      <c r="SWD82" s="321" t="s">
        <v>357</v>
      </c>
      <c r="SWE82" s="321" t="s">
        <v>357</v>
      </c>
      <c r="SWF82" s="321" t="s">
        <v>357</v>
      </c>
      <c r="SWG82" s="321" t="s">
        <v>357</v>
      </c>
      <c r="SWH82" s="321" t="s">
        <v>357</v>
      </c>
      <c r="SWI82" s="321" t="s">
        <v>357</v>
      </c>
      <c r="SWJ82" s="321" t="s">
        <v>357</v>
      </c>
      <c r="SWK82" s="321" t="s">
        <v>357</v>
      </c>
      <c r="SWL82" s="321" t="s">
        <v>357</v>
      </c>
      <c r="SWM82" s="321" t="s">
        <v>357</v>
      </c>
      <c r="SWN82" s="321" t="s">
        <v>357</v>
      </c>
      <c r="SWO82" s="321" t="s">
        <v>357</v>
      </c>
      <c r="SWP82" s="321" t="s">
        <v>357</v>
      </c>
      <c r="SWQ82" s="321" t="s">
        <v>357</v>
      </c>
      <c r="SWR82" s="321" t="s">
        <v>357</v>
      </c>
      <c r="SWS82" s="321" t="s">
        <v>357</v>
      </c>
      <c r="SWT82" s="321" t="s">
        <v>357</v>
      </c>
      <c r="SWU82" s="321" t="s">
        <v>357</v>
      </c>
      <c r="SWV82" s="321" t="s">
        <v>357</v>
      </c>
      <c r="SWW82" s="321" t="s">
        <v>357</v>
      </c>
      <c r="SWX82" s="321" t="s">
        <v>357</v>
      </c>
      <c r="SWY82" s="321" t="s">
        <v>357</v>
      </c>
      <c r="SWZ82" s="321" t="s">
        <v>357</v>
      </c>
      <c r="SXA82" s="321" t="s">
        <v>357</v>
      </c>
      <c r="SXB82" s="321" t="s">
        <v>357</v>
      </c>
      <c r="SXC82" s="321" t="s">
        <v>357</v>
      </c>
      <c r="SXD82" s="321" t="s">
        <v>357</v>
      </c>
      <c r="SXE82" s="321" t="s">
        <v>357</v>
      </c>
      <c r="SXF82" s="321" t="s">
        <v>357</v>
      </c>
      <c r="SXG82" s="321" t="s">
        <v>357</v>
      </c>
      <c r="SXH82" s="321" t="s">
        <v>357</v>
      </c>
      <c r="SXI82" s="321" t="s">
        <v>357</v>
      </c>
      <c r="SXJ82" s="321" t="s">
        <v>357</v>
      </c>
      <c r="SXK82" s="321" t="s">
        <v>357</v>
      </c>
      <c r="SXL82" s="321" t="s">
        <v>357</v>
      </c>
      <c r="SXM82" s="321" t="s">
        <v>357</v>
      </c>
      <c r="SXN82" s="321" t="s">
        <v>357</v>
      </c>
      <c r="SXO82" s="321" t="s">
        <v>357</v>
      </c>
      <c r="SXP82" s="321" t="s">
        <v>357</v>
      </c>
      <c r="SXQ82" s="321" t="s">
        <v>357</v>
      </c>
      <c r="SXR82" s="321" t="s">
        <v>357</v>
      </c>
      <c r="SXS82" s="321" t="s">
        <v>357</v>
      </c>
      <c r="SXT82" s="321" t="s">
        <v>357</v>
      </c>
      <c r="SXU82" s="321" t="s">
        <v>357</v>
      </c>
      <c r="SXV82" s="321" t="s">
        <v>357</v>
      </c>
      <c r="SXW82" s="321" t="s">
        <v>357</v>
      </c>
      <c r="SXX82" s="321" t="s">
        <v>357</v>
      </c>
      <c r="SXY82" s="321" t="s">
        <v>357</v>
      </c>
      <c r="SXZ82" s="321" t="s">
        <v>357</v>
      </c>
      <c r="SYA82" s="321" t="s">
        <v>357</v>
      </c>
      <c r="SYB82" s="321" t="s">
        <v>357</v>
      </c>
      <c r="SYC82" s="321" t="s">
        <v>357</v>
      </c>
      <c r="SYD82" s="321" t="s">
        <v>357</v>
      </c>
      <c r="SYE82" s="321" t="s">
        <v>357</v>
      </c>
      <c r="SYF82" s="321" t="s">
        <v>357</v>
      </c>
      <c r="SYG82" s="321" t="s">
        <v>357</v>
      </c>
      <c r="SYH82" s="321" t="s">
        <v>357</v>
      </c>
      <c r="SYI82" s="321" t="s">
        <v>357</v>
      </c>
      <c r="SYJ82" s="321" t="s">
        <v>357</v>
      </c>
      <c r="SYK82" s="321" t="s">
        <v>357</v>
      </c>
      <c r="SYL82" s="321" t="s">
        <v>357</v>
      </c>
      <c r="SYM82" s="321" t="s">
        <v>357</v>
      </c>
      <c r="SYN82" s="321" t="s">
        <v>357</v>
      </c>
      <c r="SYO82" s="321" t="s">
        <v>357</v>
      </c>
      <c r="SYP82" s="321" t="s">
        <v>357</v>
      </c>
      <c r="SYQ82" s="321" t="s">
        <v>357</v>
      </c>
      <c r="SYR82" s="321" t="s">
        <v>357</v>
      </c>
      <c r="SYS82" s="321" t="s">
        <v>357</v>
      </c>
      <c r="SYT82" s="321" t="s">
        <v>357</v>
      </c>
      <c r="SYU82" s="321" t="s">
        <v>357</v>
      </c>
      <c r="SYV82" s="321" t="s">
        <v>357</v>
      </c>
      <c r="SYW82" s="321" t="s">
        <v>357</v>
      </c>
      <c r="SYX82" s="321" t="s">
        <v>357</v>
      </c>
      <c r="SYY82" s="321" t="s">
        <v>357</v>
      </c>
      <c r="SYZ82" s="321" t="s">
        <v>357</v>
      </c>
      <c r="SZA82" s="321" t="s">
        <v>357</v>
      </c>
      <c r="SZB82" s="321" t="s">
        <v>357</v>
      </c>
      <c r="SZC82" s="321" t="s">
        <v>357</v>
      </c>
      <c r="SZD82" s="321" t="s">
        <v>357</v>
      </c>
      <c r="SZE82" s="321" t="s">
        <v>357</v>
      </c>
      <c r="SZF82" s="321" t="s">
        <v>357</v>
      </c>
      <c r="SZG82" s="321" t="s">
        <v>357</v>
      </c>
      <c r="SZH82" s="321" t="s">
        <v>357</v>
      </c>
      <c r="SZI82" s="321" t="s">
        <v>357</v>
      </c>
      <c r="SZJ82" s="321" t="s">
        <v>357</v>
      </c>
      <c r="SZK82" s="321" t="s">
        <v>357</v>
      </c>
      <c r="SZL82" s="321" t="s">
        <v>357</v>
      </c>
      <c r="SZM82" s="321" t="s">
        <v>357</v>
      </c>
      <c r="SZN82" s="321" t="s">
        <v>357</v>
      </c>
      <c r="SZO82" s="321" t="s">
        <v>357</v>
      </c>
      <c r="SZP82" s="321" t="s">
        <v>357</v>
      </c>
      <c r="SZQ82" s="321" t="s">
        <v>357</v>
      </c>
      <c r="SZR82" s="321" t="s">
        <v>357</v>
      </c>
      <c r="SZS82" s="321" t="s">
        <v>357</v>
      </c>
      <c r="SZT82" s="321" t="s">
        <v>357</v>
      </c>
      <c r="SZU82" s="321" t="s">
        <v>357</v>
      </c>
      <c r="SZV82" s="321" t="s">
        <v>357</v>
      </c>
      <c r="SZW82" s="321" t="s">
        <v>357</v>
      </c>
      <c r="SZX82" s="321" t="s">
        <v>357</v>
      </c>
      <c r="SZY82" s="321" t="s">
        <v>357</v>
      </c>
      <c r="SZZ82" s="321" t="s">
        <v>357</v>
      </c>
      <c r="TAA82" s="321" t="s">
        <v>357</v>
      </c>
      <c r="TAB82" s="321" t="s">
        <v>357</v>
      </c>
      <c r="TAC82" s="321" t="s">
        <v>357</v>
      </c>
      <c r="TAD82" s="321" t="s">
        <v>357</v>
      </c>
      <c r="TAE82" s="321" t="s">
        <v>357</v>
      </c>
      <c r="TAF82" s="321" t="s">
        <v>357</v>
      </c>
      <c r="TAG82" s="321" t="s">
        <v>357</v>
      </c>
      <c r="TAH82" s="321" t="s">
        <v>357</v>
      </c>
      <c r="TAI82" s="321" t="s">
        <v>357</v>
      </c>
      <c r="TAJ82" s="321" t="s">
        <v>357</v>
      </c>
      <c r="TAK82" s="321" t="s">
        <v>357</v>
      </c>
      <c r="TAL82" s="321" t="s">
        <v>357</v>
      </c>
      <c r="TAM82" s="321" t="s">
        <v>357</v>
      </c>
      <c r="TAN82" s="321" t="s">
        <v>357</v>
      </c>
      <c r="TAO82" s="321" t="s">
        <v>357</v>
      </c>
      <c r="TAP82" s="321" t="s">
        <v>357</v>
      </c>
      <c r="TAQ82" s="321" t="s">
        <v>357</v>
      </c>
      <c r="TAR82" s="321" t="s">
        <v>357</v>
      </c>
      <c r="TAS82" s="321" t="s">
        <v>357</v>
      </c>
      <c r="TAT82" s="321" t="s">
        <v>357</v>
      </c>
      <c r="TAU82" s="321" t="s">
        <v>357</v>
      </c>
      <c r="TAV82" s="321" t="s">
        <v>357</v>
      </c>
      <c r="TAW82" s="321" t="s">
        <v>357</v>
      </c>
      <c r="TAX82" s="321" t="s">
        <v>357</v>
      </c>
      <c r="TAY82" s="321" t="s">
        <v>357</v>
      </c>
      <c r="TAZ82" s="321" t="s">
        <v>357</v>
      </c>
      <c r="TBA82" s="321" t="s">
        <v>357</v>
      </c>
      <c r="TBB82" s="321" t="s">
        <v>357</v>
      </c>
      <c r="TBC82" s="321" t="s">
        <v>357</v>
      </c>
      <c r="TBD82" s="321" t="s">
        <v>357</v>
      </c>
      <c r="TBE82" s="321" t="s">
        <v>357</v>
      </c>
      <c r="TBF82" s="321" t="s">
        <v>357</v>
      </c>
      <c r="TBG82" s="321" t="s">
        <v>357</v>
      </c>
      <c r="TBH82" s="321" t="s">
        <v>357</v>
      </c>
      <c r="TBI82" s="321" t="s">
        <v>357</v>
      </c>
      <c r="TBJ82" s="321" t="s">
        <v>357</v>
      </c>
      <c r="TBK82" s="321" t="s">
        <v>357</v>
      </c>
      <c r="TBL82" s="321" t="s">
        <v>357</v>
      </c>
      <c r="TBM82" s="321" t="s">
        <v>357</v>
      </c>
      <c r="TBN82" s="321" t="s">
        <v>357</v>
      </c>
      <c r="TBO82" s="321" t="s">
        <v>357</v>
      </c>
      <c r="TBP82" s="321" t="s">
        <v>357</v>
      </c>
      <c r="TBQ82" s="321" t="s">
        <v>357</v>
      </c>
      <c r="TBR82" s="321" t="s">
        <v>357</v>
      </c>
      <c r="TBS82" s="321" t="s">
        <v>357</v>
      </c>
      <c r="TBT82" s="321" t="s">
        <v>357</v>
      </c>
      <c r="TBU82" s="321" t="s">
        <v>357</v>
      </c>
      <c r="TBV82" s="321" t="s">
        <v>357</v>
      </c>
      <c r="TBW82" s="321" t="s">
        <v>357</v>
      </c>
      <c r="TBX82" s="321" t="s">
        <v>357</v>
      </c>
      <c r="TBY82" s="321" t="s">
        <v>357</v>
      </c>
      <c r="TBZ82" s="321" t="s">
        <v>357</v>
      </c>
      <c r="TCA82" s="321" t="s">
        <v>357</v>
      </c>
      <c r="TCB82" s="321" t="s">
        <v>357</v>
      </c>
      <c r="TCC82" s="321" t="s">
        <v>357</v>
      </c>
      <c r="TCD82" s="321" t="s">
        <v>357</v>
      </c>
      <c r="TCE82" s="321" t="s">
        <v>357</v>
      </c>
      <c r="TCF82" s="321" t="s">
        <v>357</v>
      </c>
      <c r="TCG82" s="321" t="s">
        <v>357</v>
      </c>
      <c r="TCH82" s="321" t="s">
        <v>357</v>
      </c>
      <c r="TCI82" s="321" t="s">
        <v>357</v>
      </c>
      <c r="TCJ82" s="321" t="s">
        <v>357</v>
      </c>
      <c r="TCK82" s="321" t="s">
        <v>357</v>
      </c>
      <c r="TCL82" s="321" t="s">
        <v>357</v>
      </c>
      <c r="TCM82" s="321" t="s">
        <v>357</v>
      </c>
      <c r="TCN82" s="321" t="s">
        <v>357</v>
      </c>
      <c r="TCO82" s="321" t="s">
        <v>357</v>
      </c>
      <c r="TCP82" s="321" t="s">
        <v>357</v>
      </c>
      <c r="TCQ82" s="321" t="s">
        <v>357</v>
      </c>
      <c r="TCR82" s="321" t="s">
        <v>357</v>
      </c>
      <c r="TCS82" s="321" t="s">
        <v>357</v>
      </c>
      <c r="TCT82" s="321" t="s">
        <v>357</v>
      </c>
      <c r="TCU82" s="321" t="s">
        <v>357</v>
      </c>
      <c r="TCV82" s="321" t="s">
        <v>357</v>
      </c>
      <c r="TCW82" s="321" t="s">
        <v>357</v>
      </c>
      <c r="TCX82" s="321" t="s">
        <v>357</v>
      </c>
      <c r="TCY82" s="321" t="s">
        <v>357</v>
      </c>
      <c r="TCZ82" s="321" t="s">
        <v>357</v>
      </c>
      <c r="TDA82" s="321" t="s">
        <v>357</v>
      </c>
      <c r="TDB82" s="321" t="s">
        <v>357</v>
      </c>
      <c r="TDC82" s="321" t="s">
        <v>357</v>
      </c>
      <c r="TDD82" s="321" t="s">
        <v>357</v>
      </c>
      <c r="TDE82" s="321" t="s">
        <v>357</v>
      </c>
      <c r="TDF82" s="321" t="s">
        <v>357</v>
      </c>
      <c r="TDG82" s="321" t="s">
        <v>357</v>
      </c>
      <c r="TDH82" s="321" t="s">
        <v>357</v>
      </c>
      <c r="TDI82" s="321" t="s">
        <v>357</v>
      </c>
      <c r="TDJ82" s="321" t="s">
        <v>357</v>
      </c>
      <c r="TDK82" s="321" t="s">
        <v>357</v>
      </c>
      <c r="TDL82" s="321" t="s">
        <v>357</v>
      </c>
      <c r="TDM82" s="321" t="s">
        <v>357</v>
      </c>
      <c r="TDN82" s="321" t="s">
        <v>357</v>
      </c>
      <c r="TDO82" s="321" t="s">
        <v>357</v>
      </c>
      <c r="TDP82" s="321" t="s">
        <v>357</v>
      </c>
      <c r="TDQ82" s="321" t="s">
        <v>357</v>
      </c>
      <c r="TDR82" s="321" t="s">
        <v>357</v>
      </c>
      <c r="TDS82" s="321" t="s">
        <v>357</v>
      </c>
      <c r="TDT82" s="321" t="s">
        <v>357</v>
      </c>
      <c r="TDU82" s="321" t="s">
        <v>357</v>
      </c>
      <c r="TDV82" s="321" t="s">
        <v>357</v>
      </c>
      <c r="TDW82" s="321" t="s">
        <v>357</v>
      </c>
      <c r="TDX82" s="321" t="s">
        <v>357</v>
      </c>
      <c r="TDY82" s="321" t="s">
        <v>357</v>
      </c>
      <c r="TDZ82" s="321" t="s">
        <v>357</v>
      </c>
      <c r="TEA82" s="321" t="s">
        <v>357</v>
      </c>
      <c r="TEB82" s="321" t="s">
        <v>357</v>
      </c>
      <c r="TEC82" s="321" t="s">
        <v>357</v>
      </c>
      <c r="TED82" s="321" t="s">
        <v>357</v>
      </c>
      <c r="TEE82" s="321" t="s">
        <v>357</v>
      </c>
      <c r="TEF82" s="321" t="s">
        <v>357</v>
      </c>
      <c r="TEG82" s="321" t="s">
        <v>357</v>
      </c>
      <c r="TEH82" s="321" t="s">
        <v>357</v>
      </c>
      <c r="TEI82" s="321" t="s">
        <v>357</v>
      </c>
      <c r="TEJ82" s="321" t="s">
        <v>357</v>
      </c>
      <c r="TEK82" s="321" t="s">
        <v>357</v>
      </c>
      <c r="TEL82" s="321" t="s">
        <v>357</v>
      </c>
      <c r="TEM82" s="321" t="s">
        <v>357</v>
      </c>
      <c r="TEN82" s="321" t="s">
        <v>357</v>
      </c>
      <c r="TEO82" s="321" t="s">
        <v>357</v>
      </c>
      <c r="TEP82" s="321" t="s">
        <v>357</v>
      </c>
      <c r="TEQ82" s="321" t="s">
        <v>357</v>
      </c>
      <c r="TER82" s="321" t="s">
        <v>357</v>
      </c>
      <c r="TES82" s="321" t="s">
        <v>357</v>
      </c>
      <c r="TET82" s="321" t="s">
        <v>357</v>
      </c>
      <c r="TEU82" s="321" t="s">
        <v>357</v>
      </c>
      <c r="TEV82" s="321" t="s">
        <v>357</v>
      </c>
      <c r="TEW82" s="321" t="s">
        <v>357</v>
      </c>
      <c r="TEX82" s="321" t="s">
        <v>357</v>
      </c>
      <c r="TEY82" s="321" t="s">
        <v>357</v>
      </c>
      <c r="TEZ82" s="321" t="s">
        <v>357</v>
      </c>
      <c r="TFA82" s="321" t="s">
        <v>357</v>
      </c>
      <c r="TFB82" s="321" t="s">
        <v>357</v>
      </c>
      <c r="TFC82" s="321" t="s">
        <v>357</v>
      </c>
      <c r="TFD82" s="321" t="s">
        <v>357</v>
      </c>
      <c r="TFE82" s="321" t="s">
        <v>357</v>
      </c>
      <c r="TFF82" s="321" t="s">
        <v>357</v>
      </c>
      <c r="TFG82" s="321" t="s">
        <v>357</v>
      </c>
      <c r="TFH82" s="321" t="s">
        <v>357</v>
      </c>
      <c r="TFI82" s="321" t="s">
        <v>357</v>
      </c>
      <c r="TFJ82" s="321" t="s">
        <v>357</v>
      </c>
      <c r="TFK82" s="321" t="s">
        <v>357</v>
      </c>
      <c r="TFL82" s="321" t="s">
        <v>357</v>
      </c>
      <c r="TFM82" s="321" t="s">
        <v>357</v>
      </c>
      <c r="TFN82" s="321" t="s">
        <v>357</v>
      </c>
      <c r="TFO82" s="321" t="s">
        <v>357</v>
      </c>
      <c r="TFP82" s="321" t="s">
        <v>357</v>
      </c>
      <c r="TFQ82" s="321" t="s">
        <v>357</v>
      </c>
      <c r="TFR82" s="321" t="s">
        <v>357</v>
      </c>
      <c r="TFS82" s="321" t="s">
        <v>357</v>
      </c>
      <c r="TFT82" s="321" t="s">
        <v>357</v>
      </c>
      <c r="TFU82" s="321" t="s">
        <v>357</v>
      </c>
      <c r="TFV82" s="321" t="s">
        <v>357</v>
      </c>
      <c r="TFW82" s="321" t="s">
        <v>357</v>
      </c>
      <c r="TFX82" s="321" t="s">
        <v>357</v>
      </c>
      <c r="TFY82" s="321" t="s">
        <v>357</v>
      </c>
      <c r="TFZ82" s="321" t="s">
        <v>357</v>
      </c>
      <c r="TGA82" s="321" t="s">
        <v>357</v>
      </c>
      <c r="TGB82" s="321" t="s">
        <v>357</v>
      </c>
      <c r="TGC82" s="321" t="s">
        <v>357</v>
      </c>
      <c r="TGD82" s="321" t="s">
        <v>357</v>
      </c>
      <c r="TGE82" s="321" t="s">
        <v>357</v>
      </c>
      <c r="TGF82" s="321" t="s">
        <v>357</v>
      </c>
      <c r="TGG82" s="321" t="s">
        <v>357</v>
      </c>
      <c r="TGH82" s="321" t="s">
        <v>357</v>
      </c>
      <c r="TGI82" s="321" t="s">
        <v>357</v>
      </c>
      <c r="TGJ82" s="321" t="s">
        <v>357</v>
      </c>
      <c r="TGK82" s="321" t="s">
        <v>357</v>
      </c>
      <c r="TGL82" s="321" t="s">
        <v>357</v>
      </c>
      <c r="TGM82" s="321" t="s">
        <v>357</v>
      </c>
      <c r="TGN82" s="321" t="s">
        <v>357</v>
      </c>
      <c r="TGO82" s="321" t="s">
        <v>357</v>
      </c>
      <c r="TGP82" s="321" t="s">
        <v>357</v>
      </c>
      <c r="TGQ82" s="321" t="s">
        <v>357</v>
      </c>
      <c r="TGR82" s="321" t="s">
        <v>357</v>
      </c>
      <c r="TGS82" s="321" t="s">
        <v>357</v>
      </c>
      <c r="TGT82" s="321" t="s">
        <v>357</v>
      </c>
      <c r="TGU82" s="321" t="s">
        <v>357</v>
      </c>
      <c r="TGV82" s="321" t="s">
        <v>357</v>
      </c>
      <c r="TGW82" s="321" t="s">
        <v>357</v>
      </c>
      <c r="TGX82" s="321" t="s">
        <v>357</v>
      </c>
      <c r="TGY82" s="321" t="s">
        <v>357</v>
      </c>
      <c r="TGZ82" s="321" t="s">
        <v>357</v>
      </c>
      <c r="THA82" s="321" t="s">
        <v>357</v>
      </c>
      <c r="THB82" s="321" t="s">
        <v>357</v>
      </c>
      <c r="THC82" s="321" t="s">
        <v>357</v>
      </c>
      <c r="THD82" s="321" t="s">
        <v>357</v>
      </c>
      <c r="THE82" s="321" t="s">
        <v>357</v>
      </c>
      <c r="THF82" s="321" t="s">
        <v>357</v>
      </c>
      <c r="THG82" s="321" t="s">
        <v>357</v>
      </c>
      <c r="THH82" s="321" t="s">
        <v>357</v>
      </c>
      <c r="THI82" s="321" t="s">
        <v>357</v>
      </c>
      <c r="THJ82" s="321" t="s">
        <v>357</v>
      </c>
      <c r="THK82" s="321" t="s">
        <v>357</v>
      </c>
      <c r="THL82" s="321" t="s">
        <v>357</v>
      </c>
      <c r="THM82" s="321" t="s">
        <v>357</v>
      </c>
      <c r="THN82" s="321" t="s">
        <v>357</v>
      </c>
      <c r="THO82" s="321" t="s">
        <v>357</v>
      </c>
      <c r="THP82" s="321" t="s">
        <v>357</v>
      </c>
      <c r="THQ82" s="321" t="s">
        <v>357</v>
      </c>
      <c r="THR82" s="321" t="s">
        <v>357</v>
      </c>
      <c r="THS82" s="321" t="s">
        <v>357</v>
      </c>
      <c r="THT82" s="321" t="s">
        <v>357</v>
      </c>
      <c r="THU82" s="321" t="s">
        <v>357</v>
      </c>
      <c r="THV82" s="321" t="s">
        <v>357</v>
      </c>
      <c r="THW82" s="321" t="s">
        <v>357</v>
      </c>
      <c r="THX82" s="321" t="s">
        <v>357</v>
      </c>
      <c r="THY82" s="321" t="s">
        <v>357</v>
      </c>
      <c r="THZ82" s="321" t="s">
        <v>357</v>
      </c>
      <c r="TIA82" s="321" t="s">
        <v>357</v>
      </c>
      <c r="TIB82" s="321" t="s">
        <v>357</v>
      </c>
      <c r="TIC82" s="321" t="s">
        <v>357</v>
      </c>
      <c r="TID82" s="321" t="s">
        <v>357</v>
      </c>
      <c r="TIE82" s="321" t="s">
        <v>357</v>
      </c>
      <c r="TIF82" s="321" t="s">
        <v>357</v>
      </c>
      <c r="TIG82" s="321" t="s">
        <v>357</v>
      </c>
      <c r="TIH82" s="321" t="s">
        <v>357</v>
      </c>
      <c r="TII82" s="321" t="s">
        <v>357</v>
      </c>
      <c r="TIJ82" s="321" t="s">
        <v>357</v>
      </c>
      <c r="TIK82" s="321" t="s">
        <v>357</v>
      </c>
      <c r="TIL82" s="321" t="s">
        <v>357</v>
      </c>
      <c r="TIM82" s="321" t="s">
        <v>357</v>
      </c>
      <c r="TIN82" s="321" t="s">
        <v>357</v>
      </c>
      <c r="TIO82" s="321" t="s">
        <v>357</v>
      </c>
      <c r="TIP82" s="321" t="s">
        <v>357</v>
      </c>
      <c r="TIQ82" s="321" t="s">
        <v>357</v>
      </c>
      <c r="TIR82" s="321" t="s">
        <v>357</v>
      </c>
      <c r="TIS82" s="321" t="s">
        <v>357</v>
      </c>
      <c r="TIT82" s="321" t="s">
        <v>357</v>
      </c>
      <c r="TIU82" s="321" t="s">
        <v>357</v>
      </c>
      <c r="TIV82" s="321" t="s">
        <v>357</v>
      </c>
      <c r="TIW82" s="321" t="s">
        <v>357</v>
      </c>
      <c r="TIX82" s="321" t="s">
        <v>357</v>
      </c>
      <c r="TIY82" s="321" t="s">
        <v>357</v>
      </c>
      <c r="TIZ82" s="321" t="s">
        <v>357</v>
      </c>
      <c r="TJA82" s="321" t="s">
        <v>357</v>
      </c>
      <c r="TJB82" s="321" t="s">
        <v>357</v>
      </c>
      <c r="TJC82" s="321" t="s">
        <v>357</v>
      </c>
      <c r="TJD82" s="321" t="s">
        <v>357</v>
      </c>
      <c r="TJE82" s="321" t="s">
        <v>357</v>
      </c>
      <c r="TJF82" s="321" t="s">
        <v>357</v>
      </c>
      <c r="TJG82" s="321" t="s">
        <v>357</v>
      </c>
      <c r="TJH82" s="321" t="s">
        <v>357</v>
      </c>
      <c r="TJI82" s="321" t="s">
        <v>357</v>
      </c>
      <c r="TJJ82" s="321" t="s">
        <v>357</v>
      </c>
      <c r="TJK82" s="321" t="s">
        <v>357</v>
      </c>
      <c r="TJL82" s="321" t="s">
        <v>357</v>
      </c>
      <c r="TJM82" s="321" t="s">
        <v>357</v>
      </c>
      <c r="TJN82" s="321" t="s">
        <v>357</v>
      </c>
      <c r="TJO82" s="321" t="s">
        <v>357</v>
      </c>
      <c r="TJP82" s="321" t="s">
        <v>357</v>
      </c>
      <c r="TJQ82" s="321" t="s">
        <v>357</v>
      </c>
      <c r="TJR82" s="321" t="s">
        <v>357</v>
      </c>
      <c r="TJS82" s="321" t="s">
        <v>357</v>
      </c>
      <c r="TJT82" s="321" t="s">
        <v>357</v>
      </c>
      <c r="TJU82" s="321" t="s">
        <v>357</v>
      </c>
      <c r="TJV82" s="321" t="s">
        <v>357</v>
      </c>
      <c r="TJW82" s="321" t="s">
        <v>357</v>
      </c>
      <c r="TJX82" s="321" t="s">
        <v>357</v>
      </c>
      <c r="TJY82" s="321" t="s">
        <v>357</v>
      </c>
      <c r="TJZ82" s="321" t="s">
        <v>357</v>
      </c>
      <c r="TKA82" s="321" t="s">
        <v>357</v>
      </c>
      <c r="TKB82" s="321" t="s">
        <v>357</v>
      </c>
      <c r="TKC82" s="321" t="s">
        <v>357</v>
      </c>
      <c r="TKD82" s="321" t="s">
        <v>357</v>
      </c>
      <c r="TKE82" s="321" t="s">
        <v>357</v>
      </c>
      <c r="TKF82" s="321" t="s">
        <v>357</v>
      </c>
      <c r="TKG82" s="321" t="s">
        <v>357</v>
      </c>
      <c r="TKH82" s="321" t="s">
        <v>357</v>
      </c>
      <c r="TKI82" s="321" t="s">
        <v>357</v>
      </c>
      <c r="TKJ82" s="321" t="s">
        <v>357</v>
      </c>
      <c r="TKK82" s="321" t="s">
        <v>357</v>
      </c>
      <c r="TKL82" s="321" t="s">
        <v>357</v>
      </c>
      <c r="TKM82" s="321" t="s">
        <v>357</v>
      </c>
      <c r="TKN82" s="321" t="s">
        <v>357</v>
      </c>
      <c r="TKO82" s="321" t="s">
        <v>357</v>
      </c>
      <c r="TKP82" s="321" t="s">
        <v>357</v>
      </c>
      <c r="TKQ82" s="321" t="s">
        <v>357</v>
      </c>
      <c r="TKR82" s="321" t="s">
        <v>357</v>
      </c>
      <c r="TKS82" s="321" t="s">
        <v>357</v>
      </c>
      <c r="TKT82" s="321" t="s">
        <v>357</v>
      </c>
      <c r="TKU82" s="321" t="s">
        <v>357</v>
      </c>
      <c r="TKV82" s="321" t="s">
        <v>357</v>
      </c>
      <c r="TKW82" s="321" t="s">
        <v>357</v>
      </c>
      <c r="TKX82" s="321" t="s">
        <v>357</v>
      </c>
      <c r="TKY82" s="321" t="s">
        <v>357</v>
      </c>
      <c r="TKZ82" s="321" t="s">
        <v>357</v>
      </c>
      <c r="TLA82" s="321" t="s">
        <v>357</v>
      </c>
      <c r="TLB82" s="321" t="s">
        <v>357</v>
      </c>
      <c r="TLC82" s="321" t="s">
        <v>357</v>
      </c>
      <c r="TLD82" s="321" t="s">
        <v>357</v>
      </c>
      <c r="TLE82" s="321" t="s">
        <v>357</v>
      </c>
      <c r="TLF82" s="321" t="s">
        <v>357</v>
      </c>
      <c r="TLG82" s="321" t="s">
        <v>357</v>
      </c>
      <c r="TLH82" s="321" t="s">
        <v>357</v>
      </c>
      <c r="TLI82" s="321" t="s">
        <v>357</v>
      </c>
      <c r="TLJ82" s="321" t="s">
        <v>357</v>
      </c>
      <c r="TLK82" s="321" t="s">
        <v>357</v>
      </c>
      <c r="TLL82" s="321" t="s">
        <v>357</v>
      </c>
      <c r="TLM82" s="321" t="s">
        <v>357</v>
      </c>
      <c r="TLN82" s="321" t="s">
        <v>357</v>
      </c>
      <c r="TLO82" s="321" t="s">
        <v>357</v>
      </c>
      <c r="TLP82" s="321" t="s">
        <v>357</v>
      </c>
      <c r="TLQ82" s="321" t="s">
        <v>357</v>
      </c>
      <c r="TLR82" s="321" t="s">
        <v>357</v>
      </c>
      <c r="TLS82" s="321" t="s">
        <v>357</v>
      </c>
      <c r="TLT82" s="321" t="s">
        <v>357</v>
      </c>
      <c r="TLU82" s="321" t="s">
        <v>357</v>
      </c>
      <c r="TLV82" s="321" t="s">
        <v>357</v>
      </c>
      <c r="TLW82" s="321" t="s">
        <v>357</v>
      </c>
      <c r="TLX82" s="321" t="s">
        <v>357</v>
      </c>
      <c r="TLY82" s="321" t="s">
        <v>357</v>
      </c>
      <c r="TLZ82" s="321" t="s">
        <v>357</v>
      </c>
      <c r="TMA82" s="321" t="s">
        <v>357</v>
      </c>
      <c r="TMB82" s="321" t="s">
        <v>357</v>
      </c>
      <c r="TMC82" s="321" t="s">
        <v>357</v>
      </c>
      <c r="TMD82" s="321" t="s">
        <v>357</v>
      </c>
      <c r="TME82" s="321" t="s">
        <v>357</v>
      </c>
      <c r="TMF82" s="321" t="s">
        <v>357</v>
      </c>
      <c r="TMG82" s="321" t="s">
        <v>357</v>
      </c>
      <c r="TMH82" s="321" t="s">
        <v>357</v>
      </c>
      <c r="TMI82" s="321" t="s">
        <v>357</v>
      </c>
      <c r="TMJ82" s="321" t="s">
        <v>357</v>
      </c>
      <c r="TMK82" s="321" t="s">
        <v>357</v>
      </c>
      <c r="TML82" s="321" t="s">
        <v>357</v>
      </c>
      <c r="TMM82" s="321" t="s">
        <v>357</v>
      </c>
      <c r="TMN82" s="321" t="s">
        <v>357</v>
      </c>
      <c r="TMO82" s="321" t="s">
        <v>357</v>
      </c>
      <c r="TMP82" s="321" t="s">
        <v>357</v>
      </c>
      <c r="TMQ82" s="321" t="s">
        <v>357</v>
      </c>
      <c r="TMR82" s="321" t="s">
        <v>357</v>
      </c>
      <c r="TMS82" s="321" t="s">
        <v>357</v>
      </c>
      <c r="TMT82" s="321" t="s">
        <v>357</v>
      </c>
      <c r="TMU82" s="321" t="s">
        <v>357</v>
      </c>
      <c r="TMV82" s="321" t="s">
        <v>357</v>
      </c>
      <c r="TMW82" s="321" t="s">
        <v>357</v>
      </c>
      <c r="TMX82" s="321" t="s">
        <v>357</v>
      </c>
      <c r="TMY82" s="321" t="s">
        <v>357</v>
      </c>
      <c r="TMZ82" s="321" t="s">
        <v>357</v>
      </c>
      <c r="TNA82" s="321" t="s">
        <v>357</v>
      </c>
      <c r="TNB82" s="321" t="s">
        <v>357</v>
      </c>
      <c r="TNC82" s="321" t="s">
        <v>357</v>
      </c>
      <c r="TND82" s="321" t="s">
        <v>357</v>
      </c>
      <c r="TNE82" s="321" t="s">
        <v>357</v>
      </c>
      <c r="TNF82" s="321" t="s">
        <v>357</v>
      </c>
      <c r="TNG82" s="321" t="s">
        <v>357</v>
      </c>
      <c r="TNH82" s="321" t="s">
        <v>357</v>
      </c>
      <c r="TNI82" s="321" t="s">
        <v>357</v>
      </c>
      <c r="TNJ82" s="321" t="s">
        <v>357</v>
      </c>
      <c r="TNK82" s="321" t="s">
        <v>357</v>
      </c>
      <c r="TNL82" s="321" t="s">
        <v>357</v>
      </c>
      <c r="TNM82" s="321" t="s">
        <v>357</v>
      </c>
      <c r="TNN82" s="321" t="s">
        <v>357</v>
      </c>
      <c r="TNO82" s="321" t="s">
        <v>357</v>
      </c>
      <c r="TNP82" s="321" t="s">
        <v>357</v>
      </c>
      <c r="TNQ82" s="321" t="s">
        <v>357</v>
      </c>
      <c r="TNR82" s="321" t="s">
        <v>357</v>
      </c>
      <c r="TNS82" s="321" t="s">
        <v>357</v>
      </c>
      <c r="TNT82" s="321" t="s">
        <v>357</v>
      </c>
      <c r="TNU82" s="321" t="s">
        <v>357</v>
      </c>
      <c r="TNV82" s="321" t="s">
        <v>357</v>
      </c>
      <c r="TNW82" s="321" t="s">
        <v>357</v>
      </c>
      <c r="TNX82" s="321" t="s">
        <v>357</v>
      </c>
      <c r="TNY82" s="321" t="s">
        <v>357</v>
      </c>
      <c r="TNZ82" s="321" t="s">
        <v>357</v>
      </c>
      <c r="TOA82" s="321" t="s">
        <v>357</v>
      </c>
      <c r="TOB82" s="321" t="s">
        <v>357</v>
      </c>
      <c r="TOC82" s="321" t="s">
        <v>357</v>
      </c>
      <c r="TOD82" s="321" t="s">
        <v>357</v>
      </c>
      <c r="TOE82" s="321" t="s">
        <v>357</v>
      </c>
      <c r="TOF82" s="321" t="s">
        <v>357</v>
      </c>
      <c r="TOG82" s="321" t="s">
        <v>357</v>
      </c>
      <c r="TOH82" s="321" t="s">
        <v>357</v>
      </c>
      <c r="TOI82" s="321" t="s">
        <v>357</v>
      </c>
      <c r="TOJ82" s="321" t="s">
        <v>357</v>
      </c>
      <c r="TOK82" s="321" t="s">
        <v>357</v>
      </c>
      <c r="TOL82" s="321" t="s">
        <v>357</v>
      </c>
      <c r="TOM82" s="321" t="s">
        <v>357</v>
      </c>
      <c r="TON82" s="321" t="s">
        <v>357</v>
      </c>
      <c r="TOO82" s="321" t="s">
        <v>357</v>
      </c>
      <c r="TOP82" s="321" t="s">
        <v>357</v>
      </c>
      <c r="TOQ82" s="321" t="s">
        <v>357</v>
      </c>
      <c r="TOR82" s="321" t="s">
        <v>357</v>
      </c>
      <c r="TOS82" s="321" t="s">
        <v>357</v>
      </c>
      <c r="TOT82" s="321" t="s">
        <v>357</v>
      </c>
      <c r="TOU82" s="321" t="s">
        <v>357</v>
      </c>
      <c r="TOV82" s="321" t="s">
        <v>357</v>
      </c>
      <c r="TOW82" s="321" t="s">
        <v>357</v>
      </c>
      <c r="TOX82" s="321" t="s">
        <v>357</v>
      </c>
      <c r="TOY82" s="321" t="s">
        <v>357</v>
      </c>
      <c r="TOZ82" s="321" t="s">
        <v>357</v>
      </c>
      <c r="TPA82" s="321" t="s">
        <v>357</v>
      </c>
      <c r="TPB82" s="321" t="s">
        <v>357</v>
      </c>
      <c r="TPC82" s="321" t="s">
        <v>357</v>
      </c>
      <c r="TPD82" s="321" t="s">
        <v>357</v>
      </c>
      <c r="TPE82" s="321" t="s">
        <v>357</v>
      </c>
      <c r="TPF82" s="321" t="s">
        <v>357</v>
      </c>
      <c r="TPG82" s="321" t="s">
        <v>357</v>
      </c>
      <c r="TPH82" s="321" t="s">
        <v>357</v>
      </c>
      <c r="TPI82" s="321" t="s">
        <v>357</v>
      </c>
      <c r="TPJ82" s="321" t="s">
        <v>357</v>
      </c>
      <c r="TPK82" s="321" t="s">
        <v>357</v>
      </c>
      <c r="TPL82" s="321" t="s">
        <v>357</v>
      </c>
      <c r="TPM82" s="321" t="s">
        <v>357</v>
      </c>
      <c r="TPN82" s="321" t="s">
        <v>357</v>
      </c>
      <c r="TPO82" s="321" t="s">
        <v>357</v>
      </c>
      <c r="TPP82" s="321" t="s">
        <v>357</v>
      </c>
      <c r="TPQ82" s="321" t="s">
        <v>357</v>
      </c>
      <c r="TPR82" s="321" t="s">
        <v>357</v>
      </c>
      <c r="TPS82" s="321" t="s">
        <v>357</v>
      </c>
      <c r="TPT82" s="321" t="s">
        <v>357</v>
      </c>
      <c r="TPU82" s="321" t="s">
        <v>357</v>
      </c>
      <c r="TPV82" s="321" t="s">
        <v>357</v>
      </c>
      <c r="TPW82" s="321" t="s">
        <v>357</v>
      </c>
      <c r="TPX82" s="321" t="s">
        <v>357</v>
      </c>
      <c r="TPY82" s="321" t="s">
        <v>357</v>
      </c>
      <c r="TPZ82" s="321" t="s">
        <v>357</v>
      </c>
      <c r="TQA82" s="321" t="s">
        <v>357</v>
      </c>
      <c r="TQB82" s="321" t="s">
        <v>357</v>
      </c>
      <c r="TQC82" s="321" t="s">
        <v>357</v>
      </c>
      <c r="TQD82" s="321" t="s">
        <v>357</v>
      </c>
      <c r="TQE82" s="321" t="s">
        <v>357</v>
      </c>
      <c r="TQF82" s="321" t="s">
        <v>357</v>
      </c>
      <c r="TQG82" s="321" t="s">
        <v>357</v>
      </c>
      <c r="TQH82" s="321" t="s">
        <v>357</v>
      </c>
      <c r="TQI82" s="321" t="s">
        <v>357</v>
      </c>
      <c r="TQJ82" s="321" t="s">
        <v>357</v>
      </c>
      <c r="TQK82" s="321" t="s">
        <v>357</v>
      </c>
      <c r="TQL82" s="321" t="s">
        <v>357</v>
      </c>
      <c r="TQM82" s="321" t="s">
        <v>357</v>
      </c>
      <c r="TQN82" s="321" t="s">
        <v>357</v>
      </c>
      <c r="TQO82" s="321" t="s">
        <v>357</v>
      </c>
      <c r="TQP82" s="321" t="s">
        <v>357</v>
      </c>
      <c r="TQQ82" s="321" t="s">
        <v>357</v>
      </c>
      <c r="TQR82" s="321" t="s">
        <v>357</v>
      </c>
      <c r="TQS82" s="321" t="s">
        <v>357</v>
      </c>
      <c r="TQT82" s="321" t="s">
        <v>357</v>
      </c>
      <c r="TQU82" s="321" t="s">
        <v>357</v>
      </c>
      <c r="TQV82" s="321" t="s">
        <v>357</v>
      </c>
      <c r="TQW82" s="321" t="s">
        <v>357</v>
      </c>
      <c r="TQX82" s="321" t="s">
        <v>357</v>
      </c>
      <c r="TQY82" s="321" t="s">
        <v>357</v>
      </c>
      <c r="TQZ82" s="321" t="s">
        <v>357</v>
      </c>
      <c r="TRA82" s="321" t="s">
        <v>357</v>
      </c>
      <c r="TRB82" s="321" t="s">
        <v>357</v>
      </c>
      <c r="TRC82" s="321" t="s">
        <v>357</v>
      </c>
      <c r="TRD82" s="321" t="s">
        <v>357</v>
      </c>
      <c r="TRE82" s="321" t="s">
        <v>357</v>
      </c>
      <c r="TRF82" s="321" t="s">
        <v>357</v>
      </c>
      <c r="TRG82" s="321" t="s">
        <v>357</v>
      </c>
      <c r="TRH82" s="321" t="s">
        <v>357</v>
      </c>
      <c r="TRI82" s="321" t="s">
        <v>357</v>
      </c>
      <c r="TRJ82" s="321" t="s">
        <v>357</v>
      </c>
      <c r="TRK82" s="321" t="s">
        <v>357</v>
      </c>
      <c r="TRL82" s="321" t="s">
        <v>357</v>
      </c>
      <c r="TRM82" s="321" t="s">
        <v>357</v>
      </c>
      <c r="TRN82" s="321" t="s">
        <v>357</v>
      </c>
      <c r="TRO82" s="321" t="s">
        <v>357</v>
      </c>
      <c r="TRP82" s="321" t="s">
        <v>357</v>
      </c>
      <c r="TRQ82" s="321" t="s">
        <v>357</v>
      </c>
      <c r="TRR82" s="321" t="s">
        <v>357</v>
      </c>
      <c r="TRS82" s="321" t="s">
        <v>357</v>
      </c>
      <c r="TRT82" s="321" t="s">
        <v>357</v>
      </c>
      <c r="TRU82" s="321" t="s">
        <v>357</v>
      </c>
      <c r="TRV82" s="321" t="s">
        <v>357</v>
      </c>
      <c r="TRW82" s="321" t="s">
        <v>357</v>
      </c>
      <c r="TRX82" s="321" t="s">
        <v>357</v>
      </c>
      <c r="TRY82" s="321" t="s">
        <v>357</v>
      </c>
      <c r="TRZ82" s="321" t="s">
        <v>357</v>
      </c>
      <c r="TSA82" s="321" t="s">
        <v>357</v>
      </c>
      <c r="TSB82" s="321" t="s">
        <v>357</v>
      </c>
      <c r="TSC82" s="321" t="s">
        <v>357</v>
      </c>
      <c r="TSD82" s="321" t="s">
        <v>357</v>
      </c>
      <c r="TSE82" s="321" t="s">
        <v>357</v>
      </c>
      <c r="TSF82" s="321" t="s">
        <v>357</v>
      </c>
      <c r="TSG82" s="321" t="s">
        <v>357</v>
      </c>
      <c r="TSH82" s="321" t="s">
        <v>357</v>
      </c>
      <c r="TSI82" s="321" t="s">
        <v>357</v>
      </c>
      <c r="TSJ82" s="321" t="s">
        <v>357</v>
      </c>
      <c r="TSK82" s="321" t="s">
        <v>357</v>
      </c>
      <c r="TSL82" s="321" t="s">
        <v>357</v>
      </c>
      <c r="TSM82" s="321" t="s">
        <v>357</v>
      </c>
      <c r="TSN82" s="321" t="s">
        <v>357</v>
      </c>
      <c r="TSO82" s="321" t="s">
        <v>357</v>
      </c>
      <c r="TSP82" s="321" t="s">
        <v>357</v>
      </c>
      <c r="TSQ82" s="321" t="s">
        <v>357</v>
      </c>
      <c r="TSR82" s="321" t="s">
        <v>357</v>
      </c>
      <c r="TSS82" s="321" t="s">
        <v>357</v>
      </c>
      <c r="TST82" s="321" t="s">
        <v>357</v>
      </c>
      <c r="TSU82" s="321" t="s">
        <v>357</v>
      </c>
      <c r="TSV82" s="321" t="s">
        <v>357</v>
      </c>
      <c r="TSW82" s="321" t="s">
        <v>357</v>
      </c>
      <c r="TSX82" s="321" t="s">
        <v>357</v>
      </c>
      <c r="TSY82" s="321" t="s">
        <v>357</v>
      </c>
      <c r="TSZ82" s="321" t="s">
        <v>357</v>
      </c>
      <c r="TTA82" s="321" t="s">
        <v>357</v>
      </c>
      <c r="TTB82" s="321" t="s">
        <v>357</v>
      </c>
      <c r="TTC82" s="321" t="s">
        <v>357</v>
      </c>
      <c r="TTD82" s="321" t="s">
        <v>357</v>
      </c>
      <c r="TTE82" s="321" t="s">
        <v>357</v>
      </c>
      <c r="TTF82" s="321" t="s">
        <v>357</v>
      </c>
      <c r="TTG82" s="321" t="s">
        <v>357</v>
      </c>
      <c r="TTH82" s="321" t="s">
        <v>357</v>
      </c>
      <c r="TTI82" s="321" t="s">
        <v>357</v>
      </c>
      <c r="TTJ82" s="321" t="s">
        <v>357</v>
      </c>
      <c r="TTK82" s="321" t="s">
        <v>357</v>
      </c>
      <c r="TTL82" s="321" t="s">
        <v>357</v>
      </c>
      <c r="TTM82" s="321" t="s">
        <v>357</v>
      </c>
      <c r="TTN82" s="321" t="s">
        <v>357</v>
      </c>
      <c r="TTO82" s="321" t="s">
        <v>357</v>
      </c>
      <c r="TTP82" s="321" t="s">
        <v>357</v>
      </c>
      <c r="TTQ82" s="321" t="s">
        <v>357</v>
      </c>
      <c r="TTR82" s="321" t="s">
        <v>357</v>
      </c>
      <c r="TTS82" s="321" t="s">
        <v>357</v>
      </c>
      <c r="TTT82" s="321" t="s">
        <v>357</v>
      </c>
      <c r="TTU82" s="321" t="s">
        <v>357</v>
      </c>
      <c r="TTV82" s="321" t="s">
        <v>357</v>
      </c>
      <c r="TTW82" s="321" t="s">
        <v>357</v>
      </c>
      <c r="TTX82" s="321" t="s">
        <v>357</v>
      </c>
      <c r="TTY82" s="321" t="s">
        <v>357</v>
      </c>
      <c r="TTZ82" s="321" t="s">
        <v>357</v>
      </c>
      <c r="TUA82" s="321" t="s">
        <v>357</v>
      </c>
      <c r="TUB82" s="321" t="s">
        <v>357</v>
      </c>
      <c r="TUC82" s="321" t="s">
        <v>357</v>
      </c>
      <c r="TUD82" s="321" t="s">
        <v>357</v>
      </c>
      <c r="TUE82" s="321" t="s">
        <v>357</v>
      </c>
      <c r="TUF82" s="321" t="s">
        <v>357</v>
      </c>
      <c r="TUG82" s="321" t="s">
        <v>357</v>
      </c>
      <c r="TUH82" s="321" t="s">
        <v>357</v>
      </c>
      <c r="TUI82" s="321" t="s">
        <v>357</v>
      </c>
      <c r="TUJ82" s="321" t="s">
        <v>357</v>
      </c>
      <c r="TUK82" s="321" t="s">
        <v>357</v>
      </c>
      <c r="TUL82" s="321" t="s">
        <v>357</v>
      </c>
      <c r="TUM82" s="321" t="s">
        <v>357</v>
      </c>
      <c r="TUN82" s="321" t="s">
        <v>357</v>
      </c>
      <c r="TUO82" s="321" t="s">
        <v>357</v>
      </c>
      <c r="TUP82" s="321" t="s">
        <v>357</v>
      </c>
      <c r="TUQ82" s="321" t="s">
        <v>357</v>
      </c>
      <c r="TUR82" s="321" t="s">
        <v>357</v>
      </c>
      <c r="TUS82" s="321" t="s">
        <v>357</v>
      </c>
      <c r="TUT82" s="321" t="s">
        <v>357</v>
      </c>
      <c r="TUU82" s="321" t="s">
        <v>357</v>
      </c>
      <c r="TUV82" s="321" t="s">
        <v>357</v>
      </c>
      <c r="TUW82" s="321" t="s">
        <v>357</v>
      </c>
      <c r="TUX82" s="321" t="s">
        <v>357</v>
      </c>
      <c r="TUY82" s="321" t="s">
        <v>357</v>
      </c>
      <c r="TUZ82" s="321" t="s">
        <v>357</v>
      </c>
      <c r="TVA82" s="321" t="s">
        <v>357</v>
      </c>
      <c r="TVB82" s="321" t="s">
        <v>357</v>
      </c>
      <c r="TVC82" s="321" t="s">
        <v>357</v>
      </c>
      <c r="TVD82" s="321" t="s">
        <v>357</v>
      </c>
      <c r="TVE82" s="321" t="s">
        <v>357</v>
      </c>
      <c r="TVF82" s="321" t="s">
        <v>357</v>
      </c>
      <c r="TVG82" s="321" t="s">
        <v>357</v>
      </c>
      <c r="TVH82" s="321" t="s">
        <v>357</v>
      </c>
      <c r="TVI82" s="321" t="s">
        <v>357</v>
      </c>
      <c r="TVJ82" s="321" t="s">
        <v>357</v>
      </c>
      <c r="TVK82" s="321" t="s">
        <v>357</v>
      </c>
      <c r="TVL82" s="321" t="s">
        <v>357</v>
      </c>
      <c r="TVM82" s="321" t="s">
        <v>357</v>
      </c>
      <c r="TVN82" s="321" t="s">
        <v>357</v>
      </c>
      <c r="TVO82" s="321" t="s">
        <v>357</v>
      </c>
      <c r="TVP82" s="321" t="s">
        <v>357</v>
      </c>
      <c r="TVQ82" s="321" t="s">
        <v>357</v>
      </c>
      <c r="TVR82" s="321" t="s">
        <v>357</v>
      </c>
      <c r="TVS82" s="321" t="s">
        <v>357</v>
      </c>
      <c r="TVT82" s="321" t="s">
        <v>357</v>
      </c>
      <c r="TVU82" s="321" t="s">
        <v>357</v>
      </c>
      <c r="TVV82" s="321" t="s">
        <v>357</v>
      </c>
      <c r="TVW82" s="321" t="s">
        <v>357</v>
      </c>
      <c r="TVX82" s="321" t="s">
        <v>357</v>
      </c>
      <c r="TVY82" s="321" t="s">
        <v>357</v>
      </c>
      <c r="TVZ82" s="321" t="s">
        <v>357</v>
      </c>
      <c r="TWA82" s="321" t="s">
        <v>357</v>
      </c>
      <c r="TWB82" s="321" t="s">
        <v>357</v>
      </c>
      <c r="TWC82" s="321" t="s">
        <v>357</v>
      </c>
      <c r="TWD82" s="321" t="s">
        <v>357</v>
      </c>
      <c r="TWE82" s="321" t="s">
        <v>357</v>
      </c>
      <c r="TWF82" s="321" t="s">
        <v>357</v>
      </c>
      <c r="TWG82" s="321" t="s">
        <v>357</v>
      </c>
      <c r="TWH82" s="321" t="s">
        <v>357</v>
      </c>
      <c r="TWI82" s="321" t="s">
        <v>357</v>
      </c>
      <c r="TWJ82" s="321" t="s">
        <v>357</v>
      </c>
      <c r="TWK82" s="321" t="s">
        <v>357</v>
      </c>
      <c r="TWL82" s="321" t="s">
        <v>357</v>
      </c>
      <c r="TWM82" s="321" t="s">
        <v>357</v>
      </c>
      <c r="TWN82" s="321" t="s">
        <v>357</v>
      </c>
      <c r="TWO82" s="321" t="s">
        <v>357</v>
      </c>
      <c r="TWP82" s="321" t="s">
        <v>357</v>
      </c>
      <c r="TWQ82" s="321" t="s">
        <v>357</v>
      </c>
      <c r="TWR82" s="321" t="s">
        <v>357</v>
      </c>
      <c r="TWS82" s="321" t="s">
        <v>357</v>
      </c>
      <c r="TWT82" s="321" t="s">
        <v>357</v>
      </c>
      <c r="TWU82" s="321" t="s">
        <v>357</v>
      </c>
      <c r="TWV82" s="321" t="s">
        <v>357</v>
      </c>
      <c r="TWW82" s="321" t="s">
        <v>357</v>
      </c>
      <c r="TWX82" s="321" t="s">
        <v>357</v>
      </c>
      <c r="TWY82" s="321" t="s">
        <v>357</v>
      </c>
      <c r="TWZ82" s="321" t="s">
        <v>357</v>
      </c>
      <c r="TXA82" s="321" t="s">
        <v>357</v>
      </c>
      <c r="TXB82" s="321" t="s">
        <v>357</v>
      </c>
      <c r="TXC82" s="321" t="s">
        <v>357</v>
      </c>
      <c r="TXD82" s="321" t="s">
        <v>357</v>
      </c>
      <c r="TXE82" s="321" t="s">
        <v>357</v>
      </c>
      <c r="TXF82" s="321" t="s">
        <v>357</v>
      </c>
      <c r="TXG82" s="321" t="s">
        <v>357</v>
      </c>
      <c r="TXH82" s="321" t="s">
        <v>357</v>
      </c>
      <c r="TXI82" s="321" t="s">
        <v>357</v>
      </c>
      <c r="TXJ82" s="321" t="s">
        <v>357</v>
      </c>
      <c r="TXK82" s="321" t="s">
        <v>357</v>
      </c>
      <c r="TXL82" s="321" t="s">
        <v>357</v>
      </c>
      <c r="TXM82" s="321" t="s">
        <v>357</v>
      </c>
      <c r="TXN82" s="321" t="s">
        <v>357</v>
      </c>
      <c r="TXO82" s="321" t="s">
        <v>357</v>
      </c>
      <c r="TXP82" s="321" t="s">
        <v>357</v>
      </c>
      <c r="TXQ82" s="321" t="s">
        <v>357</v>
      </c>
      <c r="TXR82" s="321" t="s">
        <v>357</v>
      </c>
      <c r="TXS82" s="321" t="s">
        <v>357</v>
      </c>
      <c r="TXT82" s="321" t="s">
        <v>357</v>
      </c>
      <c r="TXU82" s="321" t="s">
        <v>357</v>
      </c>
      <c r="TXV82" s="321" t="s">
        <v>357</v>
      </c>
      <c r="TXW82" s="321" t="s">
        <v>357</v>
      </c>
      <c r="TXX82" s="321" t="s">
        <v>357</v>
      </c>
      <c r="TXY82" s="321" t="s">
        <v>357</v>
      </c>
      <c r="TXZ82" s="321" t="s">
        <v>357</v>
      </c>
      <c r="TYA82" s="321" t="s">
        <v>357</v>
      </c>
      <c r="TYB82" s="321" t="s">
        <v>357</v>
      </c>
      <c r="TYC82" s="321" t="s">
        <v>357</v>
      </c>
      <c r="TYD82" s="321" t="s">
        <v>357</v>
      </c>
      <c r="TYE82" s="321" t="s">
        <v>357</v>
      </c>
      <c r="TYF82" s="321" t="s">
        <v>357</v>
      </c>
      <c r="TYG82" s="321" t="s">
        <v>357</v>
      </c>
      <c r="TYH82" s="321" t="s">
        <v>357</v>
      </c>
      <c r="TYI82" s="321" t="s">
        <v>357</v>
      </c>
      <c r="TYJ82" s="321" t="s">
        <v>357</v>
      </c>
      <c r="TYK82" s="321" t="s">
        <v>357</v>
      </c>
      <c r="TYL82" s="321" t="s">
        <v>357</v>
      </c>
      <c r="TYM82" s="321" t="s">
        <v>357</v>
      </c>
      <c r="TYN82" s="321" t="s">
        <v>357</v>
      </c>
      <c r="TYO82" s="321" t="s">
        <v>357</v>
      </c>
      <c r="TYP82" s="321" t="s">
        <v>357</v>
      </c>
      <c r="TYQ82" s="321" t="s">
        <v>357</v>
      </c>
      <c r="TYR82" s="321" t="s">
        <v>357</v>
      </c>
      <c r="TYS82" s="321" t="s">
        <v>357</v>
      </c>
      <c r="TYT82" s="321" t="s">
        <v>357</v>
      </c>
      <c r="TYU82" s="321" t="s">
        <v>357</v>
      </c>
      <c r="TYV82" s="321" t="s">
        <v>357</v>
      </c>
      <c r="TYW82" s="321" t="s">
        <v>357</v>
      </c>
      <c r="TYX82" s="321" t="s">
        <v>357</v>
      </c>
      <c r="TYY82" s="321" t="s">
        <v>357</v>
      </c>
      <c r="TYZ82" s="321" t="s">
        <v>357</v>
      </c>
      <c r="TZA82" s="321" t="s">
        <v>357</v>
      </c>
      <c r="TZB82" s="321" t="s">
        <v>357</v>
      </c>
      <c r="TZC82" s="321" t="s">
        <v>357</v>
      </c>
      <c r="TZD82" s="321" t="s">
        <v>357</v>
      </c>
      <c r="TZE82" s="321" t="s">
        <v>357</v>
      </c>
      <c r="TZF82" s="321" t="s">
        <v>357</v>
      </c>
      <c r="TZG82" s="321" t="s">
        <v>357</v>
      </c>
      <c r="TZH82" s="321" t="s">
        <v>357</v>
      </c>
      <c r="TZI82" s="321" t="s">
        <v>357</v>
      </c>
      <c r="TZJ82" s="321" t="s">
        <v>357</v>
      </c>
      <c r="TZK82" s="321" t="s">
        <v>357</v>
      </c>
      <c r="TZL82" s="321" t="s">
        <v>357</v>
      </c>
      <c r="TZM82" s="321" t="s">
        <v>357</v>
      </c>
      <c r="TZN82" s="321" t="s">
        <v>357</v>
      </c>
      <c r="TZO82" s="321" t="s">
        <v>357</v>
      </c>
      <c r="TZP82" s="321" t="s">
        <v>357</v>
      </c>
      <c r="TZQ82" s="321" t="s">
        <v>357</v>
      </c>
      <c r="TZR82" s="321" t="s">
        <v>357</v>
      </c>
      <c r="TZS82" s="321" t="s">
        <v>357</v>
      </c>
      <c r="TZT82" s="321" t="s">
        <v>357</v>
      </c>
      <c r="TZU82" s="321" t="s">
        <v>357</v>
      </c>
      <c r="TZV82" s="321" t="s">
        <v>357</v>
      </c>
      <c r="TZW82" s="321" t="s">
        <v>357</v>
      </c>
      <c r="TZX82" s="321" t="s">
        <v>357</v>
      </c>
      <c r="TZY82" s="321" t="s">
        <v>357</v>
      </c>
      <c r="TZZ82" s="321" t="s">
        <v>357</v>
      </c>
      <c r="UAA82" s="321" t="s">
        <v>357</v>
      </c>
      <c r="UAB82" s="321" t="s">
        <v>357</v>
      </c>
      <c r="UAC82" s="321" t="s">
        <v>357</v>
      </c>
      <c r="UAD82" s="321" t="s">
        <v>357</v>
      </c>
      <c r="UAE82" s="321" t="s">
        <v>357</v>
      </c>
      <c r="UAF82" s="321" t="s">
        <v>357</v>
      </c>
      <c r="UAG82" s="321" t="s">
        <v>357</v>
      </c>
      <c r="UAH82" s="321" t="s">
        <v>357</v>
      </c>
      <c r="UAI82" s="321" t="s">
        <v>357</v>
      </c>
      <c r="UAJ82" s="321" t="s">
        <v>357</v>
      </c>
      <c r="UAK82" s="321" t="s">
        <v>357</v>
      </c>
      <c r="UAL82" s="321" t="s">
        <v>357</v>
      </c>
      <c r="UAM82" s="321" t="s">
        <v>357</v>
      </c>
      <c r="UAN82" s="321" t="s">
        <v>357</v>
      </c>
      <c r="UAO82" s="321" t="s">
        <v>357</v>
      </c>
      <c r="UAP82" s="321" t="s">
        <v>357</v>
      </c>
      <c r="UAQ82" s="321" t="s">
        <v>357</v>
      </c>
      <c r="UAR82" s="321" t="s">
        <v>357</v>
      </c>
      <c r="UAS82" s="321" t="s">
        <v>357</v>
      </c>
      <c r="UAT82" s="321" t="s">
        <v>357</v>
      </c>
      <c r="UAU82" s="321" t="s">
        <v>357</v>
      </c>
      <c r="UAV82" s="321" t="s">
        <v>357</v>
      </c>
      <c r="UAW82" s="321" t="s">
        <v>357</v>
      </c>
      <c r="UAX82" s="321" t="s">
        <v>357</v>
      </c>
      <c r="UAY82" s="321" t="s">
        <v>357</v>
      </c>
      <c r="UAZ82" s="321" t="s">
        <v>357</v>
      </c>
      <c r="UBA82" s="321" t="s">
        <v>357</v>
      </c>
      <c r="UBB82" s="321" t="s">
        <v>357</v>
      </c>
      <c r="UBC82" s="321" t="s">
        <v>357</v>
      </c>
      <c r="UBD82" s="321" t="s">
        <v>357</v>
      </c>
      <c r="UBE82" s="321" t="s">
        <v>357</v>
      </c>
      <c r="UBF82" s="321" t="s">
        <v>357</v>
      </c>
      <c r="UBG82" s="321" t="s">
        <v>357</v>
      </c>
      <c r="UBH82" s="321" t="s">
        <v>357</v>
      </c>
      <c r="UBI82" s="321" t="s">
        <v>357</v>
      </c>
      <c r="UBJ82" s="321" t="s">
        <v>357</v>
      </c>
      <c r="UBK82" s="321" t="s">
        <v>357</v>
      </c>
      <c r="UBL82" s="321" t="s">
        <v>357</v>
      </c>
      <c r="UBM82" s="321" t="s">
        <v>357</v>
      </c>
      <c r="UBN82" s="321" t="s">
        <v>357</v>
      </c>
      <c r="UBO82" s="321" t="s">
        <v>357</v>
      </c>
      <c r="UBP82" s="321" t="s">
        <v>357</v>
      </c>
      <c r="UBQ82" s="321" t="s">
        <v>357</v>
      </c>
      <c r="UBR82" s="321" t="s">
        <v>357</v>
      </c>
      <c r="UBS82" s="321" t="s">
        <v>357</v>
      </c>
      <c r="UBT82" s="321" t="s">
        <v>357</v>
      </c>
      <c r="UBU82" s="321" t="s">
        <v>357</v>
      </c>
      <c r="UBV82" s="321" t="s">
        <v>357</v>
      </c>
      <c r="UBW82" s="321" t="s">
        <v>357</v>
      </c>
      <c r="UBX82" s="321" t="s">
        <v>357</v>
      </c>
      <c r="UBY82" s="321" t="s">
        <v>357</v>
      </c>
      <c r="UBZ82" s="321" t="s">
        <v>357</v>
      </c>
      <c r="UCA82" s="321" t="s">
        <v>357</v>
      </c>
      <c r="UCB82" s="321" t="s">
        <v>357</v>
      </c>
      <c r="UCC82" s="321" t="s">
        <v>357</v>
      </c>
      <c r="UCD82" s="321" t="s">
        <v>357</v>
      </c>
      <c r="UCE82" s="321" t="s">
        <v>357</v>
      </c>
      <c r="UCF82" s="321" t="s">
        <v>357</v>
      </c>
      <c r="UCG82" s="321" t="s">
        <v>357</v>
      </c>
      <c r="UCH82" s="321" t="s">
        <v>357</v>
      </c>
      <c r="UCI82" s="321" t="s">
        <v>357</v>
      </c>
      <c r="UCJ82" s="321" t="s">
        <v>357</v>
      </c>
      <c r="UCK82" s="321" t="s">
        <v>357</v>
      </c>
      <c r="UCL82" s="321" t="s">
        <v>357</v>
      </c>
      <c r="UCM82" s="321" t="s">
        <v>357</v>
      </c>
      <c r="UCN82" s="321" t="s">
        <v>357</v>
      </c>
      <c r="UCO82" s="321" t="s">
        <v>357</v>
      </c>
      <c r="UCP82" s="321" t="s">
        <v>357</v>
      </c>
      <c r="UCQ82" s="321" t="s">
        <v>357</v>
      </c>
      <c r="UCR82" s="321" t="s">
        <v>357</v>
      </c>
      <c r="UCS82" s="321" t="s">
        <v>357</v>
      </c>
      <c r="UCT82" s="321" t="s">
        <v>357</v>
      </c>
      <c r="UCU82" s="321" t="s">
        <v>357</v>
      </c>
      <c r="UCV82" s="321" t="s">
        <v>357</v>
      </c>
      <c r="UCW82" s="321" t="s">
        <v>357</v>
      </c>
      <c r="UCX82" s="321" t="s">
        <v>357</v>
      </c>
      <c r="UCY82" s="321" t="s">
        <v>357</v>
      </c>
      <c r="UCZ82" s="321" t="s">
        <v>357</v>
      </c>
      <c r="UDA82" s="321" t="s">
        <v>357</v>
      </c>
      <c r="UDB82" s="321" t="s">
        <v>357</v>
      </c>
      <c r="UDC82" s="321" t="s">
        <v>357</v>
      </c>
      <c r="UDD82" s="321" t="s">
        <v>357</v>
      </c>
      <c r="UDE82" s="321" t="s">
        <v>357</v>
      </c>
      <c r="UDF82" s="321" t="s">
        <v>357</v>
      </c>
      <c r="UDG82" s="321" t="s">
        <v>357</v>
      </c>
      <c r="UDH82" s="321" t="s">
        <v>357</v>
      </c>
      <c r="UDI82" s="321" t="s">
        <v>357</v>
      </c>
      <c r="UDJ82" s="321" t="s">
        <v>357</v>
      </c>
      <c r="UDK82" s="321" t="s">
        <v>357</v>
      </c>
      <c r="UDL82" s="321" t="s">
        <v>357</v>
      </c>
      <c r="UDM82" s="321" t="s">
        <v>357</v>
      </c>
      <c r="UDN82" s="321" t="s">
        <v>357</v>
      </c>
      <c r="UDO82" s="321" t="s">
        <v>357</v>
      </c>
      <c r="UDP82" s="321" t="s">
        <v>357</v>
      </c>
      <c r="UDQ82" s="321" t="s">
        <v>357</v>
      </c>
      <c r="UDR82" s="321" t="s">
        <v>357</v>
      </c>
      <c r="UDS82" s="321" t="s">
        <v>357</v>
      </c>
      <c r="UDT82" s="321" t="s">
        <v>357</v>
      </c>
      <c r="UDU82" s="321" t="s">
        <v>357</v>
      </c>
      <c r="UDV82" s="321" t="s">
        <v>357</v>
      </c>
      <c r="UDW82" s="321" t="s">
        <v>357</v>
      </c>
      <c r="UDX82" s="321" t="s">
        <v>357</v>
      </c>
      <c r="UDY82" s="321" t="s">
        <v>357</v>
      </c>
      <c r="UDZ82" s="321" t="s">
        <v>357</v>
      </c>
      <c r="UEA82" s="321" t="s">
        <v>357</v>
      </c>
      <c r="UEB82" s="321" t="s">
        <v>357</v>
      </c>
      <c r="UEC82" s="321" t="s">
        <v>357</v>
      </c>
      <c r="UED82" s="321" t="s">
        <v>357</v>
      </c>
      <c r="UEE82" s="321" t="s">
        <v>357</v>
      </c>
      <c r="UEF82" s="321" t="s">
        <v>357</v>
      </c>
      <c r="UEG82" s="321" t="s">
        <v>357</v>
      </c>
      <c r="UEH82" s="321" t="s">
        <v>357</v>
      </c>
      <c r="UEI82" s="321" t="s">
        <v>357</v>
      </c>
      <c r="UEJ82" s="321" t="s">
        <v>357</v>
      </c>
      <c r="UEK82" s="321" t="s">
        <v>357</v>
      </c>
      <c r="UEL82" s="321" t="s">
        <v>357</v>
      </c>
      <c r="UEM82" s="321" t="s">
        <v>357</v>
      </c>
      <c r="UEN82" s="321" t="s">
        <v>357</v>
      </c>
      <c r="UEO82" s="321" t="s">
        <v>357</v>
      </c>
      <c r="UEP82" s="321" t="s">
        <v>357</v>
      </c>
      <c r="UEQ82" s="321" t="s">
        <v>357</v>
      </c>
      <c r="UER82" s="321" t="s">
        <v>357</v>
      </c>
      <c r="UES82" s="321" t="s">
        <v>357</v>
      </c>
      <c r="UET82" s="321" t="s">
        <v>357</v>
      </c>
      <c r="UEU82" s="321" t="s">
        <v>357</v>
      </c>
      <c r="UEV82" s="321" t="s">
        <v>357</v>
      </c>
      <c r="UEW82" s="321" t="s">
        <v>357</v>
      </c>
      <c r="UEX82" s="321" t="s">
        <v>357</v>
      </c>
      <c r="UEY82" s="321" t="s">
        <v>357</v>
      </c>
      <c r="UEZ82" s="321" t="s">
        <v>357</v>
      </c>
      <c r="UFA82" s="321" t="s">
        <v>357</v>
      </c>
      <c r="UFB82" s="321" t="s">
        <v>357</v>
      </c>
      <c r="UFC82" s="321" t="s">
        <v>357</v>
      </c>
      <c r="UFD82" s="321" t="s">
        <v>357</v>
      </c>
      <c r="UFE82" s="321" t="s">
        <v>357</v>
      </c>
      <c r="UFF82" s="321" t="s">
        <v>357</v>
      </c>
      <c r="UFG82" s="321" t="s">
        <v>357</v>
      </c>
      <c r="UFH82" s="321" t="s">
        <v>357</v>
      </c>
      <c r="UFI82" s="321" t="s">
        <v>357</v>
      </c>
      <c r="UFJ82" s="321" t="s">
        <v>357</v>
      </c>
      <c r="UFK82" s="321" t="s">
        <v>357</v>
      </c>
      <c r="UFL82" s="321" t="s">
        <v>357</v>
      </c>
      <c r="UFM82" s="321" t="s">
        <v>357</v>
      </c>
      <c r="UFN82" s="321" t="s">
        <v>357</v>
      </c>
      <c r="UFO82" s="321" t="s">
        <v>357</v>
      </c>
      <c r="UFP82" s="321" t="s">
        <v>357</v>
      </c>
      <c r="UFQ82" s="321" t="s">
        <v>357</v>
      </c>
      <c r="UFR82" s="321" t="s">
        <v>357</v>
      </c>
      <c r="UFS82" s="321" t="s">
        <v>357</v>
      </c>
      <c r="UFT82" s="321" t="s">
        <v>357</v>
      </c>
      <c r="UFU82" s="321" t="s">
        <v>357</v>
      </c>
      <c r="UFV82" s="321" t="s">
        <v>357</v>
      </c>
      <c r="UFW82" s="321" t="s">
        <v>357</v>
      </c>
      <c r="UFX82" s="321" t="s">
        <v>357</v>
      </c>
      <c r="UFY82" s="321" t="s">
        <v>357</v>
      </c>
      <c r="UFZ82" s="321" t="s">
        <v>357</v>
      </c>
      <c r="UGA82" s="321" t="s">
        <v>357</v>
      </c>
      <c r="UGB82" s="321" t="s">
        <v>357</v>
      </c>
      <c r="UGC82" s="321" t="s">
        <v>357</v>
      </c>
      <c r="UGD82" s="321" t="s">
        <v>357</v>
      </c>
      <c r="UGE82" s="321" t="s">
        <v>357</v>
      </c>
      <c r="UGF82" s="321" t="s">
        <v>357</v>
      </c>
      <c r="UGG82" s="321" t="s">
        <v>357</v>
      </c>
      <c r="UGH82" s="321" t="s">
        <v>357</v>
      </c>
      <c r="UGI82" s="321" t="s">
        <v>357</v>
      </c>
      <c r="UGJ82" s="321" t="s">
        <v>357</v>
      </c>
      <c r="UGK82" s="321" t="s">
        <v>357</v>
      </c>
      <c r="UGL82" s="321" t="s">
        <v>357</v>
      </c>
      <c r="UGM82" s="321" t="s">
        <v>357</v>
      </c>
      <c r="UGN82" s="321" t="s">
        <v>357</v>
      </c>
      <c r="UGO82" s="321" t="s">
        <v>357</v>
      </c>
      <c r="UGP82" s="321" t="s">
        <v>357</v>
      </c>
      <c r="UGQ82" s="321" t="s">
        <v>357</v>
      </c>
      <c r="UGR82" s="321" t="s">
        <v>357</v>
      </c>
      <c r="UGS82" s="321" t="s">
        <v>357</v>
      </c>
      <c r="UGT82" s="321" t="s">
        <v>357</v>
      </c>
      <c r="UGU82" s="321" t="s">
        <v>357</v>
      </c>
      <c r="UGV82" s="321" t="s">
        <v>357</v>
      </c>
      <c r="UGW82" s="321" t="s">
        <v>357</v>
      </c>
      <c r="UGX82" s="321" t="s">
        <v>357</v>
      </c>
      <c r="UGY82" s="321" t="s">
        <v>357</v>
      </c>
      <c r="UGZ82" s="321" t="s">
        <v>357</v>
      </c>
      <c r="UHA82" s="321" t="s">
        <v>357</v>
      </c>
      <c r="UHB82" s="321" t="s">
        <v>357</v>
      </c>
      <c r="UHC82" s="321" t="s">
        <v>357</v>
      </c>
      <c r="UHD82" s="321" t="s">
        <v>357</v>
      </c>
      <c r="UHE82" s="321" t="s">
        <v>357</v>
      </c>
      <c r="UHF82" s="321" t="s">
        <v>357</v>
      </c>
      <c r="UHG82" s="321" t="s">
        <v>357</v>
      </c>
      <c r="UHH82" s="321" t="s">
        <v>357</v>
      </c>
      <c r="UHI82" s="321" t="s">
        <v>357</v>
      </c>
      <c r="UHJ82" s="321" t="s">
        <v>357</v>
      </c>
      <c r="UHK82" s="321" t="s">
        <v>357</v>
      </c>
      <c r="UHL82" s="321" t="s">
        <v>357</v>
      </c>
      <c r="UHM82" s="321" t="s">
        <v>357</v>
      </c>
      <c r="UHN82" s="321" t="s">
        <v>357</v>
      </c>
      <c r="UHO82" s="321" t="s">
        <v>357</v>
      </c>
      <c r="UHP82" s="321" t="s">
        <v>357</v>
      </c>
      <c r="UHQ82" s="321" t="s">
        <v>357</v>
      </c>
      <c r="UHR82" s="321" t="s">
        <v>357</v>
      </c>
      <c r="UHS82" s="321" t="s">
        <v>357</v>
      </c>
      <c r="UHT82" s="321" t="s">
        <v>357</v>
      </c>
      <c r="UHU82" s="321" t="s">
        <v>357</v>
      </c>
      <c r="UHV82" s="321" t="s">
        <v>357</v>
      </c>
      <c r="UHW82" s="321" t="s">
        <v>357</v>
      </c>
      <c r="UHX82" s="321" t="s">
        <v>357</v>
      </c>
      <c r="UHY82" s="321" t="s">
        <v>357</v>
      </c>
      <c r="UHZ82" s="321" t="s">
        <v>357</v>
      </c>
      <c r="UIA82" s="321" t="s">
        <v>357</v>
      </c>
      <c r="UIB82" s="321" t="s">
        <v>357</v>
      </c>
      <c r="UIC82" s="321" t="s">
        <v>357</v>
      </c>
      <c r="UID82" s="321" t="s">
        <v>357</v>
      </c>
      <c r="UIE82" s="321" t="s">
        <v>357</v>
      </c>
      <c r="UIF82" s="321" t="s">
        <v>357</v>
      </c>
      <c r="UIG82" s="321" t="s">
        <v>357</v>
      </c>
      <c r="UIH82" s="321" t="s">
        <v>357</v>
      </c>
      <c r="UII82" s="321" t="s">
        <v>357</v>
      </c>
      <c r="UIJ82" s="321" t="s">
        <v>357</v>
      </c>
      <c r="UIK82" s="321" t="s">
        <v>357</v>
      </c>
      <c r="UIL82" s="321" t="s">
        <v>357</v>
      </c>
      <c r="UIM82" s="321" t="s">
        <v>357</v>
      </c>
      <c r="UIN82" s="321" t="s">
        <v>357</v>
      </c>
      <c r="UIO82" s="321" t="s">
        <v>357</v>
      </c>
      <c r="UIP82" s="321" t="s">
        <v>357</v>
      </c>
      <c r="UIQ82" s="321" t="s">
        <v>357</v>
      </c>
      <c r="UIR82" s="321" t="s">
        <v>357</v>
      </c>
      <c r="UIS82" s="321" t="s">
        <v>357</v>
      </c>
      <c r="UIT82" s="321" t="s">
        <v>357</v>
      </c>
      <c r="UIU82" s="321" t="s">
        <v>357</v>
      </c>
      <c r="UIV82" s="321" t="s">
        <v>357</v>
      </c>
      <c r="UIW82" s="321" t="s">
        <v>357</v>
      </c>
      <c r="UIX82" s="321" t="s">
        <v>357</v>
      </c>
      <c r="UIY82" s="321" t="s">
        <v>357</v>
      </c>
      <c r="UIZ82" s="321" t="s">
        <v>357</v>
      </c>
      <c r="UJA82" s="321" t="s">
        <v>357</v>
      </c>
      <c r="UJB82" s="321" t="s">
        <v>357</v>
      </c>
      <c r="UJC82" s="321" t="s">
        <v>357</v>
      </c>
      <c r="UJD82" s="321" t="s">
        <v>357</v>
      </c>
      <c r="UJE82" s="321" t="s">
        <v>357</v>
      </c>
      <c r="UJF82" s="321" t="s">
        <v>357</v>
      </c>
      <c r="UJG82" s="321" t="s">
        <v>357</v>
      </c>
      <c r="UJH82" s="321" t="s">
        <v>357</v>
      </c>
      <c r="UJI82" s="321" t="s">
        <v>357</v>
      </c>
      <c r="UJJ82" s="321" t="s">
        <v>357</v>
      </c>
      <c r="UJK82" s="321" t="s">
        <v>357</v>
      </c>
      <c r="UJL82" s="321" t="s">
        <v>357</v>
      </c>
      <c r="UJM82" s="321" t="s">
        <v>357</v>
      </c>
      <c r="UJN82" s="321" t="s">
        <v>357</v>
      </c>
      <c r="UJO82" s="321" t="s">
        <v>357</v>
      </c>
      <c r="UJP82" s="321" t="s">
        <v>357</v>
      </c>
      <c r="UJQ82" s="321" t="s">
        <v>357</v>
      </c>
      <c r="UJR82" s="321" t="s">
        <v>357</v>
      </c>
      <c r="UJS82" s="321" t="s">
        <v>357</v>
      </c>
      <c r="UJT82" s="321" t="s">
        <v>357</v>
      </c>
      <c r="UJU82" s="321" t="s">
        <v>357</v>
      </c>
      <c r="UJV82" s="321" t="s">
        <v>357</v>
      </c>
      <c r="UJW82" s="321" t="s">
        <v>357</v>
      </c>
      <c r="UJX82" s="321" t="s">
        <v>357</v>
      </c>
      <c r="UJY82" s="321" t="s">
        <v>357</v>
      </c>
      <c r="UJZ82" s="321" t="s">
        <v>357</v>
      </c>
      <c r="UKA82" s="321" t="s">
        <v>357</v>
      </c>
      <c r="UKB82" s="321" t="s">
        <v>357</v>
      </c>
      <c r="UKC82" s="321" t="s">
        <v>357</v>
      </c>
      <c r="UKD82" s="321" t="s">
        <v>357</v>
      </c>
      <c r="UKE82" s="321" t="s">
        <v>357</v>
      </c>
      <c r="UKF82" s="321" t="s">
        <v>357</v>
      </c>
      <c r="UKG82" s="321" t="s">
        <v>357</v>
      </c>
      <c r="UKH82" s="321" t="s">
        <v>357</v>
      </c>
      <c r="UKI82" s="321" t="s">
        <v>357</v>
      </c>
      <c r="UKJ82" s="321" t="s">
        <v>357</v>
      </c>
      <c r="UKK82" s="321" t="s">
        <v>357</v>
      </c>
      <c r="UKL82" s="321" t="s">
        <v>357</v>
      </c>
      <c r="UKM82" s="321" t="s">
        <v>357</v>
      </c>
      <c r="UKN82" s="321" t="s">
        <v>357</v>
      </c>
      <c r="UKO82" s="321" t="s">
        <v>357</v>
      </c>
      <c r="UKP82" s="321" t="s">
        <v>357</v>
      </c>
      <c r="UKQ82" s="321" t="s">
        <v>357</v>
      </c>
      <c r="UKR82" s="321" t="s">
        <v>357</v>
      </c>
      <c r="UKS82" s="321" t="s">
        <v>357</v>
      </c>
      <c r="UKT82" s="321" t="s">
        <v>357</v>
      </c>
      <c r="UKU82" s="321" t="s">
        <v>357</v>
      </c>
      <c r="UKV82" s="321" t="s">
        <v>357</v>
      </c>
      <c r="UKW82" s="321" t="s">
        <v>357</v>
      </c>
      <c r="UKX82" s="321" t="s">
        <v>357</v>
      </c>
      <c r="UKY82" s="321" t="s">
        <v>357</v>
      </c>
      <c r="UKZ82" s="321" t="s">
        <v>357</v>
      </c>
      <c r="ULA82" s="321" t="s">
        <v>357</v>
      </c>
      <c r="ULB82" s="321" t="s">
        <v>357</v>
      </c>
      <c r="ULC82" s="321" t="s">
        <v>357</v>
      </c>
      <c r="ULD82" s="321" t="s">
        <v>357</v>
      </c>
      <c r="ULE82" s="321" t="s">
        <v>357</v>
      </c>
      <c r="ULF82" s="321" t="s">
        <v>357</v>
      </c>
      <c r="ULG82" s="321" t="s">
        <v>357</v>
      </c>
      <c r="ULH82" s="321" t="s">
        <v>357</v>
      </c>
      <c r="ULI82" s="321" t="s">
        <v>357</v>
      </c>
      <c r="ULJ82" s="321" t="s">
        <v>357</v>
      </c>
      <c r="ULK82" s="321" t="s">
        <v>357</v>
      </c>
      <c r="ULL82" s="321" t="s">
        <v>357</v>
      </c>
      <c r="ULM82" s="321" t="s">
        <v>357</v>
      </c>
      <c r="ULN82" s="321" t="s">
        <v>357</v>
      </c>
      <c r="ULO82" s="321" t="s">
        <v>357</v>
      </c>
      <c r="ULP82" s="321" t="s">
        <v>357</v>
      </c>
      <c r="ULQ82" s="321" t="s">
        <v>357</v>
      </c>
      <c r="ULR82" s="321" t="s">
        <v>357</v>
      </c>
      <c r="ULS82" s="321" t="s">
        <v>357</v>
      </c>
      <c r="ULT82" s="321" t="s">
        <v>357</v>
      </c>
      <c r="ULU82" s="321" t="s">
        <v>357</v>
      </c>
      <c r="ULV82" s="321" t="s">
        <v>357</v>
      </c>
      <c r="ULW82" s="321" t="s">
        <v>357</v>
      </c>
      <c r="ULX82" s="321" t="s">
        <v>357</v>
      </c>
      <c r="ULY82" s="321" t="s">
        <v>357</v>
      </c>
      <c r="ULZ82" s="321" t="s">
        <v>357</v>
      </c>
      <c r="UMA82" s="321" t="s">
        <v>357</v>
      </c>
      <c r="UMB82" s="321" t="s">
        <v>357</v>
      </c>
      <c r="UMC82" s="321" t="s">
        <v>357</v>
      </c>
      <c r="UMD82" s="321" t="s">
        <v>357</v>
      </c>
      <c r="UME82" s="321" t="s">
        <v>357</v>
      </c>
      <c r="UMF82" s="321" t="s">
        <v>357</v>
      </c>
      <c r="UMG82" s="321" t="s">
        <v>357</v>
      </c>
      <c r="UMH82" s="321" t="s">
        <v>357</v>
      </c>
      <c r="UMI82" s="321" t="s">
        <v>357</v>
      </c>
      <c r="UMJ82" s="321" t="s">
        <v>357</v>
      </c>
      <c r="UMK82" s="321" t="s">
        <v>357</v>
      </c>
      <c r="UML82" s="321" t="s">
        <v>357</v>
      </c>
      <c r="UMM82" s="321" t="s">
        <v>357</v>
      </c>
      <c r="UMN82" s="321" t="s">
        <v>357</v>
      </c>
      <c r="UMO82" s="321" t="s">
        <v>357</v>
      </c>
      <c r="UMP82" s="321" t="s">
        <v>357</v>
      </c>
      <c r="UMQ82" s="321" t="s">
        <v>357</v>
      </c>
      <c r="UMR82" s="321" t="s">
        <v>357</v>
      </c>
      <c r="UMS82" s="321" t="s">
        <v>357</v>
      </c>
      <c r="UMT82" s="321" t="s">
        <v>357</v>
      </c>
      <c r="UMU82" s="321" t="s">
        <v>357</v>
      </c>
      <c r="UMV82" s="321" t="s">
        <v>357</v>
      </c>
      <c r="UMW82" s="321" t="s">
        <v>357</v>
      </c>
      <c r="UMX82" s="321" t="s">
        <v>357</v>
      </c>
      <c r="UMY82" s="321" t="s">
        <v>357</v>
      </c>
      <c r="UMZ82" s="321" t="s">
        <v>357</v>
      </c>
      <c r="UNA82" s="321" t="s">
        <v>357</v>
      </c>
      <c r="UNB82" s="321" t="s">
        <v>357</v>
      </c>
      <c r="UNC82" s="321" t="s">
        <v>357</v>
      </c>
      <c r="UND82" s="321" t="s">
        <v>357</v>
      </c>
      <c r="UNE82" s="321" t="s">
        <v>357</v>
      </c>
      <c r="UNF82" s="321" t="s">
        <v>357</v>
      </c>
      <c r="UNG82" s="321" t="s">
        <v>357</v>
      </c>
      <c r="UNH82" s="321" t="s">
        <v>357</v>
      </c>
      <c r="UNI82" s="321" t="s">
        <v>357</v>
      </c>
      <c r="UNJ82" s="321" t="s">
        <v>357</v>
      </c>
      <c r="UNK82" s="321" t="s">
        <v>357</v>
      </c>
      <c r="UNL82" s="321" t="s">
        <v>357</v>
      </c>
      <c r="UNM82" s="321" t="s">
        <v>357</v>
      </c>
      <c r="UNN82" s="321" t="s">
        <v>357</v>
      </c>
      <c r="UNO82" s="321" t="s">
        <v>357</v>
      </c>
      <c r="UNP82" s="321" t="s">
        <v>357</v>
      </c>
      <c r="UNQ82" s="321" t="s">
        <v>357</v>
      </c>
      <c r="UNR82" s="321" t="s">
        <v>357</v>
      </c>
      <c r="UNS82" s="321" t="s">
        <v>357</v>
      </c>
      <c r="UNT82" s="321" t="s">
        <v>357</v>
      </c>
      <c r="UNU82" s="321" t="s">
        <v>357</v>
      </c>
      <c r="UNV82" s="321" t="s">
        <v>357</v>
      </c>
      <c r="UNW82" s="321" t="s">
        <v>357</v>
      </c>
      <c r="UNX82" s="321" t="s">
        <v>357</v>
      </c>
      <c r="UNY82" s="321" t="s">
        <v>357</v>
      </c>
      <c r="UNZ82" s="321" t="s">
        <v>357</v>
      </c>
      <c r="UOA82" s="321" t="s">
        <v>357</v>
      </c>
      <c r="UOB82" s="321" t="s">
        <v>357</v>
      </c>
      <c r="UOC82" s="321" t="s">
        <v>357</v>
      </c>
      <c r="UOD82" s="321" t="s">
        <v>357</v>
      </c>
      <c r="UOE82" s="321" t="s">
        <v>357</v>
      </c>
      <c r="UOF82" s="321" t="s">
        <v>357</v>
      </c>
      <c r="UOG82" s="321" t="s">
        <v>357</v>
      </c>
      <c r="UOH82" s="321" t="s">
        <v>357</v>
      </c>
      <c r="UOI82" s="321" t="s">
        <v>357</v>
      </c>
      <c r="UOJ82" s="321" t="s">
        <v>357</v>
      </c>
      <c r="UOK82" s="321" t="s">
        <v>357</v>
      </c>
      <c r="UOL82" s="321" t="s">
        <v>357</v>
      </c>
      <c r="UOM82" s="321" t="s">
        <v>357</v>
      </c>
      <c r="UON82" s="321" t="s">
        <v>357</v>
      </c>
      <c r="UOO82" s="321" t="s">
        <v>357</v>
      </c>
      <c r="UOP82" s="321" t="s">
        <v>357</v>
      </c>
      <c r="UOQ82" s="321" t="s">
        <v>357</v>
      </c>
      <c r="UOR82" s="321" t="s">
        <v>357</v>
      </c>
      <c r="UOS82" s="321" t="s">
        <v>357</v>
      </c>
      <c r="UOT82" s="321" t="s">
        <v>357</v>
      </c>
      <c r="UOU82" s="321" t="s">
        <v>357</v>
      </c>
      <c r="UOV82" s="321" t="s">
        <v>357</v>
      </c>
      <c r="UOW82" s="321" t="s">
        <v>357</v>
      </c>
      <c r="UOX82" s="321" t="s">
        <v>357</v>
      </c>
      <c r="UOY82" s="321" t="s">
        <v>357</v>
      </c>
      <c r="UOZ82" s="321" t="s">
        <v>357</v>
      </c>
      <c r="UPA82" s="321" t="s">
        <v>357</v>
      </c>
      <c r="UPB82" s="321" t="s">
        <v>357</v>
      </c>
      <c r="UPC82" s="321" t="s">
        <v>357</v>
      </c>
      <c r="UPD82" s="321" t="s">
        <v>357</v>
      </c>
      <c r="UPE82" s="321" t="s">
        <v>357</v>
      </c>
      <c r="UPF82" s="321" t="s">
        <v>357</v>
      </c>
      <c r="UPG82" s="321" t="s">
        <v>357</v>
      </c>
      <c r="UPH82" s="321" t="s">
        <v>357</v>
      </c>
      <c r="UPI82" s="321" t="s">
        <v>357</v>
      </c>
      <c r="UPJ82" s="321" t="s">
        <v>357</v>
      </c>
      <c r="UPK82" s="321" t="s">
        <v>357</v>
      </c>
      <c r="UPL82" s="321" t="s">
        <v>357</v>
      </c>
      <c r="UPM82" s="321" t="s">
        <v>357</v>
      </c>
      <c r="UPN82" s="321" t="s">
        <v>357</v>
      </c>
      <c r="UPO82" s="321" t="s">
        <v>357</v>
      </c>
      <c r="UPP82" s="321" t="s">
        <v>357</v>
      </c>
      <c r="UPQ82" s="321" t="s">
        <v>357</v>
      </c>
      <c r="UPR82" s="321" t="s">
        <v>357</v>
      </c>
      <c r="UPS82" s="321" t="s">
        <v>357</v>
      </c>
      <c r="UPT82" s="321" t="s">
        <v>357</v>
      </c>
      <c r="UPU82" s="321" t="s">
        <v>357</v>
      </c>
      <c r="UPV82" s="321" t="s">
        <v>357</v>
      </c>
      <c r="UPW82" s="321" t="s">
        <v>357</v>
      </c>
      <c r="UPX82" s="321" t="s">
        <v>357</v>
      </c>
      <c r="UPY82" s="321" t="s">
        <v>357</v>
      </c>
      <c r="UPZ82" s="321" t="s">
        <v>357</v>
      </c>
      <c r="UQA82" s="321" t="s">
        <v>357</v>
      </c>
      <c r="UQB82" s="321" t="s">
        <v>357</v>
      </c>
      <c r="UQC82" s="321" t="s">
        <v>357</v>
      </c>
      <c r="UQD82" s="321" t="s">
        <v>357</v>
      </c>
      <c r="UQE82" s="321" t="s">
        <v>357</v>
      </c>
      <c r="UQF82" s="321" t="s">
        <v>357</v>
      </c>
      <c r="UQG82" s="321" t="s">
        <v>357</v>
      </c>
      <c r="UQH82" s="321" t="s">
        <v>357</v>
      </c>
      <c r="UQI82" s="321" t="s">
        <v>357</v>
      </c>
      <c r="UQJ82" s="321" t="s">
        <v>357</v>
      </c>
      <c r="UQK82" s="321" t="s">
        <v>357</v>
      </c>
      <c r="UQL82" s="321" t="s">
        <v>357</v>
      </c>
      <c r="UQM82" s="321" t="s">
        <v>357</v>
      </c>
      <c r="UQN82" s="321" t="s">
        <v>357</v>
      </c>
      <c r="UQO82" s="321" t="s">
        <v>357</v>
      </c>
      <c r="UQP82" s="321" t="s">
        <v>357</v>
      </c>
      <c r="UQQ82" s="321" t="s">
        <v>357</v>
      </c>
      <c r="UQR82" s="321" t="s">
        <v>357</v>
      </c>
      <c r="UQS82" s="321" t="s">
        <v>357</v>
      </c>
      <c r="UQT82" s="321" t="s">
        <v>357</v>
      </c>
      <c r="UQU82" s="321" t="s">
        <v>357</v>
      </c>
      <c r="UQV82" s="321" t="s">
        <v>357</v>
      </c>
      <c r="UQW82" s="321" t="s">
        <v>357</v>
      </c>
      <c r="UQX82" s="321" t="s">
        <v>357</v>
      </c>
      <c r="UQY82" s="321" t="s">
        <v>357</v>
      </c>
      <c r="UQZ82" s="321" t="s">
        <v>357</v>
      </c>
      <c r="URA82" s="321" t="s">
        <v>357</v>
      </c>
      <c r="URB82" s="321" t="s">
        <v>357</v>
      </c>
      <c r="URC82" s="321" t="s">
        <v>357</v>
      </c>
      <c r="URD82" s="321" t="s">
        <v>357</v>
      </c>
      <c r="URE82" s="321" t="s">
        <v>357</v>
      </c>
      <c r="URF82" s="321" t="s">
        <v>357</v>
      </c>
      <c r="URG82" s="321" t="s">
        <v>357</v>
      </c>
      <c r="URH82" s="321" t="s">
        <v>357</v>
      </c>
      <c r="URI82" s="321" t="s">
        <v>357</v>
      </c>
      <c r="URJ82" s="321" t="s">
        <v>357</v>
      </c>
      <c r="URK82" s="321" t="s">
        <v>357</v>
      </c>
      <c r="URL82" s="321" t="s">
        <v>357</v>
      </c>
      <c r="URM82" s="321" t="s">
        <v>357</v>
      </c>
      <c r="URN82" s="321" t="s">
        <v>357</v>
      </c>
      <c r="URO82" s="321" t="s">
        <v>357</v>
      </c>
      <c r="URP82" s="321" t="s">
        <v>357</v>
      </c>
      <c r="URQ82" s="321" t="s">
        <v>357</v>
      </c>
      <c r="URR82" s="321" t="s">
        <v>357</v>
      </c>
      <c r="URS82" s="321" t="s">
        <v>357</v>
      </c>
      <c r="URT82" s="321" t="s">
        <v>357</v>
      </c>
      <c r="URU82" s="321" t="s">
        <v>357</v>
      </c>
      <c r="URV82" s="321" t="s">
        <v>357</v>
      </c>
      <c r="URW82" s="321" t="s">
        <v>357</v>
      </c>
      <c r="URX82" s="321" t="s">
        <v>357</v>
      </c>
      <c r="URY82" s="321" t="s">
        <v>357</v>
      </c>
      <c r="URZ82" s="321" t="s">
        <v>357</v>
      </c>
      <c r="USA82" s="321" t="s">
        <v>357</v>
      </c>
      <c r="USB82" s="321" t="s">
        <v>357</v>
      </c>
      <c r="USC82" s="321" t="s">
        <v>357</v>
      </c>
      <c r="USD82" s="321" t="s">
        <v>357</v>
      </c>
      <c r="USE82" s="321" t="s">
        <v>357</v>
      </c>
      <c r="USF82" s="321" t="s">
        <v>357</v>
      </c>
      <c r="USG82" s="321" t="s">
        <v>357</v>
      </c>
      <c r="USH82" s="321" t="s">
        <v>357</v>
      </c>
      <c r="USI82" s="321" t="s">
        <v>357</v>
      </c>
      <c r="USJ82" s="321" t="s">
        <v>357</v>
      </c>
      <c r="USK82" s="321" t="s">
        <v>357</v>
      </c>
      <c r="USL82" s="321" t="s">
        <v>357</v>
      </c>
      <c r="USM82" s="321" t="s">
        <v>357</v>
      </c>
      <c r="USN82" s="321" t="s">
        <v>357</v>
      </c>
      <c r="USO82" s="321" t="s">
        <v>357</v>
      </c>
      <c r="USP82" s="321" t="s">
        <v>357</v>
      </c>
      <c r="USQ82" s="321" t="s">
        <v>357</v>
      </c>
      <c r="USR82" s="321" t="s">
        <v>357</v>
      </c>
      <c r="USS82" s="321" t="s">
        <v>357</v>
      </c>
      <c r="UST82" s="321" t="s">
        <v>357</v>
      </c>
      <c r="USU82" s="321" t="s">
        <v>357</v>
      </c>
      <c r="USV82" s="321" t="s">
        <v>357</v>
      </c>
      <c r="USW82" s="321" t="s">
        <v>357</v>
      </c>
      <c r="USX82" s="321" t="s">
        <v>357</v>
      </c>
      <c r="USY82" s="321" t="s">
        <v>357</v>
      </c>
      <c r="USZ82" s="321" t="s">
        <v>357</v>
      </c>
      <c r="UTA82" s="321" t="s">
        <v>357</v>
      </c>
      <c r="UTB82" s="321" t="s">
        <v>357</v>
      </c>
      <c r="UTC82" s="321" t="s">
        <v>357</v>
      </c>
      <c r="UTD82" s="321" t="s">
        <v>357</v>
      </c>
      <c r="UTE82" s="321" t="s">
        <v>357</v>
      </c>
      <c r="UTF82" s="321" t="s">
        <v>357</v>
      </c>
      <c r="UTG82" s="321" t="s">
        <v>357</v>
      </c>
      <c r="UTH82" s="321" t="s">
        <v>357</v>
      </c>
      <c r="UTI82" s="321" t="s">
        <v>357</v>
      </c>
      <c r="UTJ82" s="321" t="s">
        <v>357</v>
      </c>
      <c r="UTK82" s="321" t="s">
        <v>357</v>
      </c>
      <c r="UTL82" s="321" t="s">
        <v>357</v>
      </c>
      <c r="UTM82" s="321" t="s">
        <v>357</v>
      </c>
      <c r="UTN82" s="321" t="s">
        <v>357</v>
      </c>
      <c r="UTO82" s="321" t="s">
        <v>357</v>
      </c>
      <c r="UTP82" s="321" t="s">
        <v>357</v>
      </c>
      <c r="UTQ82" s="321" t="s">
        <v>357</v>
      </c>
      <c r="UTR82" s="321" t="s">
        <v>357</v>
      </c>
      <c r="UTS82" s="321" t="s">
        <v>357</v>
      </c>
      <c r="UTT82" s="321" t="s">
        <v>357</v>
      </c>
      <c r="UTU82" s="321" t="s">
        <v>357</v>
      </c>
      <c r="UTV82" s="321" t="s">
        <v>357</v>
      </c>
      <c r="UTW82" s="321" t="s">
        <v>357</v>
      </c>
      <c r="UTX82" s="321" t="s">
        <v>357</v>
      </c>
      <c r="UTY82" s="321" t="s">
        <v>357</v>
      </c>
      <c r="UTZ82" s="321" t="s">
        <v>357</v>
      </c>
      <c r="UUA82" s="321" t="s">
        <v>357</v>
      </c>
      <c r="UUB82" s="321" t="s">
        <v>357</v>
      </c>
      <c r="UUC82" s="321" t="s">
        <v>357</v>
      </c>
      <c r="UUD82" s="321" t="s">
        <v>357</v>
      </c>
      <c r="UUE82" s="321" t="s">
        <v>357</v>
      </c>
      <c r="UUF82" s="321" t="s">
        <v>357</v>
      </c>
      <c r="UUG82" s="321" t="s">
        <v>357</v>
      </c>
      <c r="UUH82" s="321" t="s">
        <v>357</v>
      </c>
      <c r="UUI82" s="321" t="s">
        <v>357</v>
      </c>
      <c r="UUJ82" s="321" t="s">
        <v>357</v>
      </c>
      <c r="UUK82" s="321" t="s">
        <v>357</v>
      </c>
      <c r="UUL82" s="321" t="s">
        <v>357</v>
      </c>
      <c r="UUM82" s="321" t="s">
        <v>357</v>
      </c>
      <c r="UUN82" s="321" t="s">
        <v>357</v>
      </c>
      <c r="UUO82" s="321" t="s">
        <v>357</v>
      </c>
      <c r="UUP82" s="321" t="s">
        <v>357</v>
      </c>
      <c r="UUQ82" s="321" t="s">
        <v>357</v>
      </c>
      <c r="UUR82" s="321" t="s">
        <v>357</v>
      </c>
      <c r="UUS82" s="321" t="s">
        <v>357</v>
      </c>
      <c r="UUT82" s="321" t="s">
        <v>357</v>
      </c>
      <c r="UUU82" s="321" t="s">
        <v>357</v>
      </c>
      <c r="UUV82" s="321" t="s">
        <v>357</v>
      </c>
      <c r="UUW82" s="321" t="s">
        <v>357</v>
      </c>
      <c r="UUX82" s="321" t="s">
        <v>357</v>
      </c>
      <c r="UUY82" s="321" t="s">
        <v>357</v>
      </c>
      <c r="UUZ82" s="321" t="s">
        <v>357</v>
      </c>
      <c r="UVA82" s="321" t="s">
        <v>357</v>
      </c>
      <c r="UVB82" s="321" t="s">
        <v>357</v>
      </c>
      <c r="UVC82" s="321" t="s">
        <v>357</v>
      </c>
      <c r="UVD82" s="321" t="s">
        <v>357</v>
      </c>
      <c r="UVE82" s="321" t="s">
        <v>357</v>
      </c>
      <c r="UVF82" s="321" t="s">
        <v>357</v>
      </c>
      <c r="UVG82" s="321" t="s">
        <v>357</v>
      </c>
      <c r="UVH82" s="321" t="s">
        <v>357</v>
      </c>
      <c r="UVI82" s="321" t="s">
        <v>357</v>
      </c>
      <c r="UVJ82" s="321" t="s">
        <v>357</v>
      </c>
      <c r="UVK82" s="321" t="s">
        <v>357</v>
      </c>
      <c r="UVL82" s="321" t="s">
        <v>357</v>
      </c>
      <c r="UVM82" s="321" t="s">
        <v>357</v>
      </c>
      <c r="UVN82" s="321" t="s">
        <v>357</v>
      </c>
      <c r="UVO82" s="321" t="s">
        <v>357</v>
      </c>
      <c r="UVP82" s="321" t="s">
        <v>357</v>
      </c>
      <c r="UVQ82" s="321" t="s">
        <v>357</v>
      </c>
      <c r="UVR82" s="321" t="s">
        <v>357</v>
      </c>
      <c r="UVS82" s="321" t="s">
        <v>357</v>
      </c>
      <c r="UVT82" s="321" t="s">
        <v>357</v>
      </c>
      <c r="UVU82" s="321" t="s">
        <v>357</v>
      </c>
      <c r="UVV82" s="321" t="s">
        <v>357</v>
      </c>
      <c r="UVW82" s="321" t="s">
        <v>357</v>
      </c>
      <c r="UVX82" s="321" t="s">
        <v>357</v>
      </c>
      <c r="UVY82" s="321" t="s">
        <v>357</v>
      </c>
      <c r="UVZ82" s="321" t="s">
        <v>357</v>
      </c>
      <c r="UWA82" s="321" t="s">
        <v>357</v>
      </c>
      <c r="UWB82" s="321" t="s">
        <v>357</v>
      </c>
      <c r="UWC82" s="321" t="s">
        <v>357</v>
      </c>
      <c r="UWD82" s="321" t="s">
        <v>357</v>
      </c>
      <c r="UWE82" s="321" t="s">
        <v>357</v>
      </c>
      <c r="UWF82" s="321" t="s">
        <v>357</v>
      </c>
      <c r="UWG82" s="321" t="s">
        <v>357</v>
      </c>
      <c r="UWH82" s="321" t="s">
        <v>357</v>
      </c>
      <c r="UWI82" s="321" t="s">
        <v>357</v>
      </c>
      <c r="UWJ82" s="321" t="s">
        <v>357</v>
      </c>
      <c r="UWK82" s="321" t="s">
        <v>357</v>
      </c>
      <c r="UWL82" s="321" t="s">
        <v>357</v>
      </c>
      <c r="UWM82" s="321" t="s">
        <v>357</v>
      </c>
      <c r="UWN82" s="321" t="s">
        <v>357</v>
      </c>
      <c r="UWO82" s="321" t="s">
        <v>357</v>
      </c>
      <c r="UWP82" s="321" t="s">
        <v>357</v>
      </c>
      <c r="UWQ82" s="321" t="s">
        <v>357</v>
      </c>
      <c r="UWR82" s="321" t="s">
        <v>357</v>
      </c>
      <c r="UWS82" s="321" t="s">
        <v>357</v>
      </c>
      <c r="UWT82" s="321" t="s">
        <v>357</v>
      </c>
      <c r="UWU82" s="321" t="s">
        <v>357</v>
      </c>
      <c r="UWV82" s="321" t="s">
        <v>357</v>
      </c>
      <c r="UWW82" s="321" t="s">
        <v>357</v>
      </c>
      <c r="UWX82" s="321" t="s">
        <v>357</v>
      </c>
      <c r="UWY82" s="321" t="s">
        <v>357</v>
      </c>
      <c r="UWZ82" s="321" t="s">
        <v>357</v>
      </c>
      <c r="UXA82" s="321" t="s">
        <v>357</v>
      </c>
      <c r="UXB82" s="321" t="s">
        <v>357</v>
      </c>
      <c r="UXC82" s="321" t="s">
        <v>357</v>
      </c>
      <c r="UXD82" s="321" t="s">
        <v>357</v>
      </c>
      <c r="UXE82" s="321" t="s">
        <v>357</v>
      </c>
      <c r="UXF82" s="321" t="s">
        <v>357</v>
      </c>
      <c r="UXG82" s="321" t="s">
        <v>357</v>
      </c>
      <c r="UXH82" s="321" t="s">
        <v>357</v>
      </c>
      <c r="UXI82" s="321" t="s">
        <v>357</v>
      </c>
      <c r="UXJ82" s="321" t="s">
        <v>357</v>
      </c>
      <c r="UXK82" s="321" t="s">
        <v>357</v>
      </c>
      <c r="UXL82" s="321" t="s">
        <v>357</v>
      </c>
      <c r="UXM82" s="321" t="s">
        <v>357</v>
      </c>
      <c r="UXN82" s="321" t="s">
        <v>357</v>
      </c>
      <c r="UXO82" s="321" t="s">
        <v>357</v>
      </c>
      <c r="UXP82" s="321" t="s">
        <v>357</v>
      </c>
      <c r="UXQ82" s="321" t="s">
        <v>357</v>
      </c>
      <c r="UXR82" s="321" t="s">
        <v>357</v>
      </c>
      <c r="UXS82" s="321" t="s">
        <v>357</v>
      </c>
      <c r="UXT82" s="321" t="s">
        <v>357</v>
      </c>
      <c r="UXU82" s="321" t="s">
        <v>357</v>
      </c>
      <c r="UXV82" s="321" t="s">
        <v>357</v>
      </c>
      <c r="UXW82" s="321" t="s">
        <v>357</v>
      </c>
      <c r="UXX82" s="321" t="s">
        <v>357</v>
      </c>
      <c r="UXY82" s="321" t="s">
        <v>357</v>
      </c>
      <c r="UXZ82" s="321" t="s">
        <v>357</v>
      </c>
      <c r="UYA82" s="321" t="s">
        <v>357</v>
      </c>
      <c r="UYB82" s="321" t="s">
        <v>357</v>
      </c>
      <c r="UYC82" s="321" t="s">
        <v>357</v>
      </c>
      <c r="UYD82" s="321" t="s">
        <v>357</v>
      </c>
      <c r="UYE82" s="321" t="s">
        <v>357</v>
      </c>
      <c r="UYF82" s="321" t="s">
        <v>357</v>
      </c>
      <c r="UYG82" s="321" t="s">
        <v>357</v>
      </c>
      <c r="UYH82" s="321" t="s">
        <v>357</v>
      </c>
      <c r="UYI82" s="321" t="s">
        <v>357</v>
      </c>
      <c r="UYJ82" s="321" t="s">
        <v>357</v>
      </c>
      <c r="UYK82" s="321" t="s">
        <v>357</v>
      </c>
      <c r="UYL82" s="321" t="s">
        <v>357</v>
      </c>
      <c r="UYM82" s="321" t="s">
        <v>357</v>
      </c>
      <c r="UYN82" s="321" t="s">
        <v>357</v>
      </c>
      <c r="UYO82" s="321" t="s">
        <v>357</v>
      </c>
      <c r="UYP82" s="321" t="s">
        <v>357</v>
      </c>
      <c r="UYQ82" s="321" t="s">
        <v>357</v>
      </c>
      <c r="UYR82" s="321" t="s">
        <v>357</v>
      </c>
      <c r="UYS82" s="321" t="s">
        <v>357</v>
      </c>
      <c r="UYT82" s="321" t="s">
        <v>357</v>
      </c>
      <c r="UYU82" s="321" t="s">
        <v>357</v>
      </c>
      <c r="UYV82" s="321" t="s">
        <v>357</v>
      </c>
      <c r="UYW82" s="321" t="s">
        <v>357</v>
      </c>
      <c r="UYX82" s="321" t="s">
        <v>357</v>
      </c>
      <c r="UYY82" s="321" t="s">
        <v>357</v>
      </c>
      <c r="UYZ82" s="321" t="s">
        <v>357</v>
      </c>
      <c r="UZA82" s="321" t="s">
        <v>357</v>
      </c>
      <c r="UZB82" s="321" t="s">
        <v>357</v>
      </c>
      <c r="UZC82" s="321" t="s">
        <v>357</v>
      </c>
      <c r="UZD82" s="321" t="s">
        <v>357</v>
      </c>
      <c r="UZE82" s="321" t="s">
        <v>357</v>
      </c>
      <c r="UZF82" s="321" t="s">
        <v>357</v>
      </c>
      <c r="UZG82" s="321" t="s">
        <v>357</v>
      </c>
      <c r="UZH82" s="321" t="s">
        <v>357</v>
      </c>
      <c r="UZI82" s="321" t="s">
        <v>357</v>
      </c>
      <c r="UZJ82" s="321" t="s">
        <v>357</v>
      </c>
      <c r="UZK82" s="321" t="s">
        <v>357</v>
      </c>
      <c r="UZL82" s="321" t="s">
        <v>357</v>
      </c>
      <c r="UZM82" s="321" t="s">
        <v>357</v>
      </c>
      <c r="UZN82" s="321" t="s">
        <v>357</v>
      </c>
      <c r="UZO82" s="321" t="s">
        <v>357</v>
      </c>
      <c r="UZP82" s="321" t="s">
        <v>357</v>
      </c>
      <c r="UZQ82" s="321" t="s">
        <v>357</v>
      </c>
      <c r="UZR82" s="321" t="s">
        <v>357</v>
      </c>
      <c r="UZS82" s="321" t="s">
        <v>357</v>
      </c>
      <c r="UZT82" s="321" t="s">
        <v>357</v>
      </c>
      <c r="UZU82" s="321" t="s">
        <v>357</v>
      </c>
      <c r="UZV82" s="321" t="s">
        <v>357</v>
      </c>
      <c r="UZW82" s="321" t="s">
        <v>357</v>
      </c>
      <c r="UZX82" s="321" t="s">
        <v>357</v>
      </c>
      <c r="UZY82" s="321" t="s">
        <v>357</v>
      </c>
      <c r="UZZ82" s="321" t="s">
        <v>357</v>
      </c>
      <c r="VAA82" s="321" t="s">
        <v>357</v>
      </c>
      <c r="VAB82" s="321" t="s">
        <v>357</v>
      </c>
      <c r="VAC82" s="321" t="s">
        <v>357</v>
      </c>
      <c r="VAD82" s="321" t="s">
        <v>357</v>
      </c>
      <c r="VAE82" s="321" t="s">
        <v>357</v>
      </c>
      <c r="VAF82" s="321" t="s">
        <v>357</v>
      </c>
      <c r="VAG82" s="321" t="s">
        <v>357</v>
      </c>
      <c r="VAH82" s="321" t="s">
        <v>357</v>
      </c>
      <c r="VAI82" s="321" t="s">
        <v>357</v>
      </c>
      <c r="VAJ82" s="321" t="s">
        <v>357</v>
      </c>
      <c r="VAK82" s="321" t="s">
        <v>357</v>
      </c>
      <c r="VAL82" s="321" t="s">
        <v>357</v>
      </c>
      <c r="VAM82" s="321" t="s">
        <v>357</v>
      </c>
      <c r="VAN82" s="321" t="s">
        <v>357</v>
      </c>
      <c r="VAO82" s="321" t="s">
        <v>357</v>
      </c>
      <c r="VAP82" s="321" t="s">
        <v>357</v>
      </c>
      <c r="VAQ82" s="321" t="s">
        <v>357</v>
      </c>
      <c r="VAR82" s="321" t="s">
        <v>357</v>
      </c>
      <c r="VAS82" s="321" t="s">
        <v>357</v>
      </c>
      <c r="VAT82" s="321" t="s">
        <v>357</v>
      </c>
      <c r="VAU82" s="321" t="s">
        <v>357</v>
      </c>
      <c r="VAV82" s="321" t="s">
        <v>357</v>
      </c>
      <c r="VAW82" s="321" t="s">
        <v>357</v>
      </c>
      <c r="VAX82" s="321" t="s">
        <v>357</v>
      </c>
      <c r="VAY82" s="321" t="s">
        <v>357</v>
      </c>
      <c r="VAZ82" s="321" t="s">
        <v>357</v>
      </c>
      <c r="VBA82" s="321" t="s">
        <v>357</v>
      </c>
      <c r="VBB82" s="321" t="s">
        <v>357</v>
      </c>
      <c r="VBC82" s="321" t="s">
        <v>357</v>
      </c>
      <c r="VBD82" s="321" t="s">
        <v>357</v>
      </c>
      <c r="VBE82" s="321" t="s">
        <v>357</v>
      </c>
      <c r="VBF82" s="321" t="s">
        <v>357</v>
      </c>
      <c r="VBG82" s="321" t="s">
        <v>357</v>
      </c>
      <c r="VBH82" s="321" t="s">
        <v>357</v>
      </c>
      <c r="VBI82" s="321" t="s">
        <v>357</v>
      </c>
      <c r="VBJ82" s="321" t="s">
        <v>357</v>
      </c>
      <c r="VBK82" s="321" t="s">
        <v>357</v>
      </c>
      <c r="VBL82" s="321" t="s">
        <v>357</v>
      </c>
      <c r="VBM82" s="321" t="s">
        <v>357</v>
      </c>
      <c r="VBN82" s="321" t="s">
        <v>357</v>
      </c>
      <c r="VBO82" s="321" t="s">
        <v>357</v>
      </c>
      <c r="VBP82" s="321" t="s">
        <v>357</v>
      </c>
      <c r="VBQ82" s="321" t="s">
        <v>357</v>
      </c>
      <c r="VBR82" s="321" t="s">
        <v>357</v>
      </c>
      <c r="VBS82" s="321" t="s">
        <v>357</v>
      </c>
      <c r="VBT82" s="321" t="s">
        <v>357</v>
      </c>
      <c r="VBU82" s="321" t="s">
        <v>357</v>
      </c>
      <c r="VBV82" s="321" t="s">
        <v>357</v>
      </c>
      <c r="VBW82" s="321" t="s">
        <v>357</v>
      </c>
      <c r="VBX82" s="321" t="s">
        <v>357</v>
      </c>
      <c r="VBY82" s="321" t="s">
        <v>357</v>
      </c>
      <c r="VBZ82" s="321" t="s">
        <v>357</v>
      </c>
      <c r="VCA82" s="321" t="s">
        <v>357</v>
      </c>
      <c r="VCB82" s="321" t="s">
        <v>357</v>
      </c>
      <c r="VCC82" s="321" t="s">
        <v>357</v>
      </c>
      <c r="VCD82" s="321" t="s">
        <v>357</v>
      </c>
      <c r="VCE82" s="321" t="s">
        <v>357</v>
      </c>
      <c r="VCF82" s="321" t="s">
        <v>357</v>
      </c>
      <c r="VCG82" s="321" t="s">
        <v>357</v>
      </c>
      <c r="VCH82" s="321" t="s">
        <v>357</v>
      </c>
      <c r="VCI82" s="321" t="s">
        <v>357</v>
      </c>
      <c r="VCJ82" s="321" t="s">
        <v>357</v>
      </c>
      <c r="VCK82" s="321" t="s">
        <v>357</v>
      </c>
      <c r="VCL82" s="321" t="s">
        <v>357</v>
      </c>
      <c r="VCM82" s="321" t="s">
        <v>357</v>
      </c>
      <c r="VCN82" s="321" t="s">
        <v>357</v>
      </c>
      <c r="VCO82" s="321" t="s">
        <v>357</v>
      </c>
      <c r="VCP82" s="321" t="s">
        <v>357</v>
      </c>
      <c r="VCQ82" s="321" t="s">
        <v>357</v>
      </c>
      <c r="VCR82" s="321" t="s">
        <v>357</v>
      </c>
      <c r="VCS82" s="321" t="s">
        <v>357</v>
      </c>
      <c r="VCT82" s="321" t="s">
        <v>357</v>
      </c>
      <c r="VCU82" s="321" t="s">
        <v>357</v>
      </c>
      <c r="VCV82" s="321" t="s">
        <v>357</v>
      </c>
      <c r="VCW82" s="321" t="s">
        <v>357</v>
      </c>
      <c r="VCX82" s="321" t="s">
        <v>357</v>
      </c>
      <c r="VCY82" s="321" t="s">
        <v>357</v>
      </c>
      <c r="VCZ82" s="321" t="s">
        <v>357</v>
      </c>
      <c r="VDA82" s="321" t="s">
        <v>357</v>
      </c>
      <c r="VDB82" s="321" t="s">
        <v>357</v>
      </c>
      <c r="VDC82" s="321" t="s">
        <v>357</v>
      </c>
      <c r="VDD82" s="321" t="s">
        <v>357</v>
      </c>
      <c r="VDE82" s="321" t="s">
        <v>357</v>
      </c>
      <c r="VDF82" s="321" t="s">
        <v>357</v>
      </c>
      <c r="VDG82" s="321" t="s">
        <v>357</v>
      </c>
      <c r="VDH82" s="321" t="s">
        <v>357</v>
      </c>
      <c r="VDI82" s="321" t="s">
        <v>357</v>
      </c>
      <c r="VDJ82" s="321" t="s">
        <v>357</v>
      </c>
      <c r="VDK82" s="321" t="s">
        <v>357</v>
      </c>
      <c r="VDL82" s="321" t="s">
        <v>357</v>
      </c>
      <c r="VDM82" s="321" t="s">
        <v>357</v>
      </c>
      <c r="VDN82" s="321" t="s">
        <v>357</v>
      </c>
      <c r="VDO82" s="321" t="s">
        <v>357</v>
      </c>
      <c r="VDP82" s="321" t="s">
        <v>357</v>
      </c>
      <c r="VDQ82" s="321" t="s">
        <v>357</v>
      </c>
      <c r="VDR82" s="321" t="s">
        <v>357</v>
      </c>
      <c r="VDS82" s="321" t="s">
        <v>357</v>
      </c>
      <c r="VDT82" s="321" t="s">
        <v>357</v>
      </c>
      <c r="VDU82" s="321" t="s">
        <v>357</v>
      </c>
      <c r="VDV82" s="321" t="s">
        <v>357</v>
      </c>
      <c r="VDW82" s="321" t="s">
        <v>357</v>
      </c>
      <c r="VDX82" s="321" t="s">
        <v>357</v>
      </c>
      <c r="VDY82" s="321" t="s">
        <v>357</v>
      </c>
      <c r="VDZ82" s="321" t="s">
        <v>357</v>
      </c>
      <c r="VEA82" s="321" t="s">
        <v>357</v>
      </c>
      <c r="VEB82" s="321" t="s">
        <v>357</v>
      </c>
      <c r="VEC82" s="321" t="s">
        <v>357</v>
      </c>
      <c r="VED82" s="321" t="s">
        <v>357</v>
      </c>
      <c r="VEE82" s="321" t="s">
        <v>357</v>
      </c>
      <c r="VEF82" s="321" t="s">
        <v>357</v>
      </c>
      <c r="VEG82" s="321" t="s">
        <v>357</v>
      </c>
      <c r="VEH82" s="321" t="s">
        <v>357</v>
      </c>
      <c r="VEI82" s="321" t="s">
        <v>357</v>
      </c>
      <c r="VEJ82" s="321" t="s">
        <v>357</v>
      </c>
      <c r="VEK82" s="321" t="s">
        <v>357</v>
      </c>
      <c r="VEL82" s="321" t="s">
        <v>357</v>
      </c>
      <c r="VEM82" s="321" t="s">
        <v>357</v>
      </c>
      <c r="VEN82" s="321" t="s">
        <v>357</v>
      </c>
      <c r="VEO82" s="321" t="s">
        <v>357</v>
      </c>
      <c r="VEP82" s="321" t="s">
        <v>357</v>
      </c>
      <c r="VEQ82" s="321" t="s">
        <v>357</v>
      </c>
      <c r="VER82" s="321" t="s">
        <v>357</v>
      </c>
      <c r="VES82" s="321" t="s">
        <v>357</v>
      </c>
      <c r="VET82" s="321" t="s">
        <v>357</v>
      </c>
      <c r="VEU82" s="321" t="s">
        <v>357</v>
      </c>
      <c r="VEV82" s="321" t="s">
        <v>357</v>
      </c>
      <c r="VEW82" s="321" t="s">
        <v>357</v>
      </c>
      <c r="VEX82" s="321" t="s">
        <v>357</v>
      </c>
      <c r="VEY82" s="321" t="s">
        <v>357</v>
      </c>
      <c r="VEZ82" s="321" t="s">
        <v>357</v>
      </c>
      <c r="VFA82" s="321" t="s">
        <v>357</v>
      </c>
      <c r="VFB82" s="321" t="s">
        <v>357</v>
      </c>
      <c r="VFC82" s="321" t="s">
        <v>357</v>
      </c>
      <c r="VFD82" s="321" t="s">
        <v>357</v>
      </c>
      <c r="VFE82" s="321" t="s">
        <v>357</v>
      </c>
      <c r="VFF82" s="321" t="s">
        <v>357</v>
      </c>
      <c r="VFG82" s="321" t="s">
        <v>357</v>
      </c>
      <c r="VFH82" s="321" t="s">
        <v>357</v>
      </c>
      <c r="VFI82" s="321" t="s">
        <v>357</v>
      </c>
      <c r="VFJ82" s="321" t="s">
        <v>357</v>
      </c>
      <c r="VFK82" s="321" t="s">
        <v>357</v>
      </c>
      <c r="VFL82" s="321" t="s">
        <v>357</v>
      </c>
      <c r="VFM82" s="321" t="s">
        <v>357</v>
      </c>
      <c r="VFN82" s="321" t="s">
        <v>357</v>
      </c>
      <c r="VFO82" s="321" t="s">
        <v>357</v>
      </c>
      <c r="VFP82" s="321" t="s">
        <v>357</v>
      </c>
      <c r="VFQ82" s="321" t="s">
        <v>357</v>
      </c>
      <c r="VFR82" s="321" t="s">
        <v>357</v>
      </c>
      <c r="VFS82" s="321" t="s">
        <v>357</v>
      </c>
      <c r="VFT82" s="321" t="s">
        <v>357</v>
      </c>
      <c r="VFU82" s="321" t="s">
        <v>357</v>
      </c>
      <c r="VFV82" s="321" t="s">
        <v>357</v>
      </c>
      <c r="VFW82" s="321" t="s">
        <v>357</v>
      </c>
      <c r="VFX82" s="321" t="s">
        <v>357</v>
      </c>
      <c r="VFY82" s="321" t="s">
        <v>357</v>
      </c>
      <c r="VFZ82" s="321" t="s">
        <v>357</v>
      </c>
      <c r="VGA82" s="321" t="s">
        <v>357</v>
      </c>
      <c r="VGB82" s="321" t="s">
        <v>357</v>
      </c>
      <c r="VGC82" s="321" t="s">
        <v>357</v>
      </c>
      <c r="VGD82" s="321" t="s">
        <v>357</v>
      </c>
      <c r="VGE82" s="321" t="s">
        <v>357</v>
      </c>
      <c r="VGF82" s="321" t="s">
        <v>357</v>
      </c>
      <c r="VGG82" s="321" t="s">
        <v>357</v>
      </c>
      <c r="VGH82" s="321" t="s">
        <v>357</v>
      </c>
      <c r="VGI82" s="321" t="s">
        <v>357</v>
      </c>
      <c r="VGJ82" s="321" t="s">
        <v>357</v>
      </c>
      <c r="VGK82" s="321" t="s">
        <v>357</v>
      </c>
      <c r="VGL82" s="321" t="s">
        <v>357</v>
      </c>
      <c r="VGM82" s="321" t="s">
        <v>357</v>
      </c>
      <c r="VGN82" s="321" t="s">
        <v>357</v>
      </c>
      <c r="VGO82" s="321" t="s">
        <v>357</v>
      </c>
      <c r="VGP82" s="321" t="s">
        <v>357</v>
      </c>
      <c r="VGQ82" s="321" t="s">
        <v>357</v>
      </c>
      <c r="VGR82" s="321" t="s">
        <v>357</v>
      </c>
      <c r="VGS82" s="321" t="s">
        <v>357</v>
      </c>
      <c r="VGT82" s="321" t="s">
        <v>357</v>
      </c>
      <c r="VGU82" s="321" t="s">
        <v>357</v>
      </c>
      <c r="VGV82" s="321" t="s">
        <v>357</v>
      </c>
      <c r="VGW82" s="321" t="s">
        <v>357</v>
      </c>
      <c r="VGX82" s="321" t="s">
        <v>357</v>
      </c>
      <c r="VGY82" s="321" t="s">
        <v>357</v>
      </c>
      <c r="VGZ82" s="321" t="s">
        <v>357</v>
      </c>
      <c r="VHA82" s="321" t="s">
        <v>357</v>
      </c>
      <c r="VHB82" s="321" t="s">
        <v>357</v>
      </c>
      <c r="VHC82" s="321" t="s">
        <v>357</v>
      </c>
      <c r="VHD82" s="321" t="s">
        <v>357</v>
      </c>
      <c r="VHE82" s="321" t="s">
        <v>357</v>
      </c>
      <c r="VHF82" s="321" t="s">
        <v>357</v>
      </c>
      <c r="VHG82" s="321" t="s">
        <v>357</v>
      </c>
      <c r="VHH82" s="321" t="s">
        <v>357</v>
      </c>
      <c r="VHI82" s="321" t="s">
        <v>357</v>
      </c>
      <c r="VHJ82" s="321" t="s">
        <v>357</v>
      </c>
      <c r="VHK82" s="321" t="s">
        <v>357</v>
      </c>
      <c r="VHL82" s="321" t="s">
        <v>357</v>
      </c>
      <c r="VHM82" s="321" t="s">
        <v>357</v>
      </c>
      <c r="VHN82" s="321" t="s">
        <v>357</v>
      </c>
      <c r="VHO82" s="321" t="s">
        <v>357</v>
      </c>
      <c r="VHP82" s="321" t="s">
        <v>357</v>
      </c>
      <c r="VHQ82" s="321" t="s">
        <v>357</v>
      </c>
      <c r="VHR82" s="321" t="s">
        <v>357</v>
      </c>
      <c r="VHS82" s="321" t="s">
        <v>357</v>
      </c>
      <c r="VHT82" s="321" t="s">
        <v>357</v>
      </c>
      <c r="VHU82" s="321" t="s">
        <v>357</v>
      </c>
      <c r="VHV82" s="321" t="s">
        <v>357</v>
      </c>
      <c r="VHW82" s="321" t="s">
        <v>357</v>
      </c>
      <c r="VHX82" s="321" t="s">
        <v>357</v>
      </c>
      <c r="VHY82" s="321" t="s">
        <v>357</v>
      </c>
      <c r="VHZ82" s="321" t="s">
        <v>357</v>
      </c>
      <c r="VIA82" s="321" t="s">
        <v>357</v>
      </c>
      <c r="VIB82" s="321" t="s">
        <v>357</v>
      </c>
      <c r="VIC82" s="321" t="s">
        <v>357</v>
      </c>
      <c r="VID82" s="321" t="s">
        <v>357</v>
      </c>
      <c r="VIE82" s="321" t="s">
        <v>357</v>
      </c>
      <c r="VIF82" s="321" t="s">
        <v>357</v>
      </c>
      <c r="VIG82" s="321" t="s">
        <v>357</v>
      </c>
      <c r="VIH82" s="321" t="s">
        <v>357</v>
      </c>
      <c r="VII82" s="321" t="s">
        <v>357</v>
      </c>
      <c r="VIJ82" s="321" t="s">
        <v>357</v>
      </c>
      <c r="VIK82" s="321" t="s">
        <v>357</v>
      </c>
      <c r="VIL82" s="321" t="s">
        <v>357</v>
      </c>
      <c r="VIM82" s="321" t="s">
        <v>357</v>
      </c>
      <c r="VIN82" s="321" t="s">
        <v>357</v>
      </c>
      <c r="VIO82" s="321" t="s">
        <v>357</v>
      </c>
      <c r="VIP82" s="321" t="s">
        <v>357</v>
      </c>
      <c r="VIQ82" s="321" t="s">
        <v>357</v>
      </c>
      <c r="VIR82" s="321" t="s">
        <v>357</v>
      </c>
      <c r="VIS82" s="321" t="s">
        <v>357</v>
      </c>
      <c r="VIT82" s="321" t="s">
        <v>357</v>
      </c>
      <c r="VIU82" s="321" t="s">
        <v>357</v>
      </c>
      <c r="VIV82" s="321" t="s">
        <v>357</v>
      </c>
      <c r="VIW82" s="321" t="s">
        <v>357</v>
      </c>
      <c r="VIX82" s="321" t="s">
        <v>357</v>
      </c>
      <c r="VIY82" s="321" t="s">
        <v>357</v>
      </c>
      <c r="VIZ82" s="321" t="s">
        <v>357</v>
      </c>
      <c r="VJA82" s="321" t="s">
        <v>357</v>
      </c>
      <c r="VJB82" s="321" t="s">
        <v>357</v>
      </c>
      <c r="VJC82" s="321" t="s">
        <v>357</v>
      </c>
      <c r="VJD82" s="321" t="s">
        <v>357</v>
      </c>
      <c r="VJE82" s="321" t="s">
        <v>357</v>
      </c>
      <c r="VJF82" s="321" t="s">
        <v>357</v>
      </c>
      <c r="VJG82" s="321" t="s">
        <v>357</v>
      </c>
      <c r="VJH82" s="321" t="s">
        <v>357</v>
      </c>
      <c r="VJI82" s="321" t="s">
        <v>357</v>
      </c>
      <c r="VJJ82" s="321" t="s">
        <v>357</v>
      </c>
      <c r="VJK82" s="321" t="s">
        <v>357</v>
      </c>
      <c r="VJL82" s="321" t="s">
        <v>357</v>
      </c>
      <c r="VJM82" s="321" t="s">
        <v>357</v>
      </c>
      <c r="VJN82" s="321" t="s">
        <v>357</v>
      </c>
      <c r="VJO82" s="321" t="s">
        <v>357</v>
      </c>
      <c r="VJP82" s="321" t="s">
        <v>357</v>
      </c>
      <c r="VJQ82" s="321" t="s">
        <v>357</v>
      </c>
      <c r="VJR82" s="321" t="s">
        <v>357</v>
      </c>
      <c r="VJS82" s="321" t="s">
        <v>357</v>
      </c>
      <c r="VJT82" s="321" t="s">
        <v>357</v>
      </c>
      <c r="VJU82" s="321" t="s">
        <v>357</v>
      </c>
      <c r="VJV82" s="321" t="s">
        <v>357</v>
      </c>
      <c r="VJW82" s="321" t="s">
        <v>357</v>
      </c>
      <c r="VJX82" s="321" t="s">
        <v>357</v>
      </c>
      <c r="VJY82" s="321" t="s">
        <v>357</v>
      </c>
      <c r="VJZ82" s="321" t="s">
        <v>357</v>
      </c>
      <c r="VKA82" s="321" t="s">
        <v>357</v>
      </c>
      <c r="VKB82" s="321" t="s">
        <v>357</v>
      </c>
      <c r="VKC82" s="321" t="s">
        <v>357</v>
      </c>
      <c r="VKD82" s="321" t="s">
        <v>357</v>
      </c>
      <c r="VKE82" s="321" t="s">
        <v>357</v>
      </c>
      <c r="VKF82" s="321" t="s">
        <v>357</v>
      </c>
      <c r="VKG82" s="321" t="s">
        <v>357</v>
      </c>
      <c r="VKH82" s="321" t="s">
        <v>357</v>
      </c>
      <c r="VKI82" s="321" t="s">
        <v>357</v>
      </c>
      <c r="VKJ82" s="321" t="s">
        <v>357</v>
      </c>
      <c r="VKK82" s="321" t="s">
        <v>357</v>
      </c>
      <c r="VKL82" s="321" t="s">
        <v>357</v>
      </c>
      <c r="VKM82" s="321" t="s">
        <v>357</v>
      </c>
      <c r="VKN82" s="321" t="s">
        <v>357</v>
      </c>
      <c r="VKO82" s="321" t="s">
        <v>357</v>
      </c>
      <c r="VKP82" s="321" t="s">
        <v>357</v>
      </c>
      <c r="VKQ82" s="321" t="s">
        <v>357</v>
      </c>
      <c r="VKR82" s="321" t="s">
        <v>357</v>
      </c>
      <c r="VKS82" s="321" t="s">
        <v>357</v>
      </c>
      <c r="VKT82" s="321" t="s">
        <v>357</v>
      </c>
      <c r="VKU82" s="321" t="s">
        <v>357</v>
      </c>
      <c r="VKV82" s="321" t="s">
        <v>357</v>
      </c>
      <c r="VKW82" s="321" t="s">
        <v>357</v>
      </c>
      <c r="VKX82" s="321" t="s">
        <v>357</v>
      </c>
      <c r="VKY82" s="321" t="s">
        <v>357</v>
      </c>
      <c r="VKZ82" s="321" t="s">
        <v>357</v>
      </c>
      <c r="VLA82" s="321" t="s">
        <v>357</v>
      </c>
      <c r="VLB82" s="321" t="s">
        <v>357</v>
      </c>
      <c r="VLC82" s="321" t="s">
        <v>357</v>
      </c>
      <c r="VLD82" s="321" t="s">
        <v>357</v>
      </c>
      <c r="VLE82" s="321" t="s">
        <v>357</v>
      </c>
      <c r="VLF82" s="321" t="s">
        <v>357</v>
      </c>
      <c r="VLG82" s="321" t="s">
        <v>357</v>
      </c>
      <c r="VLH82" s="321" t="s">
        <v>357</v>
      </c>
      <c r="VLI82" s="321" t="s">
        <v>357</v>
      </c>
      <c r="VLJ82" s="321" t="s">
        <v>357</v>
      </c>
      <c r="VLK82" s="321" t="s">
        <v>357</v>
      </c>
      <c r="VLL82" s="321" t="s">
        <v>357</v>
      </c>
      <c r="VLM82" s="321" t="s">
        <v>357</v>
      </c>
      <c r="VLN82" s="321" t="s">
        <v>357</v>
      </c>
      <c r="VLO82" s="321" t="s">
        <v>357</v>
      </c>
      <c r="VLP82" s="321" t="s">
        <v>357</v>
      </c>
      <c r="VLQ82" s="321" t="s">
        <v>357</v>
      </c>
      <c r="VLR82" s="321" t="s">
        <v>357</v>
      </c>
      <c r="VLS82" s="321" t="s">
        <v>357</v>
      </c>
      <c r="VLT82" s="321" t="s">
        <v>357</v>
      </c>
      <c r="VLU82" s="321" t="s">
        <v>357</v>
      </c>
      <c r="VLV82" s="321" t="s">
        <v>357</v>
      </c>
      <c r="VLW82" s="321" t="s">
        <v>357</v>
      </c>
      <c r="VLX82" s="321" t="s">
        <v>357</v>
      </c>
      <c r="VLY82" s="321" t="s">
        <v>357</v>
      </c>
      <c r="VLZ82" s="321" t="s">
        <v>357</v>
      </c>
      <c r="VMA82" s="321" t="s">
        <v>357</v>
      </c>
      <c r="VMB82" s="321" t="s">
        <v>357</v>
      </c>
      <c r="VMC82" s="321" t="s">
        <v>357</v>
      </c>
      <c r="VMD82" s="321" t="s">
        <v>357</v>
      </c>
      <c r="VME82" s="321" t="s">
        <v>357</v>
      </c>
      <c r="VMF82" s="321" t="s">
        <v>357</v>
      </c>
      <c r="VMG82" s="321" t="s">
        <v>357</v>
      </c>
      <c r="VMH82" s="321" t="s">
        <v>357</v>
      </c>
      <c r="VMI82" s="321" t="s">
        <v>357</v>
      </c>
      <c r="VMJ82" s="321" t="s">
        <v>357</v>
      </c>
      <c r="VMK82" s="321" t="s">
        <v>357</v>
      </c>
      <c r="VML82" s="321" t="s">
        <v>357</v>
      </c>
      <c r="VMM82" s="321" t="s">
        <v>357</v>
      </c>
      <c r="VMN82" s="321" t="s">
        <v>357</v>
      </c>
      <c r="VMO82" s="321" t="s">
        <v>357</v>
      </c>
      <c r="VMP82" s="321" t="s">
        <v>357</v>
      </c>
      <c r="VMQ82" s="321" t="s">
        <v>357</v>
      </c>
      <c r="VMR82" s="321" t="s">
        <v>357</v>
      </c>
      <c r="VMS82" s="321" t="s">
        <v>357</v>
      </c>
      <c r="VMT82" s="321" t="s">
        <v>357</v>
      </c>
      <c r="VMU82" s="321" t="s">
        <v>357</v>
      </c>
      <c r="VMV82" s="321" t="s">
        <v>357</v>
      </c>
      <c r="VMW82" s="321" t="s">
        <v>357</v>
      </c>
      <c r="VMX82" s="321" t="s">
        <v>357</v>
      </c>
      <c r="VMY82" s="321" t="s">
        <v>357</v>
      </c>
      <c r="VMZ82" s="321" t="s">
        <v>357</v>
      </c>
      <c r="VNA82" s="321" t="s">
        <v>357</v>
      </c>
      <c r="VNB82" s="321" t="s">
        <v>357</v>
      </c>
      <c r="VNC82" s="321" t="s">
        <v>357</v>
      </c>
      <c r="VND82" s="321" t="s">
        <v>357</v>
      </c>
      <c r="VNE82" s="321" t="s">
        <v>357</v>
      </c>
      <c r="VNF82" s="321" t="s">
        <v>357</v>
      </c>
      <c r="VNG82" s="321" t="s">
        <v>357</v>
      </c>
      <c r="VNH82" s="321" t="s">
        <v>357</v>
      </c>
      <c r="VNI82" s="321" t="s">
        <v>357</v>
      </c>
      <c r="VNJ82" s="321" t="s">
        <v>357</v>
      </c>
      <c r="VNK82" s="321" t="s">
        <v>357</v>
      </c>
      <c r="VNL82" s="321" t="s">
        <v>357</v>
      </c>
      <c r="VNM82" s="321" t="s">
        <v>357</v>
      </c>
      <c r="VNN82" s="321" t="s">
        <v>357</v>
      </c>
      <c r="VNO82" s="321" t="s">
        <v>357</v>
      </c>
      <c r="VNP82" s="321" t="s">
        <v>357</v>
      </c>
      <c r="VNQ82" s="321" t="s">
        <v>357</v>
      </c>
      <c r="VNR82" s="321" t="s">
        <v>357</v>
      </c>
      <c r="VNS82" s="321" t="s">
        <v>357</v>
      </c>
      <c r="VNT82" s="321" t="s">
        <v>357</v>
      </c>
      <c r="VNU82" s="321" t="s">
        <v>357</v>
      </c>
      <c r="VNV82" s="321" t="s">
        <v>357</v>
      </c>
      <c r="VNW82" s="321" t="s">
        <v>357</v>
      </c>
      <c r="VNX82" s="321" t="s">
        <v>357</v>
      </c>
      <c r="VNY82" s="321" t="s">
        <v>357</v>
      </c>
      <c r="VNZ82" s="321" t="s">
        <v>357</v>
      </c>
      <c r="VOA82" s="321" t="s">
        <v>357</v>
      </c>
      <c r="VOB82" s="321" t="s">
        <v>357</v>
      </c>
      <c r="VOC82" s="321" t="s">
        <v>357</v>
      </c>
      <c r="VOD82" s="321" t="s">
        <v>357</v>
      </c>
      <c r="VOE82" s="321" t="s">
        <v>357</v>
      </c>
      <c r="VOF82" s="321" t="s">
        <v>357</v>
      </c>
      <c r="VOG82" s="321" t="s">
        <v>357</v>
      </c>
      <c r="VOH82" s="321" t="s">
        <v>357</v>
      </c>
      <c r="VOI82" s="321" t="s">
        <v>357</v>
      </c>
      <c r="VOJ82" s="321" t="s">
        <v>357</v>
      </c>
      <c r="VOK82" s="321" t="s">
        <v>357</v>
      </c>
      <c r="VOL82" s="321" t="s">
        <v>357</v>
      </c>
      <c r="VOM82" s="321" t="s">
        <v>357</v>
      </c>
      <c r="VON82" s="321" t="s">
        <v>357</v>
      </c>
      <c r="VOO82" s="321" t="s">
        <v>357</v>
      </c>
      <c r="VOP82" s="321" t="s">
        <v>357</v>
      </c>
      <c r="VOQ82" s="321" t="s">
        <v>357</v>
      </c>
      <c r="VOR82" s="321" t="s">
        <v>357</v>
      </c>
      <c r="VOS82" s="321" t="s">
        <v>357</v>
      </c>
      <c r="VOT82" s="321" t="s">
        <v>357</v>
      </c>
      <c r="VOU82" s="321" t="s">
        <v>357</v>
      </c>
      <c r="VOV82" s="321" t="s">
        <v>357</v>
      </c>
      <c r="VOW82" s="321" t="s">
        <v>357</v>
      </c>
      <c r="VOX82" s="321" t="s">
        <v>357</v>
      </c>
      <c r="VOY82" s="321" t="s">
        <v>357</v>
      </c>
      <c r="VOZ82" s="321" t="s">
        <v>357</v>
      </c>
      <c r="VPA82" s="321" t="s">
        <v>357</v>
      </c>
      <c r="VPB82" s="321" t="s">
        <v>357</v>
      </c>
      <c r="VPC82" s="321" t="s">
        <v>357</v>
      </c>
      <c r="VPD82" s="321" t="s">
        <v>357</v>
      </c>
      <c r="VPE82" s="321" t="s">
        <v>357</v>
      </c>
      <c r="VPF82" s="321" t="s">
        <v>357</v>
      </c>
      <c r="VPG82" s="321" t="s">
        <v>357</v>
      </c>
      <c r="VPH82" s="321" t="s">
        <v>357</v>
      </c>
      <c r="VPI82" s="321" t="s">
        <v>357</v>
      </c>
      <c r="VPJ82" s="321" t="s">
        <v>357</v>
      </c>
      <c r="VPK82" s="321" t="s">
        <v>357</v>
      </c>
      <c r="VPL82" s="321" t="s">
        <v>357</v>
      </c>
      <c r="VPM82" s="321" t="s">
        <v>357</v>
      </c>
      <c r="VPN82" s="321" t="s">
        <v>357</v>
      </c>
      <c r="VPO82" s="321" t="s">
        <v>357</v>
      </c>
      <c r="VPP82" s="321" t="s">
        <v>357</v>
      </c>
      <c r="VPQ82" s="321" t="s">
        <v>357</v>
      </c>
      <c r="VPR82" s="321" t="s">
        <v>357</v>
      </c>
      <c r="VPS82" s="321" t="s">
        <v>357</v>
      </c>
      <c r="VPT82" s="321" t="s">
        <v>357</v>
      </c>
      <c r="VPU82" s="321" t="s">
        <v>357</v>
      </c>
      <c r="VPV82" s="321" t="s">
        <v>357</v>
      </c>
      <c r="VPW82" s="321" t="s">
        <v>357</v>
      </c>
      <c r="VPX82" s="321" t="s">
        <v>357</v>
      </c>
      <c r="VPY82" s="321" t="s">
        <v>357</v>
      </c>
      <c r="VPZ82" s="321" t="s">
        <v>357</v>
      </c>
      <c r="VQA82" s="321" t="s">
        <v>357</v>
      </c>
      <c r="VQB82" s="321" t="s">
        <v>357</v>
      </c>
      <c r="VQC82" s="321" t="s">
        <v>357</v>
      </c>
      <c r="VQD82" s="321" t="s">
        <v>357</v>
      </c>
      <c r="VQE82" s="321" t="s">
        <v>357</v>
      </c>
      <c r="VQF82" s="321" t="s">
        <v>357</v>
      </c>
      <c r="VQG82" s="321" t="s">
        <v>357</v>
      </c>
      <c r="VQH82" s="321" t="s">
        <v>357</v>
      </c>
      <c r="VQI82" s="321" t="s">
        <v>357</v>
      </c>
      <c r="VQJ82" s="321" t="s">
        <v>357</v>
      </c>
      <c r="VQK82" s="321" t="s">
        <v>357</v>
      </c>
      <c r="VQL82" s="321" t="s">
        <v>357</v>
      </c>
      <c r="VQM82" s="321" t="s">
        <v>357</v>
      </c>
      <c r="VQN82" s="321" t="s">
        <v>357</v>
      </c>
      <c r="VQO82" s="321" t="s">
        <v>357</v>
      </c>
      <c r="VQP82" s="321" t="s">
        <v>357</v>
      </c>
      <c r="VQQ82" s="321" t="s">
        <v>357</v>
      </c>
      <c r="VQR82" s="321" t="s">
        <v>357</v>
      </c>
      <c r="VQS82" s="321" t="s">
        <v>357</v>
      </c>
      <c r="VQT82" s="321" t="s">
        <v>357</v>
      </c>
      <c r="VQU82" s="321" t="s">
        <v>357</v>
      </c>
      <c r="VQV82" s="321" t="s">
        <v>357</v>
      </c>
      <c r="VQW82" s="321" t="s">
        <v>357</v>
      </c>
      <c r="VQX82" s="321" t="s">
        <v>357</v>
      </c>
      <c r="VQY82" s="321" t="s">
        <v>357</v>
      </c>
      <c r="VQZ82" s="321" t="s">
        <v>357</v>
      </c>
      <c r="VRA82" s="321" t="s">
        <v>357</v>
      </c>
      <c r="VRB82" s="321" t="s">
        <v>357</v>
      </c>
      <c r="VRC82" s="321" t="s">
        <v>357</v>
      </c>
      <c r="VRD82" s="321" t="s">
        <v>357</v>
      </c>
      <c r="VRE82" s="321" t="s">
        <v>357</v>
      </c>
      <c r="VRF82" s="321" t="s">
        <v>357</v>
      </c>
      <c r="VRG82" s="321" t="s">
        <v>357</v>
      </c>
      <c r="VRH82" s="321" t="s">
        <v>357</v>
      </c>
      <c r="VRI82" s="321" t="s">
        <v>357</v>
      </c>
      <c r="VRJ82" s="321" t="s">
        <v>357</v>
      </c>
      <c r="VRK82" s="321" t="s">
        <v>357</v>
      </c>
      <c r="VRL82" s="321" t="s">
        <v>357</v>
      </c>
      <c r="VRM82" s="321" t="s">
        <v>357</v>
      </c>
      <c r="VRN82" s="321" t="s">
        <v>357</v>
      </c>
      <c r="VRO82" s="321" t="s">
        <v>357</v>
      </c>
      <c r="VRP82" s="321" t="s">
        <v>357</v>
      </c>
      <c r="VRQ82" s="321" t="s">
        <v>357</v>
      </c>
      <c r="VRR82" s="321" t="s">
        <v>357</v>
      </c>
      <c r="VRS82" s="321" t="s">
        <v>357</v>
      </c>
      <c r="VRT82" s="321" t="s">
        <v>357</v>
      </c>
      <c r="VRU82" s="321" t="s">
        <v>357</v>
      </c>
      <c r="VRV82" s="321" t="s">
        <v>357</v>
      </c>
      <c r="VRW82" s="321" t="s">
        <v>357</v>
      </c>
      <c r="VRX82" s="321" t="s">
        <v>357</v>
      </c>
      <c r="VRY82" s="321" t="s">
        <v>357</v>
      </c>
      <c r="VRZ82" s="321" t="s">
        <v>357</v>
      </c>
      <c r="VSA82" s="321" t="s">
        <v>357</v>
      </c>
      <c r="VSB82" s="321" t="s">
        <v>357</v>
      </c>
      <c r="VSC82" s="321" t="s">
        <v>357</v>
      </c>
      <c r="VSD82" s="321" t="s">
        <v>357</v>
      </c>
      <c r="VSE82" s="321" t="s">
        <v>357</v>
      </c>
      <c r="VSF82" s="321" t="s">
        <v>357</v>
      </c>
      <c r="VSG82" s="321" t="s">
        <v>357</v>
      </c>
      <c r="VSH82" s="321" t="s">
        <v>357</v>
      </c>
      <c r="VSI82" s="321" t="s">
        <v>357</v>
      </c>
      <c r="VSJ82" s="321" t="s">
        <v>357</v>
      </c>
      <c r="VSK82" s="321" t="s">
        <v>357</v>
      </c>
      <c r="VSL82" s="321" t="s">
        <v>357</v>
      </c>
      <c r="VSM82" s="321" t="s">
        <v>357</v>
      </c>
      <c r="VSN82" s="321" t="s">
        <v>357</v>
      </c>
      <c r="VSO82" s="321" t="s">
        <v>357</v>
      </c>
      <c r="VSP82" s="321" t="s">
        <v>357</v>
      </c>
      <c r="VSQ82" s="321" t="s">
        <v>357</v>
      </c>
      <c r="VSR82" s="321" t="s">
        <v>357</v>
      </c>
      <c r="VSS82" s="321" t="s">
        <v>357</v>
      </c>
      <c r="VST82" s="321" t="s">
        <v>357</v>
      </c>
      <c r="VSU82" s="321" t="s">
        <v>357</v>
      </c>
      <c r="VSV82" s="321" t="s">
        <v>357</v>
      </c>
      <c r="VSW82" s="321" t="s">
        <v>357</v>
      </c>
      <c r="VSX82" s="321" t="s">
        <v>357</v>
      </c>
      <c r="VSY82" s="321" t="s">
        <v>357</v>
      </c>
      <c r="VSZ82" s="321" t="s">
        <v>357</v>
      </c>
      <c r="VTA82" s="321" t="s">
        <v>357</v>
      </c>
      <c r="VTB82" s="321" t="s">
        <v>357</v>
      </c>
      <c r="VTC82" s="321" t="s">
        <v>357</v>
      </c>
      <c r="VTD82" s="321" t="s">
        <v>357</v>
      </c>
      <c r="VTE82" s="321" t="s">
        <v>357</v>
      </c>
      <c r="VTF82" s="321" t="s">
        <v>357</v>
      </c>
      <c r="VTG82" s="321" t="s">
        <v>357</v>
      </c>
      <c r="VTH82" s="321" t="s">
        <v>357</v>
      </c>
      <c r="VTI82" s="321" t="s">
        <v>357</v>
      </c>
      <c r="VTJ82" s="321" t="s">
        <v>357</v>
      </c>
      <c r="VTK82" s="321" t="s">
        <v>357</v>
      </c>
      <c r="VTL82" s="321" t="s">
        <v>357</v>
      </c>
      <c r="VTM82" s="321" t="s">
        <v>357</v>
      </c>
      <c r="VTN82" s="321" t="s">
        <v>357</v>
      </c>
      <c r="VTO82" s="321" t="s">
        <v>357</v>
      </c>
      <c r="VTP82" s="321" t="s">
        <v>357</v>
      </c>
      <c r="VTQ82" s="321" t="s">
        <v>357</v>
      </c>
      <c r="VTR82" s="321" t="s">
        <v>357</v>
      </c>
      <c r="VTS82" s="321" t="s">
        <v>357</v>
      </c>
      <c r="VTT82" s="321" t="s">
        <v>357</v>
      </c>
      <c r="VTU82" s="321" t="s">
        <v>357</v>
      </c>
      <c r="VTV82" s="321" t="s">
        <v>357</v>
      </c>
      <c r="VTW82" s="321" t="s">
        <v>357</v>
      </c>
      <c r="VTX82" s="321" t="s">
        <v>357</v>
      </c>
      <c r="VTY82" s="321" t="s">
        <v>357</v>
      </c>
      <c r="VTZ82" s="321" t="s">
        <v>357</v>
      </c>
      <c r="VUA82" s="321" t="s">
        <v>357</v>
      </c>
      <c r="VUB82" s="321" t="s">
        <v>357</v>
      </c>
      <c r="VUC82" s="321" t="s">
        <v>357</v>
      </c>
      <c r="VUD82" s="321" t="s">
        <v>357</v>
      </c>
      <c r="VUE82" s="321" t="s">
        <v>357</v>
      </c>
      <c r="VUF82" s="321" t="s">
        <v>357</v>
      </c>
      <c r="VUG82" s="321" t="s">
        <v>357</v>
      </c>
      <c r="VUH82" s="321" t="s">
        <v>357</v>
      </c>
      <c r="VUI82" s="321" t="s">
        <v>357</v>
      </c>
      <c r="VUJ82" s="321" t="s">
        <v>357</v>
      </c>
      <c r="VUK82" s="321" t="s">
        <v>357</v>
      </c>
      <c r="VUL82" s="321" t="s">
        <v>357</v>
      </c>
      <c r="VUM82" s="321" t="s">
        <v>357</v>
      </c>
      <c r="VUN82" s="321" t="s">
        <v>357</v>
      </c>
      <c r="VUO82" s="321" t="s">
        <v>357</v>
      </c>
      <c r="VUP82" s="321" t="s">
        <v>357</v>
      </c>
      <c r="VUQ82" s="321" t="s">
        <v>357</v>
      </c>
      <c r="VUR82" s="321" t="s">
        <v>357</v>
      </c>
      <c r="VUS82" s="321" t="s">
        <v>357</v>
      </c>
      <c r="VUT82" s="321" t="s">
        <v>357</v>
      </c>
      <c r="VUU82" s="321" t="s">
        <v>357</v>
      </c>
      <c r="VUV82" s="321" t="s">
        <v>357</v>
      </c>
      <c r="VUW82" s="321" t="s">
        <v>357</v>
      </c>
      <c r="VUX82" s="321" t="s">
        <v>357</v>
      </c>
      <c r="VUY82" s="321" t="s">
        <v>357</v>
      </c>
      <c r="VUZ82" s="321" t="s">
        <v>357</v>
      </c>
      <c r="VVA82" s="321" t="s">
        <v>357</v>
      </c>
      <c r="VVB82" s="321" t="s">
        <v>357</v>
      </c>
      <c r="VVC82" s="321" t="s">
        <v>357</v>
      </c>
      <c r="VVD82" s="321" t="s">
        <v>357</v>
      </c>
      <c r="VVE82" s="321" t="s">
        <v>357</v>
      </c>
      <c r="VVF82" s="321" t="s">
        <v>357</v>
      </c>
      <c r="VVG82" s="321" t="s">
        <v>357</v>
      </c>
      <c r="VVH82" s="321" t="s">
        <v>357</v>
      </c>
      <c r="VVI82" s="321" t="s">
        <v>357</v>
      </c>
      <c r="VVJ82" s="321" t="s">
        <v>357</v>
      </c>
      <c r="VVK82" s="321" t="s">
        <v>357</v>
      </c>
      <c r="VVL82" s="321" t="s">
        <v>357</v>
      </c>
      <c r="VVM82" s="321" t="s">
        <v>357</v>
      </c>
      <c r="VVN82" s="321" t="s">
        <v>357</v>
      </c>
      <c r="VVO82" s="321" t="s">
        <v>357</v>
      </c>
      <c r="VVP82" s="321" t="s">
        <v>357</v>
      </c>
      <c r="VVQ82" s="321" t="s">
        <v>357</v>
      </c>
      <c r="VVR82" s="321" t="s">
        <v>357</v>
      </c>
      <c r="VVS82" s="321" t="s">
        <v>357</v>
      </c>
      <c r="VVT82" s="321" t="s">
        <v>357</v>
      </c>
      <c r="VVU82" s="321" t="s">
        <v>357</v>
      </c>
      <c r="VVV82" s="321" t="s">
        <v>357</v>
      </c>
      <c r="VVW82" s="321" t="s">
        <v>357</v>
      </c>
      <c r="VVX82" s="321" t="s">
        <v>357</v>
      </c>
      <c r="VVY82" s="321" t="s">
        <v>357</v>
      </c>
      <c r="VVZ82" s="321" t="s">
        <v>357</v>
      </c>
      <c r="VWA82" s="321" t="s">
        <v>357</v>
      </c>
      <c r="VWB82" s="321" t="s">
        <v>357</v>
      </c>
      <c r="VWC82" s="321" t="s">
        <v>357</v>
      </c>
      <c r="VWD82" s="321" t="s">
        <v>357</v>
      </c>
      <c r="VWE82" s="321" t="s">
        <v>357</v>
      </c>
      <c r="VWF82" s="321" t="s">
        <v>357</v>
      </c>
      <c r="VWG82" s="321" t="s">
        <v>357</v>
      </c>
      <c r="VWH82" s="321" t="s">
        <v>357</v>
      </c>
      <c r="VWI82" s="321" t="s">
        <v>357</v>
      </c>
      <c r="VWJ82" s="321" t="s">
        <v>357</v>
      </c>
      <c r="VWK82" s="321" t="s">
        <v>357</v>
      </c>
      <c r="VWL82" s="321" t="s">
        <v>357</v>
      </c>
      <c r="VWM82" s="321" t="s">
        <v>357</v>
      </c>
      <c r="VWN82" s="321" t="s">
        <v>357</v>
      </c>
      <c r="VWO82" s="321" t="s">
        <v>357</v>
      </c>
      <c r="VWP82" s="321" t="s">
        <v>357</v>
      </c>
      <c r="VWQ82" s="321" t="s">
        <v>357</v>
      </c>
      <c r="VWR82" s="321" t="s">
        <v>357</v>
      </c>
      <c r="VWS82" s="321" t="s">
        <v>357</v>
      </c>
      <c r="VWT82" s="321" t="s">
        <v>357</v>
      </c>
      <c r="VWU82" s="321" t="s">
        <v>357</v>
      </c>
      <c r="VWV82" s="321" t="s">
        <v>357</v>
      </c>
      <c r="VWW82" s="321" t="s">
        <v>357</v>
      </c>
      <c r="VWX82" s="321" t="s">
        <v>357</v>
      </c>
      <c r="VWY82" s="321" t="s">
        <v>357</v>
      </c>
      <c r="VWZ82" s="321" t="s">
        <v>357</v>
      </c>
      <c r="VXA82" s="321" t="s">
        <v>357</v>
      </c>
      <c r="VXB82" s="321" t="s">
        <v>357</v>
      </c>
      <c r="VXC82" s="321" t="s">
        <v>357</v>
      </c>
      <c r="VXD82" s="321" t="s">
        <v>357</v>
      </c>
      <c r="VXE82" s="321" t="s">
        <v>357</v>
      </c>
      <c r="VXF82" s="321" t="s">
        <v>357</v>
      </c>
      <c r="VXG82" s="321" t="s">
        <v>357</v>
      </c>
      <c r="VXH82" s="321" t="s">
        <v>357</v>
      </c>
      <c r="VXI82" s="321" t="s">
        <v>357</v>
      </c>
      <c r="VXJ82" s="321" t="s">
        <v>357</v>
      </c>
      <c r="VXK82" s="321" t="s">
        <v>357</v>
      </c>
      <c r="VXL82" s="321" t="s">
        <v>357</v>
      </c>
      <c r="VXM82" s="321" t="s">
        <v>357</v>
      </c>
      <c r="VXN82" s="321" t="s">
        <v>357</v>
      </c>
      <c r="VXO82" s="321" t="s">
        <v>357</v>
      </c>
      <c r="VXP82" s="321" t="s">
        <v>357</v>
      </c>
      <c r="VXQ82" s="321" t="s">
        <v>357</v>
      </c>
      <c r="VXR82" s="321" t="s">
        <v>357</v>
      </c>
      <c r="VXS82" s="321" t="s">
        <v>357</v>
      </c>
      <c r="VXT82" s="321" t="s">
        <v>357</v>
      </c>
      <c r="VXU82" s="321" t="s">
        <v>357</v>
      </c>
      <c r="VXV82" s="321" t="s">
        <v>357</v>
      </c>
      <c r="VXW82" s="321" t="s">
        <v>357</v>
      </c>
      <c r="VXX82" s="321" t="s">
        <v>357</v>
      </c>
      <c r="VXY82" s="321" t="s">
        <v>357</v>
      </c>
      <c r="VXZ82" s="321" t="s">
        <v>357</v>
      </c>
      <c r="VYA82" s="321" t="s">
        <v>357</v>
      </c>
      <c r="VYB82" s="321" t="s">
        <v>357</v>
      </c>
      <c r="VYC82" s="321" t="s">
        <v>357</v>
      </c>
      <c r="VYD82" s="321" t="s">
        <v>357</v>
      </c>
      <c r="VYE82" s="321" t="s">
        <v>357</v>
      </c>
      <c r="VYF82" s="321" t="s">
        <v>357</v>
      </c>
      <c r="VYG82" s="321" t="s">
        <v>357</v>
      </c>
      <c r="VYH82" s="321" t="s">
        <v>357</v>
      </c>
      <c r="VYI82" s="321" t="s">
        <v>357</v>
      </c>
      <c r="VYJ82" s="321" t="s">
        <v>357</v>
      </c>
      <c r="VYK82" s="321" t="s">
        <v>357</v>
      </c>
      <c r="VYL82" s="321" t="s">
        <v>357</v>
      </c>
      <c r="VYM82" s="321" t="s">
        <v>357</v>
      </c>
      <c r="VYN82" s="321" t="s">
        <v>357</v>
      </c>
      <c r="VYO82" s="321" t="s">
        <v>357</v>
      </c>
      <c r="VYP82" s="321" t="s">
        <v>357</v>
      </c>
      <c r="VYQ82" s="321" t="s">
        <v>357</v>
      </c>
      <c r="VYR82" s="321" t="s">
        <v>357</v>
      </c>
      <c r="VYS82" s="321" t="s">
        <v>357</v>
      </c>
      <c r="VYT82" s="321" t="s">
        <v>357</v>
      </c>
      <c r="VYU82" s="321" t="s">
        <v>357</v>
      </c>
      <c r="VYV82" s="321" t="s">
        <v>357</v>
      </c>
      <c r="VYW82" s="321" t="s">
        <v>357</v>
      </c>
      <c r="VYX82" s="321" t="s">
        <v>357</v>
      </c>
      <c r="VYY82" s="321" t="s">
        <v>357</v>
      </c>
      <c r="VYZ82" s="321" t="s">
        <v>357</v>
      </c>
      <c r="VZA82" s="321" t="s">
        <v>357</v>
      </c>
      <c r="VZB82" s="321" t="s">
        <v>357</v>
      </c>
      <c r="VZC82" s="321" t="s">
        <v>357</v>
      </c>
      <c r="VZD82" s="321" t="s">
        <v>357</v>
      </c>
      <c r="VZE82" s="321" t="s">
        <v>357</v>
      </c>
      <c r="VZF82" s="321" t="s">
        <v>357</v>
      </c>
      <c r="VZG82" s="321" t="s">
        <v>357</v>
      </c>
      <c r="VZH82" s="321" t="s">
        <v>357</v>
      </c>
      <c r="VZI82" s="321" t="s">
        <v>357</v>
      </c>
      <c r="VZJ82" s="321" t="s">
        <v>357</v>
      </c>
      <c r="VZK82" s="321" t="s">
        <v>357</v>
      </c>
      <c r="VZL82" s="321" t="s">
        <v>357</v>
      </c>
      <c r="VZM82" s="321" t="s">
        <v>357</v>
      </c>
      <c r="VZN82" s="321" t="s">
        <v>357</v>
      </c>
      <c r="VZO82" s="321" t="s">
        <v>357</v>
      </c>
      <c r="VZP82" s="321" t="s">
        <v>357</v>
      </c>
      <c r="VZQ82" s="321" t="s">
        <v>357</v>
      </c>
      <c r="VZR82" s="321" t="s">
        <v>357</v>
      </c>
      <c r="VZS82" s="321" t="s">
        <v>357</v>
      </c>
      <c r="VZT82" s="321" t="s">
        <v>357</v>
      </c>
      <c r="VZU82" s="321" t="s">
        <v>357</v>
      </c>
      <c r="VZV82" s="321" t="s">
        <v>357</v>
      </c>
      <c r="VZW82" s="321" t="s">
        <v>357</v>
      </c>
      <c r="VZX82" s="321" t="s">
        <v>357</v>
      </c>
      <c r="VZY82" s="321" t="s">
        <v>357</v>
      </c>
      <c r="VZZ82" s="321" t="s">
        <v>357</v>
      </c>
      <c r="WAA82" s="321" t="s">
        <v>357</v>
      </c>
      <c r="WAB82" s="321" t="s">
        <v>357</v>
      </c>
      <c r="WAC82" s="321" t="s">
        <v>357</v>
      </c>
      <c r="WAD82" s="321" t="s">
        <v>357</v>
      </c>
      <c r="WAE82" s="321" t="s">
        <v>357</v>
      </c>
      <c r="WAF82" s="321" t="s">
        <v>357</v>
      </c>
      <c r="WAG82" s="321" t="s">
        <v>357</v>
      </c>
      <c r="WAH82" s="321" t="s">
        <v>357</v>
      </c>
      <c r="WAI82" s="321" t="s">
        <v>357</v>
      </c>
      <c r="WAJ82" s="321" t="s">
        <v>357</v>
      </c>
      <c r="WAK82" s="321" t="s">
        <v>357</v>
      </c>
      <c r="WAL82" s="321" t="s">
        <v>357</v>
      </c>
      <c r="WAM82" s="321" t="s">
        <v>357</v>
      </c>
      <c r="WAN82" s="321" t="s">
        <v>357</v>
      </c>
      <c r="WAO82" s="321" t="s">
        <v>357</v>
      </c>
      <c r="WAP82" s="321" t="s">
        <v>357</v>
      </c>
      <c r="WAQ82" s="321" t="s">
        <v>357</v>
      </c>
      <c r="WAR82" s="321" t="s">
        <v>357</v>
      </c>
      <c r="WAS82" s="321" t="s">
        <v>357</v>
      </c>
      <c r="WAT82" s="321" t="s">
        <v>357</v>
      </c>
      <c r="WAU82" s="321" t="s">
        <v>357</v>
      </c>
      <c r="WAV82" s="321" t="s">
        <v>357</v>
      </c>
      <c r="WAW82" s="321" t="s">
        <v>357</v>
      </c>
      <c r="WAX82" s="321" t="s">
        <v>357</v>
      </c>
      <c r="WAY82" s="321" t="s">
        <v>357</v>
      </c>
      <c r="WAZ82" s="321" t="s">
        <v>357</v>
      </c>
      <c r="WBA82" s="321" t="s">
        <v>357</v>
      </c>
      <c r="WBB82" s="321" t="s">
        <v>357</v>
      </c>
      <c r="WBC82" s="321" t="s">
        <v>357</v>
      </c>
      <c r="WBD82" s="321" t="s">
        <v>357</v>
      </c>
      <c r="WBE82" s="321" t="s">
        <v>357</v>
      </c>
      <c r="WBF82" s="321" t="s">
        <v>357</v>
      </c>
      <c r="WBG82" s="321" t="s">
        <v>357</v>
      </c>
      <c r="WBH82" s="321" t="s">
        <v>357</v>
      </c>
      <c r="WBI82" s="321" t="s">
        <v>357</v>
      </c>
      <c r="WBJ82" s="321" t="s">
        <v>357</v>
      </c>
      <c r="WBK82" s="321" t="s">
        <v>357</v>
      </c>
      <c r="WBL82" s="321" t="s">
        <v>357</v>
      </c>
      <c r="WBM82" s="321" t="s">
        <v>357</v>
      </c>
      <c r="WBN82" s="321" t="s">
        <v>357</v>
      </c>
      <c r="WBO82" s="321" t="s">
        <v>357</v>
      </c>
      <c r="WBP82" s="321" t="s">
        <v>357</v>
      </c>
      <c r="WBQ82" s="321" t="s">
        <v>357</v>
      </c>
      <c r="WBR82" s="321" t="s">
        <v>357</v>
      </c>
      <c r="WBS82" s="321" t="s">
        <v>357</v>
      </c>
      <c r="WBT82" s="321" t="s">
        <v>357</v>
      </c>
      <c r="WBU82" s="321" t="s">
        <v>357</v>
      </c>
      <c r="WBV82" s="321" t="s">
        <v>357</v>
      </c>
      <c r="WBW82" s="321" t="s">
        <v>357</v>
      </c>
      <c r="WBX82" s="321" t="s">
        <v>357</v>
      </c>
      <c r="WBY82" s="321" t="s">
        <v>357</v>
      </c>
      <c r="WBZ82" s="321" t="s">
        <v>357</v>
      </c>
      <c r="WCA82" s="321" t="s">
        <v>357</v>
      </c>
      <c r="WCB82" s="321" t="s">
        <v>357</v>
      </c>
      <c r="WCC82" s="321" t="s">
        <v>357</v>
      </c>
      <c r="WCD82" s="321" t="s">
        <v>357</v>
      </c>
      <c r="WCE82" s="321" t="s">
        <v>357</v>
      </c>
      <c r="WCF82" s="321" t="s">
        <v>357</v>
      </c>
      <c r="WCG82" s="321" t="s">
        <v>357</v>
      </c>
      <c r="WCH82" s="321" t="s">
        <v>357</v>
      </c>
      <c r="WCI82" s="321" t="s">
        <v>357</v>
      </c>
      <c r="WCJ82" s="321" t="s">
        <v>357</v>
      </c>
      <c r="WCK82" s="321" t="s">
        <v>357</v>
      </c>
      <c r="WCL82" s="321" t="s">
        <v>357</v>
      </c>
      <c r="WCM82" s="321" t="s">
        <v>357</v>
      </c>
      <c r="WCN82" s="321" t="s">
        <v>357</v>
      </c>
      <c r="WCO82" s="321" t="s">
        <v>357</v>
      </c>
      <c r="WCP82" s="321" t="s">
        <v>357</v>
      </c>
      <c r="WCQ82" s="321" t="s">
        <v>357</v>
      </c>
      <c r="WCR82" s="321" t="s">
        <v>357</v>
      </c>
      <c r="WCS82" s="321" t="s">
        <v>357</v>
      </c>
      <c r="WCT82" s="321" t="s">
        <v>357</v>
      </c>
      <c r="WCU82" s="321" t="s">
        <v>357</v>
      </c>
      <c r="WCV82" s="321" t="s">
        <v>357</v>
      </c>
      <c r="WCW82" s="321" t="s">
        <v>357</v>
      </c>
      <c r="WCX82" s="321" t="s">
        <v>357</v>
      </c>
      <c r="WCY82" s="321" t="s">
        <v>357</v>
      </c>
      <c r="WCZ82" s="321" t="s">
        <v>357</v>
      </c>
      <c r="WDA82" s="321" t="s">
        <v>357</v>
      </c>
      <c r="WDB82" s="321" t="s">
        <v>357</v>
      </c>
      <c r="WDC82" s="321" t="s">
        <v>357</v>
      </c>
      <c r="WDD82" s="321" t="s">
        <v>357</v>
      </c>
      <c r="WDE82" s="321" t="s">
        <v>357</v>
      </c>
      <c r="WDF82" s="321" t="s">
        <v>357</v>
      </c>
      <c r="WDG82" s="321" t="s">
        <v>357</v>
      </c>
      <c r="WDH82" s="321" t="s">
        <v>357</v>
      </c>
      <c r="WDI82" s="321" t="s">
        <v>357</v>
      </c>
      <c r="WDJ82" s="321" t="s">
        <v>357</v>
      </c>
      <c r="WDK82" s="321" t="s">
        <v>357</v>
      </c>
      <c r="WDL82" s="321" t="s">
        <v>357</v>
      </c>
      <c r="WDM82" s="321" t="s">
        <v>357</v>
      </c>
      <c r="WDN82" s="321" t="s">
        <v>357</v>
      </c>
      <c r="WDO82" s="321" t="s">
        <v>357</v>
      </c>
      <c r="WDP82" s="321" t="s">
        <v>357</v>
      </c>
      <c r="WDQ82" s="321" t="s">
        <v>357</v>
      </c>
      <c r="WDR82" s="321" t="s">
        <v>357</v>
      </c>
      <c r="WDS82" s="321" t="s">
        <v>357</v>
      </c>
      <c r="WDT82" s="321" t="s">
        <v>357</v>
      </c>
      <c r="WDU82" s="321" t="s">
        <v>357</v>
      </c>
      <c r="WDV82" s="321" t="s">
        <v>357</v>
      </c>
      <c r="WDW82" s="321" t="s">
        <v>357</v>
      </c>
      <c r="WDX82" s="321" t="s">
        <v>357</v>
      </c>
      <c r="WDY82" s="321" t="s">
        <v>357</v>
      </c>
      <c r="WDZ82" s="321" t="s">
        <v>357</v>
      </c>
      <c r="WEA82" s="321" t="s">
        <v>357</v>
      </c>
      <c r="WEB82" s="321" t="s">
        <v>357</v>
      </c>
      <c r="WEC82" s="321" t="s">
        <v>357</v>
      </c>
      <c r="WED82" s="321" t="s">
        <v>357</v>
      </c>
      <c r="WEE82" s="321" t="s">
        <v>357</v>
      </c>
      <c r="WEF82" s="321" t="s">
        <v>357</v>
      </c>
      <c r="WEG82" s="321" t="s">
        <v>357</v>
      </c>
      <c r="WEH82" s="321" t="s">
        <v>357</v>
      </c>
      <c r="WEI82" s="321" t="s">
        <v>357</v>
      </c>
      <c r="WEJ82" s="321" t="s">
        <v>357</v>
      </c>
      <c r="WEK82" s="321" t="s">
        <v>357</v>
      </c>
      <c r="WEL82" s="321" t="s">
        <v>357</v>
      </c>
      <c r="WEM82" s="321" t="s">
        <v>357</v>
      </c>
      <c r="WEN82" s="321" t="s">
        <v>357</v>
      </c>
      <c r="WEO82" s="321" t="s">
        <v>357</v>
      </c>
      <c r="WEP82" s="321" t="s">
        <v>357</v>
      </c>
      <c r="WEQ82" s="321" t="s">
        <v>357</v>
      </c>
      <c r="WER82" s="321" t="s">
        <v>357</v>
      </c>
      <c r="WES82" s="321" t="s">
        <v>357</v>
      </c>
      <c r="WET82" s="321" t="s">
        <v>357</v>
      </c>
      <c r="WEU82" s="321" t="s">
        <v>357</v>
      </c>
      <c r="WEV82" s="321" t="s">
        <v>357</v>
      </c>
      <c r="WEW82" s="321" t="s">
        <v>357</v>
      </c>
      <c r="WEX82" s="321" t="s">
        <v>357</v>
      </c>
      <c r="WEY82" s="321" t="s">
        <v>357</v>
      </c>
      <c r="WEZ82" s="321" t="s">
        <v>357</v>
      </c>
      <c r="WFA82" s="321" t="s">
        <v>357</v>
      </c>
      <c r="WFB82" s="321" t="s">
        <v>357</v>
      </c>
      <c r="WFC82" s="321" t="s">
        <v>357</v>
      </c>
      <c r="WFD82" s="321" t="s">
        <v>357</v>
      </c>
      <c r="WFE82" s="321" t="s">
        <v>357</v>
      </c>
      <c r="WFF82" s="321" t="s">
        <v>357</v>
      </c>
      <c r="WFG82" s="321" t="s">
        <v>357</v>
      </c>
      <c r="WFH82" s="321" t="s">
        <v>357</v>
      </c>
      <c r="WFI82" s="321" t="s">
        <v>357</v>
      </c>
      <c r="WFJ82" s="321" t="s">
        <v>357</v>
      </c>
      <c r="WFK82" s="321" t="s">
        <v>357</v>
      </c>
      <c r="WFL82" s="321" t="s">
        <v>357</v>
      </c>
      <c r="WFM82" s="321" t="s">
        <v>357</v>
      </c>
      <c r="WFN82" s="321" t="s">
        <v>357</v>
      </c>
      <c r="WFO82" s="321" t="s">
        <v>357</v>
      </c>
      <c r="WFP82" s="321" t="s">
        <v>357</v>
      </c>
      <c r="WFQ82" s="321" t="s">
        <v>357</v>
      </c>
      <c r="WFR82" s="321" t="s">
        <v>357</v>
      </c>
      <c r="WFS82" s="321" t="s">
        <v>357</v>
      </c>
      <c r="WFT82" s="321" t="s">
        <v>357</v>
      </c>
      <c r="WFU82" s="321" t="s">
        <v>357</v>
      </c>
      <c r="WFV82" s="321" t="s">
        <v>357</v>
      </c>
      <c r="WFW82" s="321" t="s">
        <v>357</v>
      </c>
      <c r="WFX82" s="321" t="s">
        <v>357</v>
      </c>
      <c r="WFY82" s="321" t="s">
        <v>357</v>
      </c>
      <c r="WFZ82" s="321" t="s">
        <v>357</v>
      </c>
      <c r="WGA82" s="321" t="s">
        <v>357</v>
      </c>
      <c r="WGB82" s="321" t="s">
        <v>357</v>
      </c>
      <c r="WGC82" s="321" t="s">
        <v>357</v>
      </c>
      <c r="WGD82" s="321" t="s">
        <v>357</v>
      </c>
      <c r="WGE82" s="321" t="s">
        <v>357</v>
      </c>
      <c r="WGF82" s="321" t="s">
        <v>357</v>
      </c>
      <c r="WGG82" s="321" t="s">
        <v>357</v>
      </c>
      <c r="WGH82" s="321" t="s">
        <v>357</v>
      </c>
      <c r="WGI82" s="321" t="s">
        <v>357</v>
      </c>
      <c r="WGJ82" s="321" t="s">
        <v>357</v>
      </c>
      <c r="WGK82" s="321" t="s">
        <v>357</v>
      </c>
      <c r="WGL82" s="321" t="s">
        <v>357</v>
      </c>
      <c r="WGM82" s="321" t="s">
        <v>357</v>
      </c>
      <c r="WGN82" s="321" t="s">
        <v>357</v>
      </c>
      <c r="WGO82" s="321" t="s">
        <v>357</v>
      </c>
      <c r="WGP82" s="321" t="s">
        <v>357</v>
      </c>
      <c r="WGQ82" s="321" t="s">
        <v>357</v>
      </c>
      <c r="WGR82" s="321" t="s">
        <v>357</v>
      </c>
      <c r="WGS82" s="321" t="s">
        <v>357</v>
      </c>
      <c r="WGT82" s="321" t="s">
        <v>357</v>
      </c>
      <c r="WGU82" s="321" t="s">
        <v>357</v>
      </c>
      <c r="WGV82" s="321" t="s">
        <v>357</v>
      </c>
      <c r="WGW82" s="321" t="s">
        <v>357</v>
      </c>
      <c r="WGX82" s="321" t="s">
        <v>357</v>
      </c>
      <c r="WGY82" s="321" t="s">
        <v>357</v>
      </c>
      <c r="WGZ82" s="321" t="s">
        <v>357</v>
      </c>
      <c r="WHA82" s="321" t="s">
        <v>357</v>
      </c>
      <c r="WHB82" s="321" t="s">
        <v>357</v>
      </c>
      <c r="WHC82" s="321" t="s">
        <v>357</v>
      </c>
      <c r="WHD82" s="321" t="s">
        <v>357</v>
      </c>
      <c r="WHE82" s="321" t="s">
        <v>357</v>
      </c>
      <c r="WHF82" s="321" t="s">
        <v>357</v>
      </c>
      <c r="WHG82" s="321" t="s">
        <v>357</v>
      </c>
      <c r="WHH82" s="321" t="s">
        <v>357</v>
      </c>
      <c r="WHI82" s="321" t="s">
        <v>357</v>
      </c>
      <c r="WHJ82" s="321" t="s">
        <v>357</v>
      </c>
      <c r="WHK82" s="321" t="s">
        <v>357</v>
      </c>
      <c r="WHL82" s="321" t="s">
        <v>357</v>
      </c>
      <c r="WHM82" s="321" t="s">
        <v>357</v>
      </c>
      <c r="WHN82" s="321" t="s">
        <v>357</v>
      </c>
      <c r="WHO82" s="321" t="s">
        <v>357</v>
      </c>
      <c r="WHP82" s="321" t="s">
        <v>357</v>
      </c>
      <c r="WHQ82" s="321" t="s">
        <v>357</v>
      </c>
      <c r="WHR82" s="321" t="s">
        <v>357</v>
      </c>
      <c r="WHS82" s="321" t="s">
        <v>357</v>
      </c>
      <c r="WHT82" s="321" t="s">
        <v>357</v>
      </c>
      <c r="WHU82" s="321" t="s">
        <v>357</v>
      </c>
      <c r="WHV82" s="321" t="s">
        <v>357</v>
      </c>
      <c r="WHW82" s="321" t="s">
        <v>357</v>
      </c>
      <c r="WHX82" s="321" t="s">
        <v>357</v>
      </c>
      <c r="WHY82" s="321" t="s">
        <v>357</v>
      </c>
      <c r="WHZ82" s="321" t="s">
        <v>357</v>
      </c>
      <c r="WIA82" s="321" t="s">
        <v>357</v>
      </c>
      <c r="WIB82" s="321" t="s">
        <v>357</v>
      </c>
      <c r="WIC82" s="321" t="s">
        <v>357</v>
      </c>
      <c r="WID82" s="321" t="s">
        <v>357</v>
      </c>
      <c r="WIE82" s="321" t="s">
        <v>357</v>
      </c>
      <c r="WIF82" s="321" t="s">
        <v>357</v>
      </c>
      <c r="WIG82" s="321" t="s">
        <v>357</v>
      </c>
      <c r="WIH82" s="321" t="s">
        <v>357</v>
      </c>
      <c r="WII82" s="321" t="s">
        <v>357</v>
      </c>
      <c r="WIJ82" s="321" t="s">
        <v>357</v>
      </c>
      <c r="WIK82" s="321" t="s">
        <v>357</v>
      </c>
      <c r="WIL82" s="321" t="s">
        <v>357</v>
      </c>
      <c r="WIM82" s="321" t="s">
        <v>357</v>
      </c>
      <c r="WIN82" s="321" t="s">
        <v>357</v>
      </c>
      <c r="WIO82" s="321" t="s">
        <v>357</v>
      </c>
      <c r="WIP82" s="321" t="s">
        <v>357</v>
      </c>
      <c r="WIQ82" s="321" t="s">
        <v>357</v>
      </c>
      <c r="WIR82" s="321" t="s">
        <v>357</v>
      </c>
      <c r="WIS82" s="321" t="s">
        <v>357</v>
      </c>
      <c r="WIT82" s="321" t="s">
        <v>357</v>
      </c>
      <c r="WIU82" s="321" t="s">
        <v>357</v>
      </c>
      <c r="WIV82" s="321" t="s">
        <v>357</v>
      </c>
      <c r="WIW82" s="321" t="s">
        <v>357</v>
      </c>
      <c r="WIX82" s="321" t="s">
        <v>357</v>
      </c>
      <c r="WIY82" s="321" t="s">
        <v>357</v>
      </c>
      <c r="WIZ82" s="321" t="s">
        <v>357</v>
      </c>
      <c r="WJA82" s="321" t="s">
        <v>357</v>
      </c>
      <c r="WJB82" s="321" t="s">
        <v>357</v>
      </c>
      <c r="WJC82" s="321" t="s">
        <v>357</v>
      </c>
      <c r="WJD82" s="321" t="s">
        <v>357</v>
      </c>
      <c r="WJE82" s="321" t="s">
        <v>357</v>
      </c>
      <c r="WJF82" s="321" t="s">
        <v>357</v>
      </c>
      <c r="WJG82" s="321" t="s">
        <v>357</v>
      </c>
      <c r="WJH82" s="321" t="s">
        <v>357</v>
      </c>
      <c r="WJI82" s="321" t="s">
        <v>357</v>
      </c>
      <c r="WJJ82" s="321" t="s">
        <v>357</v>
      </c>
      <c r="WJK82" s="321" t="s">
        <v>357</v>
      </c>
      <c r="WJL82" s="321" t="s">
        <v>357</v>
      </c>
      <c r="WJM82" s="321" t="s">
        <v>357</v>
      </c>
      <c r="WJN82" s="321" t="s">
        <v>357</v>
      </c>
      <c r="WJO82" s="321" t="s">
        <v>357</v>
      </c>
      <c r="WJP82" s="321" t="s">
        <v>357</v>
      </c>
      <c r="WJQ82" s="321" t="s">
        <v>357</v>
      </c>
      <c r="WJR82" s="321" t="s">
        <v>357</v>
      </c>
      <c r="WJS82" s="321" t="s">
        <v>357</v>
      </c>
      <c r="WJT82" s="321" t="s">
        <v>357</v>
      </c>
      <c r="WJU82" s="321" t="s">
        <v>357</v>
      </c>
      <c r="WJV82" s="321" t="s">
        <v>357</v>
      </c>
      <c r="WJW82" s="321" t="s">
        <v>357</v>
      </c>
      <c r="WJX82" s="321" t="s">
        <v>357</v>
      </c>
      <c r="WJY82" s="321" t="s">
        <v>357</v>
      </c>
      <c r="WJZ82" s="321" t="s">
        <v>357</v>
      </c>
      <c r="WKA82" s="321" t="s">
        <v>357</v>
      </c>
      <c r="WKB82" s="321" t="s">
        <v>357</v>
      </c>
      <c r="WKC82" s="321" t="s">
        <v>357</v>
      </c>
      <c r="WKD82" s="321" t="s">
        <v>357</v>
      </c>
      <c r="WKE82" s="321" t="s">
        <v>357</v>
      </c>
      <c r="WKF82" s="321" t="s">
        <v>357</v>
      </c>
      <c r="WKG82" s="321" t="s">
        <v>357</v>
      </c>
      <c r="WKH82" s="321" t="s">
        <v>357</v>
      </c>
      <c r="WKI82" s="321" t="s">
        <v>357</v>
      </c>
      <c r="WKJ82" s="321" t="s">
        <v>357</v>
      </c>
      <c r="WKK82" s="321" t="s">
        <v>357</v>
      </c>
      <c r="WKL82" s="321" t="s">
        <v>357</v>
      </c>
      <c r="WKM82" s="321" t="s">
        <v>357</v>
      </c>
      <c r="WKN82" s="321" t="s">
        <v>357</v>
      </c>
      <c r="WKO82" s="321" t="s">
        <v>357</v>
      </c>
      <c r="WKP82" s="321" t="s">
        <v>357</v>
      </c>
      <c r="WKQ82" s="321" t="s">
        <v>357</v>
      </c>
      <c r="WKR82" s="321" t="s">
        <v>357</v>
      </c>
      <c r="WKS82" s="321" t="s">
        <v>357</v>
      </c>
      <c r="WKT82" s="321" t="s">
        <v>357</v>
      </c>
      <c r="WKU82" s="321" t="s">
        <v>357</v>
      </c>
      <c r="WKV82" s="321" t="s">
        <v>357</v>
      </c>
      <c r="WKW82" s="321" t="s">
        <v>357</v>
      </c>
      <c r="WKX82" s="321" t="s">
        <v>357</v>
      </c>
      <c r="WKY82" s="321" t="s">
        <v>357</v>
      </c>
      <c r="WKZ82" s="321" t="s">
        <v>357</v>
      </c>
      <c r="WLA82" s="321" t="s">
        <v>357</v>
      </c>
      <c r="WLB82" s="321" t="s">
        <v>357</v>
      </c>
      <c r="WLC82" s="321" t="s">
        <v>357</v>
      </c>
      <c r="WLD82" s="321" t="s">
        <v>357</v>
      </c>
      <c r="WLE82" s="321" t="s">
        <v>357</v>
      </c>
      <c r="WLF82" s="321" t="s">
        <v>357</v>
      </c>
      <c r="WLG82" s="321" t="s">
        <v>357</v>
      </c>
      <c r="WLH82" s="321" t="s">
        <v>357</v>
      </c>
      <c r="WLI82" s="321" t="s">
        <v>357</v>
      </c>
      <c r="WLJ82" s="321" t="s">
        <v>357</v>
      </c>
      <c r="WLK82" s="321" t="s">
        <v>357</v>
      </c>
      <c r="WLL82" s="321" t="s">
        <v>357</v>
      </c>
      <c r="WLM82" s="321" t="s">
        <v>357</v>
      </c>
      <c r="WLN82" s="321" t="s">
        <v>357</v>
      </c>
      <c r="WLO82" s="321" t="s">
        <v>357</v>
      </c>
      <c r="WLP82" s="321" t="s">
        <v>357</v>
      </c>
      <c r="WLQ82" s="321" t="s">
        <v>357</v>
      </c>
      <c r="WLR82" s="321" t="s">
        <v>357</v>
      </c>
      <c r="WLS82" s="321" t="s">
        <v>357</v>
      </c>
      <c r="WLT82" s="321" t="s">
        <v>357</v>
      </c>
      <c r="WLU82" s="321" t="s">
        <v>357</v>
      </c>
      <c r="WLV82" s="321" t="s">
        <v>357</v>
      </c>
      <c r="WLW82" s="321" t="s">
        <v>357</v>
      </c>
      <c r="WLX82" s="321" t="s">
        <v>357</v>
      </c>
      <c r="WLY82" s="321" t="s">
        <v>357</v>
      </c>
      <c r="WLZ82" s="321" t="s">
        <v>357</v>
      </c>
      <c r="WMA82" s="321" t="s">
        <v>357</v>
      </c>
      <c r="WMB82" s="321" t="s">
        <v>357</v>
      </c>
      <c r="WMC82" s="321" t="s">
        <v>357</v>
      </c>
      <c r="WMD82" s="321" t="s">
        <v>357</v>
      </c>
      <c r="WME82" s="321" t="s">
        <v>357</v>
      </c>
      <c r="WMF82" s="321" t="s">
        <v>357</v>
      </c>
      <c r="WMG82" s="321" t="s">
        <v>357</v>
      </c>
      <c r="WMH82" s="321" t="s">
        <v>357</v>
      </c>
      <c r="WMI82" s="321" t="s">
        <v>357</v>
      </c>
      <c r="WMJ82" s="321" t="s">
        <v>357</v>
      </c>
      <c r="WMK82" s="321" t="s">
        <v>357</v>
      </c>
      <c r="WML82" s="321" t="s">
        <v>357</v>
      </c>
      <c r="WMM82" s="321" t="s">
        <v>357</v>
      </c>
      <c r="WMN82" s="321" t="s">
        <v>357</v>
      </c>
      <c r="WMO82" s="321" t="s">
        <v>357</v>
      </c>
      <c r="WMP82" s="321" t="s">
        <v>357</v>
      </c>
      <c r="WMQ82" s="321" t="s">
        <v>357</v>
      </c>
      <c r="WMR82" s="321" t="s">
        <v>357</v>
      </c>
      <c r="WMS82" s="321" t="s">
        <v>357</v>
      </c>
      <c r="WMT82" s="321" t="s">
        <v>357</v>
      </c>
      <c r="WMU82" s="321" t="s">
        <v>357</v>
      </c>
      <c r="WMV82" s="321" t="s">
        <v>357</v>
      </c>
      <c r="WMW82" s="321" t="s">
        <v>357</v>
      </c>
      <c r="WMX82" s="321" t="s">
        <v>357</v>
      </c>
      <c r="WMY82" s="321" t="s">
        <v>357</v>
      </c>
      <c r="WMZ82" s="321" t="s">
        <v>357</v>
      </c>
      <c r="WNA82" s="321" t="s">
        <v>357</v>
      </c>
      <c r="WNB82" s="321" t="s">
        <v>357</v>
      </c>
      <c r="WNC82" s="321" t="s">
        <v>357</v>
      </c>
      <c r="WND82" s="321" t="s">
        <v>357</v>
      </c>
      <c r="WNE82" s="321" t="s">
        <v>357</v>
      </c>
      <c r="WNF82" s="321" t="s">
        <v>357</v>
      </c>
      <c r="WNG82" s="321" t="s">
        <v>357</v>
      </c>
      <c r="WNH82" s="321" t="s">
        <v>357</v>
      </c>
      <c r="WNI82" s="321" t="s">
        <v>357</v>
      </c>
      <c r="WNJ82" s="321" t="s">
        <v>357</v>
      </c>
      <c r="WNK82" s="321" t="s">
        <v>357</v>
      </c>
      <c r="WNL82" s="321" t="s">
        <v>357</v>
      </c>
      <c r="WNM82" s="321" t="s">
        <v>357</v>
      </c>
      <c r="WNN82" s="321" t="s">
        <v>357</v>
      </c>
      <c r="WNO82" s="321" t="s">
        <v>357</v>
      </c>
      <c r="WNP82" s="321" t="s">
        <v>357</v>
      </c>
      <c r="WNQ82" s="321" t="s">
        <v>357</v>
      </c>
      <c r="WNR82" s="321" t="s">
        <v>357</v>
      </c>
      <c r="WNS82" s="321" t="s">
        <v>357</v>
      </c>
      <c r="WNT82" s="321" t="s">
        <v>357</v>
      </c>
      <c r="WNU82" s="321" t="s">
        <v>357</v>
      </c>
      <c r="WNV82" s="321" t="s">
        <v>357</v>
      </c>
      <c r="WNW82" s="321" t="s">
        <v>357</v>
      </c>
      <c r="WNX82" s="321" t="s">
        <v>357</v>
      </c>
      <c r="WNY82" s="321" t="s">
        <v>357</v>
      </c>
      <c r="WNZ82" s="321" t="s">
        <v>357</v>
      </c>
      <c r="WOA82" s="321" t="s">
        <v>357</v>
      </c>
      <c r="WOB82" s="321" t="s">
        <v>357</v>
      </c>
      <c r="WOC82" s="321" t="s">
        <v>357</v>
      </c>
      <c r="WOD82" s="321" t="s">
        <v>357</v>
      </c>
      <c r="WOE82" s="321" t="s">
        <v>357</v>
      </c>
      <c r="WOF82" s="321" t="s">
        <v>357</v>
      </c>
      <c r="WOG82" s="321" t="s">
        <v>357</v>
      </c>
      <c r="WOH82" s="321" t="s">
        <v>357</v>
      </c>
      <c r="WOI82" s="321" t="s">
        <v>357</v>
      </c>
      <c r="WOJ82" s="321" t="s">
        <v>357</v>
      </c>
      <c r="WOK82" s="321" t="s">
        <v>357</v>
      </c>
      <c r="WOL82" s="321" t="s">
        <v>357</v>
      </c>
      <c r="WOM82" s="321" t="s">
        <v>357</v>
      </c>
      <c r="WON82" s="321" t="s">
        <v>357</v>
      </c>
      <c r="WOO82" s="321" t="s">
        <v>357</v>
      </c>
      <c r="WOP82" s="321" t="s">
        <v>357</v>
      </c>
      <c r="WOQ82" s="321" t="s">
        <v>357</v>
      </c>
      <c r="WOR82" s="321" t="s">
        <v>357</v>
      </c>
      <c r="WOS82" s="321" t="s">
        <v>357</v>
      </c>
      <c r="WOT82" s="321" t="s">
        <v>357</v>
      </c>
      <c r="WOU82" s="321" t="s">
        <v>357</v>
      </c>
      <c r="WOV82" s="321" t="s">
        <v>357</v>
      </c>
      <c r="WOW82" s="321" t="s">
        <v>357</v>
      </c>
      <c r="WOX82" s="321" t="s">
        <v>357</v>
      </c>
      <c r="WOY82" s="321" t="s">
        <v>357</v>
      </c>
      <c r="WOZ82" s="321" t="s">
        <v>357</v>
      </c>
      <c r="WPA82" s="321" t="s">
        <v>357</v>
      </c>
      <c r="WPB82" s="321" t="s">
        <v>357</v>
      </c>
      <c r="WPC82" s="321" t="s">
        <v>357</v>
      </c>
      <c r="WPD82" s="321" t="s">
        <v>357</v>
      </c>
      <c r="WPE82" s="321" t="s">
        <v>357</v>
      </c>
      <c r="WPF82" s="321" t="s">
        <v>357</v>
      </c>
      <c r="WPG82" s="321" t="s">
        <v>357</v>
      </c>
      <c r="WPH82" s="321" t="s">
        <v>357</v>
      </c>
      <c r="WPI82" s="321" t="s">
        <v>357</v>
      </c>
      <c r="WPJ82" s="321" t="s">
        <v>357</v>
      </c>
      <c r="WPK82" s="321" t="s">
        <v>357</v>
      </c>
      <c r="WPL82" s="321" t="s">
        <v>357</v>
      </c>
      <c r="WPM82" s="321" t="s">
        <v>357</v>
      </c>
      <c r="WPN82" s="321" t="s">
        <v>357</v>
      </c>
      <c r="WPO82" s="321" t="s">
        <v>357</v>
      </c>
      <c r="WPP82" s="321" t="s">
        <v>357</v>
      </c>
      <c r="WPQ82" s="321" t="s">
        <v>357</v>
      </c>
      <c r="WPR82" s="321" t="s">
        <v>357</v>
      </c>
      <c r="WPS82" s="321" t="s">
        <v>357</v>
      </c>
      <c r="WPT82" s="321" t="s">
        <v>357</v>
      </c>
      <c r="WPU82" s="321" t="s">
        <v>357</v>
      </c>
      <c r="WPV82" s="321" t="s">
        <v>357</v>
      </c>
      <c r="WPW82" s="321" t="s">
        <v>357</v>
      </c>
      <c r="WPX82" s="321" t="s">
        <v>357</v>
      </c>
      <c r="WPY82" s="321" t="s">
        <v>357</v>
      </c>
      <c r="WPZ82" s="321" t="s">
        <v>357</v>
      </c>
      <c r="WQA82" s="321" t="s">
        <v>357</v>
      </c>
      <c r="WQB82" s="321" t="s">
        <v>357</v>
      </c>
      <c r="WQC82" s="321" t="s">
        <v>357</v>
      </c>
      <c r="WQD82" s="321" t="s">
        <v>357</v>
      </c>
      <c r="WQE82" s="321" t="s">
        <v>357</v>
      </c>
      <c r="WQF82" s="321" t="s">
        <v>357</v>
      </c>
      <c r="WQG82" s="321" t="s">
        <v>357</v>
      </c>
      <c r="WQH82" s="321" t="s">
        <v>357</v>
      </c>
      <c r="WQI82" s="321" t="s">
        <v>357</v>
      </c>
      <c r="WQJ82" s="321" t="s">
        <v>357</v>
      </c>
      <c r="WQK82" s="321" t="s">
        <v>357</v>
      </c>
      <c r="WQL82" s="321" t="s">
        <v>357</v>
      </c>
      <c r="WQM82" s="321" t="s">
        <v>357</v>
      </c>
      <c r="WQN82" s="321" t="s">
        <v>357</v>
      </c>
      <c r="WQO82" s="321" t="s">
        <v>357</v>
      </c>
      <c r="WQP82" s="321" t="s">
        <v>357</v>
      </c>
      <c r="WQQ82" s="321" t="s">
        <v>357</v>
      </c>
      <c r="WQR82" s="321" t="s">
        <v>357</v>
      </c>
      <c r="WQS82" s="321" t="s">
        <v>357</v>
      </c>
      <c r="WQT82" s="321" t="s">
        <v>357</v>
      </c>
      <c r="WQU82" s="321" t="s">
        <v>357</v>
      </c>
      <c r="WQV82" s="321" t="s">
        <v>357</v>
      </c>
      <c r="WQW82" s="321" t="s">
        <v>357</v>
      </c>
      <c r="WQX82" s="321" t="s">
        <v>357</v>
      </c>
      <c r="WQY82" s="321" t="s">
        <v>357</v>
      </c>
      <c r="WQZ82" s="321" t="s">
        <v>357</v>
      </c>
      <c r="WRA82" s="321" t="s">
        <v>357</v>
      </c>
      <c r="WRB82" s="321" t="s">
        <v>357</v>
      </c>
      <c r="WRC82" s="321" t="s">
        <v>357</v>
      </c>
      <c r="WRD82" s="321" t="s">
        <v>357</v>
      </c>
      <c r="WRE82" s="321" t="s">
        <v>357</v>
      </c>
      <c r="WRF82" s="321" t="s">
        <v>357</v>
      </c>
      <c r="WRG82" s="321" t="s">
        <v>357</v>
      </c>
      <c r="WRH82" s="321" t="s">
        <v>357</v>
      </c>
      <c r="WRI82" s="321" t="s">
        <v>357</v>
      </c>
      <c r="WRJ82" s="321" t="s">
        <v>357</v>
      </c>
      <c r="WRK82" s="321" t="s">
        <v>357</v>
      </c>
      <c r="WRL82" s="321" t="s">
        <v>357</v>
      </c>
      <c r="WRM82" s="321" t="s">
        <v>357</v>
      </c>
      <c r="WRN82" s="321" t="s">
        <v>357</v>
      </c>
      <c r="WRO82" s="321" t="s">
        <v>357</v>
      </c>
      <c r="WRP82" s="321" t="s">
        <v>357</v>
      </c>
      <c r="WRQ82" s="321" t="s">
        <v>357</v>
      </c>
      <c r="WRR82" s="321" t="s">
        <v>357</v>
      </c>
      <c r="WRS82" s="321" t="s">
        <v>357</v>
      </c>
      <c r="WRT82" s="321" t="s">
        <v>357</v>
      </c>
      <c r="WRU82" s="321" t="s">
        <v>357</v>
      </c>
      <c r="WRV82" s="321" t="s">
        <v>357</v>
      </c>
      <c r="WRW82" s="321" t="s">
        <v>357</v>
      </c>
      <c r="WRX82" s="321" t="s">
        <v>357</v>
      </c>
      <c r="WRY82" s="321" t="s">
        <v>357</v>
      </c>
      <c r="WRZ82" s="321" t="s">
        <v>357</v>
      </c>
      <c r="WSA82" s="321" t="s">
        <v>357</v>
      </c>
      <c r="WSB82" s="321" t="s">
        <v>357</v>
      </c>
      <c r="WSC82" s="321" t="s">
        <v>357</v>
      </c>
      <c r="WSD82" s="321" t="s">
        <v>357</v>
      </c>
      <c r="WSE82" s="321" t="s">
        <v>357</v>
      </c>
      <c r="WSF82" s="321" t="s">
        <v>357</v>
      </c>
      <c r="WSG82" s="321" t="s">
        <v>357</v>
      </c>
      <c r="WSH82" s="321" t="s">
        <v>357</v>
      </c>
      <c r="WSI82" s="321" t="s">
        <v>357</v>
      </c>
      <c r="WSJ82" s="321" t="s">
        <v>357</v>
      </c>
      <c r="WSK82" s="321" t="s">
        <v>357</v>
      </c>
      <c r="WSL82" s="321" t="s">
        <v>357</v>
      </c>
      <c r="WSM82" s="321" t="s">
        <v>357</v>
      </c>
      <c r="WSN82" s="321" t="s">
        <v>357</v>
      </c>
      <c r="WSO82" s="321" t="s">
        <v>357</v>
      </c>
      <c r="WSP82" s="321" t="s">
        <v>357</v>
      </c>
      <c r="WSQ82" s="321" t="s">
        <v>357</v>
      </c>
      <c r="WSR82" s="321" t="s">
        <v>357</v>
      </c>
      <c r="WSS82" s="321" t="s">
        <v>357</v>
      </c>
      <c r="WST82" s="321" t="s">
        <v>357</v>
      </c>
      <c r="WSU82" s="321" t="s">
        <v>357</v>
      </c>
      <c r="WSV82" s="321" t="s">
        <v>357</v>
      </c>
      <c r="WSW82" s="321" t="s">
        <v>357</v>
      </c>
      <c r="WSX82" s="321" t="s">
        <v>357</v>
      </c>
      <c r="WSY82" s="321" t="s">
        <v>357</v>
      </c>
      <c r="WSZ82" s="321" t="s">
        <v>357</v>
      </c>
      <c r="WTA82" s="321" t="s">
        <v>357</v>
      </c>
      <c r="WTB82" s="321" t="s">
        <v>357</v>
      </c>
      <c r="WTC82" s="321" t="s">
        <v>357</v>
      </c>
      <c r="WTD82" s="321" t="s">
        <v>357</v>
      </c>
      <c r="WTE82" s="321" t="s">
        <v>357</v>
      </c>
      <c r="WTF82" s="321" t="s">
        <v>357</v>
      </c>
      <c r="WTG82" s="321" t="s">
        <v>357</v>
      </c>
      <c r="WTH82" s="321" t="s">
        <v>357</v>
      </c>
      <c r="WTI82" s="321" t="s">
        <v>357</v>
      </c>
      <c r="WTJ82" s="321" t="s">
        <v>357</v>
      </c>
      <c r="WTK82" s="321" t="s">
        <v>357</v>
      </c>
      <c r="WTL82" s="321" t="s">
        <v>357</v>
      </c>
      <c r="WTM82" s="321" t="s">
        <v>357</v>
      </c>
      <c r="WTN82" s="321" t="s">
        <v>357</v>
      </c>
      <c r="WTO82" s="321" t="s">
        <v>357</v>
      </c>
      <c r="WTP82" s="321" t="s">
        <v>357</v>
      </c>
      <c r="WTQ82" s="321" t="s">
        <v>357</v>
      </c>
      <c r="WTR82" s="321" t="s">
        <v>357</v>
      </c>
      <c r="WTS82" s="321" t="s">
        <v>357</v>
      </c>
      <c r="WTT82" s="321" t="s">
        <v>357</v>
      </c>
      <c r="WTU82" s="321" t="s">
        <v>357</v>
      </c>
      <c r="WTV82" s="321" t="s">
        <v>357</v>
      </c>
      <c r="WTW82" s="321" t="s">
        <v>357</v>
      </c>
      <c r="WTX82" s="321" t="s">
        <v>357</v>
      </c>
      <c r="WTY82" s="321" t="s">
        <v>357</v>
      </c>
      <c r="WTZ82" s="321" t="s">
        <v>357</v>
      </c>
      <c r="WUA82" s="321" t="s">
        <v>357</v>
      </c>
      <c r="WUB82" s="321" t="s">
        <v>357</v>
      </c>
      <c r="WUC82" s="321" t="s">
        <v>357</v>
      </c>
      <c r="WUD82" s="321" t="s">
        <v>357</v>
      </c>
      <c r="WUE82" s="321" t="s">
        <v>357</v>
      </c>
      <c r="WUF82" s="321" t="s">
        <v>357</v>
      </c>
      <c r="WUG82" s="321" t="s">
        <v>357</v>
      </c>
      <c r="WUH82" s="321" t="s">
        <v>357</v>
      </c>
      <c r="WUI82" s="321" t="s">
        <v>357</v>
      </c>
      <c r="WUJ82" s="321" t="s">
        <v>357</v>
      </c>
      <c r="WUK82" s="321" t="s">
        <v>357</v>
      </c>
      <c r="WUL82" s="321" t="s">
        <v>357</v>
      </c>
      <c r="WUM82" s="321" t="s">
        <v>357</v>
      </c>
      <c r="WUN82" s="321" t="s">
        <v>357</v>
      </c>
      <c r="WUO82" s="321" t="s">
        <v>357</v>
      </c>
      <c r="WUP82" s="321" t="s">
        <v>357</v>
      </c>
      <c r="WUQ82" s="321" t="s">
        <v>357</v>
      </c>
      <c r="WUR82" s="321" t="s">
        <v>357</v>
      </c>
      <c r="WUS82" s="321" t="s">
        <v>357</v>
      </c>
      <c r="WUT82" s="321" t="s">
        <v>357</v>
      </c>
      <c r="WUU82" s="321" t="s">
        <v>357</v>
      </c>
      <c r="WUV82" s="321" t="s">
        <v>357</v>
      </c>
      <c r="WUW82" s="321" t="s">
        <v>357</v>
      </c>
      <c r="WUX82" s="321" t="s">
        <v>357</v>
      </c>
      <c r="WUY82" s="321" t="s">
        <v>357</v>
      </c>
      <c r="WUZ82" s="321" t="s">
        <v>357</v>
      </c>
      <c r="WVA82" s="321" t="s">
        <v>357</v>
      </c>
      <c r="WVB82" s="321" t="s">
        <v>357</v>
      </c>
      <c r="WVC82" s="321" t="s">
        <v>357</v>
      </c>
      <c r="WVD82" s="321" t="s">
        <v>357</v>
      </c>
      <c r="WVE82" s="321" t="s">
        <v>357</v>
      </c>
      <c r="WVF82" s="321" t="s">
        <v>357</v>
      </c>
      <c r="WVG82" s="321" t="s">
        <v>357</v>
      </c>
      <c r="WVH82" s="321" t="s">
        <v>357</v>
      </c>
      <c r="WVI82" s="321" t="s">
        <v>357</v>
      </c>
      <c r="WVJ82" s="321" t="s">
        <v>357</v>
      </c>
      <c r="WVK82" s="321" t="s">
        <v>357</v>
      </c>
      <c r="WVL82" s="321" t="s">
        <v>357</v>
      </c>
      <c r="WVM82" s="321" t="s">
        <v>357</v>
      </c>
      <c r="WVN82" s="321" t="s">
        <v>357</v>
      </c>
      <c r="WVO82" s="321" t="s">
        <v>357</v>
      </c>
      <c r="WVP82" s="321" t="s">
        <v>357</v>
      </c>
      <c r="WVQ82" s="321" t="s">
        <v>357</v>
      </c>
      <c r="WVR82" s="321" t="s">
        <v>357</v>
      </c>
      <c r="WVS82" s="321" t="s">
        <v>357</v>
      </c>
      <c r="WVT82" s="321" t="s">
        <v>357</v>
      </c>
      <c r="WVU82" s="321" t="s">
        <v>357</v>
      </c>
      <c r="WVV82" s="321" t="s">
        <v>357</v>
      </c>
      <c r="WVW82" s="321" t="s">
        <v>357</v>
      </c>
      <c r="WVX82" s="321" t="s">
        <v>357</v>
      </c>
      <c r="WVY82" s="321" t="s">
        <v>357</v>
      </c>
      <c r="WVZ82" s="321" t="s">
        <v>357</v>
      </c>
      <c r="WWA82" s="321" t="s">
        <v>357</v>
      </c>
      <c r="WWB82" s="321" t="s">
        <v>357</v>
      </c>
      <c r="WWC82" s="321" t="s">
        <v>357</v>
      </c>
      <c r="WWD82" s="321" t="s">
        <v>357</v>
      </c>
      <c r="WWE82" s="321" t="s">
        <v>357</v>
      </c>
      <c r="WWF82" s="321" t="s">
        <v>357</v>
      </c>
      <c r="WWG82" s="321" t="s">
        <v>357</v>
      </c>
      <c r="WWH82" s="321" t="s">
        <v>357</v>
      </c>
      <c r="WWI82" s="321" t="s">
        <v>357</v>
      </c>
      <c r="WWJ82" s="321" t="s">
        <v>357</v>
      </c>
      <c r="WWK82" s="321" t="s">
        <v>357</v>
      </c>
      <c r="WWL82" s="321" t="s">
        <v>357</v>
      </c>
      <c r="WWM82" s="321" t="s">
        <v>357</v>
      </c>
      <c r="WWN82" s="321" t="s">
        <v>357</v>
      </c>
      <c r="WWO82" s="321" t="s">
        <v>357</v>
      </c>
      <c r="WWP82" s="321" t="s">
        <v>357</v>
      </c>
      <c r="WWQ82" s="321" t="s">
        <v>357</v>
      </c>
      <c r="WWR82" s="321" t="s">
        <v>357</v>
      </c>
      <c r="WWS82" s="321" t="s">
        <v>357</v>
      </c>
      <c r="WWT82" s="321" t="s">
        <v>357</v>
      </c>
      <c r="WWU82" s="321" t="s">
        <v>357</v>
      </c>
      <c r="WWV82" s="321" t="s">
        <v>357</v>
      </c>
      <c r="WWW82" s="321" t="s">
        <v>357</v>
      </c>
      <c r="WWX82" s="321" t="s">
        <v>357</v>
      </c>
      <c r="WWY82" s="321" t="s">
        <v>357</v>
      </c>
      <c r="WWZ82" s="321" t="s">
        <v>357</v>
      </c>
      <c r="WXA82" s="321" t="s">
        <v>357</v>
      </c>
      <c r="WXB82" s="321" t="s">
        <v>357</v>
      </c>
      <c r="WXC82" s="321" t="s">
        <v>357</v>
      </c>
      <c r="WXD82" s="321" t="s">
        <v>357</v>
      </c>
      <c r="WXE82" s="321" t="s">
        <v>357</v>
      </c>
      <c r="WXF82" s="321" t="s">
        <v>357</v>
      </c>
      <c r="WXG82" s="321" t="s">
        <v>357</v>
      </c>
      <c r="WXH82" s="321" t="s">
        <v>357</v>
      </c>
      <c r="WXI82" s="321" t="s">
        <v>357</v>
      </c>
      <c r="WXJ82" s="321" t="s">
        <v>357</v>
      </c>
      <c r="WXK82" s="321" t="s">
        <v>357</v>
      </c>
      <c r="WXL82" s="321" t="s">
        <v>357</v>
      </c>
      <c r="WXM82" s="321" t="s">
        <v>357</v>
      </c>
      <c r="WXN82" s="321" t="s">
        <v>357</v>
      </c>
      <c r="WXO82" s="321" t="s">
        <v>357</v>
      </c>
      <c r="WXP82" s="321" t="s">
        <v>357</v>
      </c>
      <c r="WXQ82" s="321" t="s">
        <v>357</v>
      </c>
      <c r="WXR82" s="321" t="s">
        <v>357</v>
      </c>
      <c r="WXS82" s="321" t="s">
        <v>357</v>
      </c>
      <c r="WXT82" s="321" t="s">
        <v>357</v>
      </c>
      <c r="WXU82" s="321" t="s">
        <v>357</v>
      </c>
      <c r="WXV82" s="321" t="s">
        <v>357</v>
      </c>
      <c r="WXW82" s="321" t="s">
        <v>357</v>
      </c>
      <c r="WXX82" s="321" t="s">
        <v>357</v>
      </c>
      <c r="WXY82" s="321" t="s">
        <v>357</v>
      </c>
      <c r="WXZ82" s="321" t="s">
        <v>357</v>
      </c>
      <c r="WYA82" s="321" t="s">
        <v>357</v>
      </c>
      <c r="WYB82" s="321" t="s">
        <v>357</v>
      </c>
      <c r="WYC82" s="321" t="s">
        <v>357</v>
      </c>
      <c r="WYD82" s="321" t="s">
        <v>357</v>
      </c>
      <c r="WYE82" s="321" t="s">
        <v>357</v>
      </c>
      <c r="WYF82" s="321" t="s">
        <v>357</v>
      </c>
      <c r="WYG82" s="321" t="s">
        <v>357</v>
      </c>
      <c r="WYH82" s="321" t="s">
        <v>357</v>
      </c>
      <c r="WYI82" s="321" t="s">
        <v>357</v>
      </c>
      <c r="WYJ82" s="321" t="s">
        <v>357</v>
      </c>
      <c r="WYK82" s="321" t="s">
        <v>357</v>
      </c>
      <c r="WYL82" s="321" t="s">
        <v>357</v>
      </c>
      <c r="WYM82" s="321" t="s">
        <v>357</v>
      </c>
      <c r="WYN82" s="321" t="s">
        <v>357</v>
      </c>
      <c r="WYO82" s="321" t="s">
        <v>357</v>
      </c>
      <c r="WYP82" s="321" t="s">
        <v>357</v>
      </c>
      <c r="WYQ82" s="321" t="s">
        <v>357</v>
      </c>
      <c r="WYR82" s="321" t="s">
        <v>357</v>
      </c>
      <c r="WYS82" s="321" t="s">
        <v>357</v>
      </c>
      <c r="WYT82" s="321" t="s">
        <v>357</v>
      </c>
      <c r="WYU82" s="321" t="s">
        <v>357</v>
      </c>
      <c r="WYV82" s="321" t="s">
        <v>357</v>
      </c>
      <c r="WYW82" s="321" t="s">
        <v>357</v>
      </c>
      <c r="WYX82" s="321" t="s">
        <v>357</v>
      </c>
      <c r="WYY82" s="321" t="s">
        <v>357</v>
      </c>
      <c r="WYZ82" s="321" t="s">
        <v>357</v>
      </c>
      <c r="WZA82" s="321" t="s">
        <v>357</v>
      </c>
      <c r="WZB82" s="321" t="s">
        <v>357</v>
      </c>
      <c r="WZC82" s="321" t="s">
        <v>357</v>
      </c>
      <c r="WZD82" s="321" t="s">
        <v>357</v>
      </c>
      <c r="WZE82" s="321" t="s">
        <v>357</v>
      </c>
      <c r="WZF82" s="321" t="s">
        <v>357</v>
      </c>
      <c r="WZG82" s="321" t="s">
        <v>357</v>
      </c>
      <c r="WZH82" s="321" t="s">
        <v>357</v>
      </c>
      <c r="WZI82" s="321" t="s">
        <v>357</v>
      </c>
      <c r="WZJ82" s="321" t="s">
        <v>357</v>
      </c>
      <c r="WZK82" s="321" t="s">
        <v>357</v>
      </c>
      <c r="WZL82" s="321" t="s">
        <v>357</v>
      </c>
      <c r="WZM82" s="321" t="s">
        <v>357</v>
      </c>
      <c r="WZN82" s="321" t="s">
        <v>357</v>
      </c>
      <c r="WZO82" s="321" t="s">
        <v>357</v>
      </c>
      <c r="WZP82" s="321" t="s">
        <v>357</v>
      </c>
      <c r="WZQ82" s="321" t="s">
        <v>357</v>
      </c>
      <c r="WZR82" s="321" t="s">
        <v>357</v>
      </c>
      <c r="WZS82" s="321" t="s">
        <v>357</v>
      </c>
      <c r="WZT82" s="321" t="s">
        <v>357</v>
      </c>
      <c r="WZU82" s="321" t="s">
        <v>357</v>
      </c>
      <c r="WZV82" s="321" t="s">
        <v>357</v>
      </c>
      <c r="WZW82" s="321" t="s">
        <v>357</v>
      </c>
      <c r="WZX82" s="321" t="s">
        <v>357</v>
      </c>
      <c r="WZY82" s="321" t="s">
        <v>357</v>
      </c>
      <c r="WZZ82" s="321" t="s">
        <v>357</v>
      </c>
      <c r="XAA82" s="321" t="s">
        <v>357</v>
      </c>
      <c r="XAB82" s="321" t="s">
        <v>357</v>
      </c>
      <c r="XAC82" s="321" t="s">
        <v>357</v>
      </c>
      <c r="XAD82" s="321" t="s">
        <v>357</v>
      </c>
      <c r="XAE82" s="321" t="s">
        <v>357</v>
      </c>
      <c r="XAF82" s="321" t="s">
        <v>357</v>
      </c>
      <c r="XAG82" s="321" t="s">
        <v>357</v>
      </c>
      <c r="XAH82" s="321" t="s">
        <v>357</v>
      </c>
      <c r="XAI82" s="321" t="s">
        <v>357</v>
      </c>
      <c r="XAJ82" s="321" t="s">
        <v>357</v>
      </c>
      <c r="XAK82" s="321" t="s">
        <v>357</v>
      </c>
      <c r="XAL82" s="321" t="s">
        <v>357</v>
      </c>
      <c r="XAM82" s="321" t="s">
        <v>357</v>
      </c>
      <c r="XAN82" s="321" t="s">
        <v>357</v>
      </c>
      <c r="XAO82" s="321" t="s">
        <v>357</v>
      </c>
      <c r="XAP82" s="321" t="s">
        <v>357</v>
      </c>
      <c r="XAQ82" s="321" t="s">
        <v>357</v>
      </c>
      <c r="XAR82" s="321" t="s">
        <v>357</v>
      </c>
      <c r="XAS82" s="321" t="s">
        <v>357</v>
      </c>
      <c r="XAT82" s="321" t="s">
        <v>357</v>
      </c>
      <c r="XAU82" s="321" t="s">
        <v>357</v>
      </c>
      <c r="XAV82" s="321" t="s">
        <v>357</v>
      </c>
      <c r="XAW82" s="321" t="s">
        <v>357</v>
      </c>
      <c r="XAX82" s="321" t="s">
        <v>357</v>
      </c>
      <c r="XAY82" s="321" t="s">
        <v>357</v>
      </c>
      <c r="XAZ82" s="321" t="s">
        <v>357</v>
      </c>
      <c r="XBA82" s="321" t="s">
        <v>357</v>
      </c>
      <c r="XBB82" s="321" t="s">
        <v>357</v>
      </c>
      <c r="XBC82" s="321" t="s">
        <v>357</v>
      </c>
      <c r="XBD82" s="321" t="s">
        <v>357</v>
      </c>
      <c r="XBE82" s="321" t="s">
        <v>357</v>
      </c>
      <c r="XBF82" s="321" t="s">
        <v>357</v>
      </c>
      <c r="XBG82" s="321" t="s">
        <v>357</v>
      </c>
      <c r="XBH82" s="321" t="s">
        <v>357</v>
      </c>
      <c r="XBI82" s="321" t="s">
        <v>357</v>
      </c>
      <c r="XBJ82" s="321" t="s">
        <v>357</v>
      </c>
      <c r="XBK82" s="321" t="s">
        <v>357</v>
      </c>
      <c r="XBL82" s="321" t="s">
        <v>357</v>
      </c>
      <c r="XBM82" s="321" t="s">
        <v>357</v>
      </c>
      <c r="XBN82" s="321" t="s">
        <v>357</v>
      </c>
      <c r="XBO82" s="321" t="s">
        <v>357</v>
      </c>
      <c r="XBP82" s="321" t="s">
        <v>357</v>
      </c>
      <c r="XBQ82" s="321" t="s">
        <v>357</v>
      </c>
      <c r="XBR82" s="321" t="s">
        <v>357</v>
      </c>
      <c r="XBS82" s="321" t="s">
        <v>357</v>
      </c>
      <c r="XBT82" s="321" t="s">
        <v>357</v>
      </c>
      <c r="XBU82" s="321" t="s">
        <v>357</v>
      </c>
      <c r="XBV82" s="321" t="s">
        <v>357</v>
      </c>
      <c r="XBW82" s="321" t="s">
        <v>357</v>
      </c>
      <c r="XBX82" s="321" t="s">
        <v>357</v>
      </c>
      <c r="XBY82" s="321" t="s">
        <v>357</v>
      </c>
      <c r="XBZ82" s="321" t="s">
        <v>357</v>
      </c>
      <c r="XCA82" s="321" t="s">
        <v>357</v>
      </c>
      <c r="XCB82" s="321" t="s">
        <v>357</v>
      </c>
      <c r="XCC82" s="321" t="s">
        <v>357</v>
      </c>
      <c r="XCD82" s="321" t="s">
        <v>357</v>
      </c>
      <c r="XCE82" s="321" t="s">
        <v>357</v>
      </c>
      <c r="XCF82" s="321" t="s">
        <v>357</v>
      </c>
      <c r="XCG82" s="321" t="s">
        <v>357</v>
      </c>
      <c r="XCH82" s="321" t="s">
        <v>357</v>
      </c>
      <c r="XCI82" s="321" t="s">
        <v>357</v>
      </c>
      <c r="XCJ82" s="321" t="s">
        <v>357</v>
      </c>
      <c r="XCK82" s="321" t="s">
        <v>357</v>
      </c>
      <c r="XCL82" s="321" t="s">
        <v>357</v>
      </c>
      <c r="XCM82" s="321" t="s">
        <v>357</v>
      </c>
      <c r="XCN82" s="321" t="s">
        <v>357</v>
      </c>
      <c r="XCO82" s="321" t="s">
        <v>357</v>
      </c>
      <c r="XCP82" s="321" t="s">
        <v>357</v>
      </c>
      <c r="XCQ82" s="321" t="s">
        <v>357</v>
      </c>
      <c r="XCR82" s="321" t="s">
        <v>357</v>
      </c>
      <c r="XCS82" s="321" t="s">
        <v>357</v>
      </c>
      <c r="XCT82" s="321" t="s">
        <v>357</v>
      </c>
      <c r="XCU82" s="321" t="s">
        <v>357</v>
      </c>
      <c r="XCV82" s="321" t="s">
        <v>357</v>
      </c>
      <c r="XCW82" s="321" t="s">
        <v>357</v>
      </c>
      <c r="XCX82" s="321" t="s">
        <v>357</v>
      </c>
      <c r="XCY82" s="321" t="s">
        <v>357</v>
      </c>
      <c r="XCZ82" s="321" t="s">
        <v>357</v>
      </c>
      <c r="XDA82" s="321" t="s">
        <v>357</v>
      </c>
      <c r="XDB82" s="321" t="s">
        <v>357</v>
      </c>
      <c r="XDC82" s="321" t="s">
        <v>357</v>
      </c>
      <c r="XDD82" s="321" t="s">
        <v>357</v>
      </c>
      <c r="XDE82" s="321" t="s">
        <v>357</v>
      </c>
      <c r="XDF82" s="321" t="s">
        <v>357</v>
      </c>
      <c r="XDG82" s="321" t="s">
        <v>357</v>
      </c>
      <c r="XDH82" s="321" t="s">
        <v>357</v>
      </c>
      <c r="XDI82" s="321" t="s">
        <v>357</v>
      </c>
      <c r="XDJ82" s="321" t="s">
        <v>357</v>
      </c>
      <c r="XDK82" s="321" t="s">
        <v>357</v>
      </c>
      <c r="XDL82" s="321" t="s">
        <v>357</v>
      </c>
      <c r="XDM82" s="321" t="s">
        <v>357</v>
      </c>
      <c r="XDN82" s="321" t="s">
        <v>357</v>
      </c>
      <c r="XDO82" s="321" t="s">
        <v>357</v>
      </c>
      <c r="XDP82" s="321" t="s">
        <v>357</v>
      </c>
      <c r="XDQ82" s="321" t="s">
        <v>357</v>
      </c>
      <c r="XDR82" s="321" t="s">
        <v>357</v>
      </c>
      <c r="XDS82" s="321" t="s">
        <v>357</v>
      </c>
      <c r="XDT82" s="321" t="s">
        <v>357</v>
      </c>
      <c r="XDU82" s="321" t="s">
        <v>357</v>
      </c>
      <c r="XDV82" s="321" t="s">
        <v>357</v>
      </c>
      <c r="XDW82" s="321" t="s">
        <v>357</v>
      </c>
      <c r="XDX82" s="321" t="s">
        <v>357</v>
      </c>
      <c r="XDY82" s="321" t="s">
        <v>357</v>
      </c>
      <c r="XDZ82" s="321" t="s">
        <v>357</v>
      </c>
      <c r="XEA82" s="321" t="s">
        <v>357</v>
      </c>
      <c r="XEB82" s="321" t="s">
        <v>357</v>
      </c>
      <c r="XEC82" s="321" t="s">
        <v>357</v>
      </c>
      <c r="XED82" s="321" t="s">
        <v>357</v>
      </c>
      <c r="XEE82" s="321" t="s">
        <v>357</v>
      </c>
      <c r="XEF82" s="321" t="s">
        <v>357</v>
      </c>
      <c r="XEG82" s="321" t="s">
        <v>357</v>
      </c>
      <c r="XEH82" s="321" t="s">
        <v>357</v>
      </c>
      <c r="XEI82" s="321" t="s">
        <v>357</v>
      </c>
      <c r="XEJ82" s="321" t="s">
        <v>357</v>
      </c>
      <c r="XEK82" s="321" t="s">
        <v>357</v>
      </c>
      <c r="XEL82" s="321" t="s">
        <v>357</v>
      </c>
      <c r="XEM82" s="321" t="s">
        <v>357</v>
      </c>
      <c r="XEN82" s="321" t="s">
        <v>357</v>
      </c>
      <c r="XEO82" s="321" t="s">
        <v>357</v>
      </c>
      <c r="XEP82" s="321" t="s">
        <v>357</v>
      </c>
      <c r="XEQ82" s="321" t="s">
        <v>357</v>
      </c>
      <c r="XER82" s="321" t="s">
        <v>357</v>
      </c>
      <c r="XES82" s="321" t="s">
        <v>357</v>
      </c>
      <c r="XET82" s="321" t="s">
        <v>357</v>
      </c>
      <c r="XEU82" s="321" t="s">
        <v>357</v>
      </c>
      <c r="XEV82" s="321" t="s">
        <v>357</v>
      </c>
      <c r="XEW82" s="321" t="s">
        <v>357</v>
      </c>
      <c r="XEX82" s="321" t="s">
        <v>357</v>
      </c>
      <c r="XEY82" s="321" t="s">
        <v>357</v>
      </c>
      <c r="XEZ82" s="321" t="s">
        <v>357</v>
      </c>
      <c r="XFA82" s="321" t="s">
        <v>357</v>
      </c>
      <c r="XFB82" s="321" t="s">
        <v>357</v>
      </c>
      <c r="XFC82" s="321" t="s">
        <v>357</v>
      </c>
      <c r="XFD82" s="321" t="s">
        <v>357</v>
      </c>
    </row>
    <row r="83" spans="1:16384">
      <c r="A83" s="1379" t="s">
        <v>358</v>
      </c>
    </row>
    <row r="84" spans="1:16384">
      <c r="A84" s="1379" t="s">
        <v>359</v>
      </c>
    </row>
    <row r="85" spans="1:16384">
      <c r="A85" s="1379" t="s">
        <v>360</v>
      </c>
    </row>
    <row r="86" spans="1:16384">
      <c r="A86" s="1379" t="s">
        <v>361</v>
      </c>
    </row>
    <row r="87" spans="1:16384">
      <c r="A87" s="1379" t="s">
        <v>362</v>
      </c>
    </row>
    <row r="88" spans="1:16384">
      <c r="A88" s="1379" t="s">
        <v>363</v>
      </c>
    </row>
    <row r="89" spans="1:16384">
      <c r="A89" s="1380"/>
    </row>
    <row r="90" spans="1:16384">
      <c r="A90" s="1378" t="s">
        <v>364</v>
      </c>
    </row>
    <row r="91" spans="1:16384" ht="4.5" customHeight="1">
      <c r="A91" s="1378"/>
    </row>
    <row r="92" spans="1:16384">
      <c r="A92" s="1379" t="s">
        <v>365</v>
      </c>
    </row>
    <row r="93" spans="1:16384">
      <c r="A93" s="1379" t="s">
        <v>366</v>
      </c>
    </row>
    <row r="94" spans="1:16384">
      <c r="A94" s="1379" t="s">
        <v>367</v>
      </c>
    </row>
    <row r="95" spans="1:16384">
      <c r="A95" s="1379" t="s">
        <v>368</v>
      </c>
    </row>
    <row r="96" spans="1:16384">
      <c r="A96" s="1379" t="s">
        <v>369</v>
      </c>
    </row>
    <row r="97" spans="1:1">
      <c r="A97" s="1379" t="s">
        <v>370</v>
      </c>
    </row>
    <row r="98" spans="1:1">
      <c r="A98" s="1379" t="s">
        <v>371</v>
      </c>
    </row>
    <row r="99" spans="1:1">
      <c r="A99" s="1379" t="s">
        <v>372</v>
      </c>
    </row>
    <row r="100" spans="1:1">
      <c r="A100" s="1379" t="s">
        <v>373</v>
      </c>
    </row>
    <row r="101" spans="1:1" ht="10.5" customHeight="1">
      <c r="A101" s="1380"/>
    </row>
    <row r="102" spans="1:1">
      <c r="A102" s="1378" t="s">
        <v>374</v>
      </c>
    </row>
    <row r="103" spans="1:1" ht="4.5" customHeight="1">
      <c r="A103" s="1378"/>
    </row>
    <row r="104" spans="1:1">
      <c r="A104" s="1379" t="s">
        <v>375</v>
      </c>
    </row>
    <row r="105" spans="1:1">
      <c r="A105" s="1379" t="s">
        <v>376</v>
      </c>
    </row>
    <row r="106" spans="1:1">
      <c r="A106" s="1375"/>
    </row>
    <row r="107" spans="1:1">
      <c r="A107" s="1376" t="s">
        <v>377</v>
      </c>
    </row>
    <row r="108" spans="1:1" ht="9.75" customHeight="1">
      <c r="A108" s="1376"/>
    </row>
    <row r="109" spans="1:1">
      <c r="A109" s="1381" t="s">
        <v>378</v>
      </c>
    </row>
    <row r="110" spans="1:1" ht="6" customHeight="1">
      <c r="A110" s="1381"/>
    </row>
    <row r="111" spans="1:1">
      <c r="A111" s="1379" t="s">
        <v>379</v>
      </c>
    </row>
    <row r="112" spans="1:1">
      <c r="A112" s="1379" t="s">
        <v>380</v>
      </c>
    </row>
    <row r="113" spans="1:1">
      <c r="A113" s="1379" t="s">
        <v>381</v>
      </c>
    </row>
    <row r="114" spans="1:1">
      <c r="A114" s="1379" t="s">
        <v>382</v>
      </c>
    </row>
    <row r="115" spans="1:1" ht="8.25" customHeight="1">
      <c r="A115" s="1380"/>
    </row>
    <row r="116" spans="1:1">
      <c r="A116" s="1381" t="s">
        <v>383</v>
      </c>
    </row>
    <row r="117" spans="1:1" ht="4.5" customHeight="1">
      <c r="A117" s="1380"/>
    </row>
    <row r="118" spans="1:1">
      <c r="A118" s="1379" t="s">
        <v>384</v>
      </c>
    </row>
    <row r="119" spans="1:1">
      <c r="A119" s="1379" t="s">
        <v>385</v>
      </c>
    </row>
    <row r="120" spans="1:1">
      <c r="A120" s="1379" t="s">
        <v>386</v>
      </c>
    </row>
    <row r="121" spans="1:1">
      <c r="A121" s="1379" t="s">
        <v>387</v>
      </c>
    </row>
    <row r="122" spans="1:1">
      <c r="A122" s="1379" t="s">
        <v>388</v>
      </c>
    </row>
    <row r="123" spans="1:1" ht="10.5" customHeight="1">
      <c r="A123" s="1375"/>
    </row>
    <row r="124" spans="1:1" ht="14.25" customHeight="1">
      <c r="A124" s="1382" t="s">
        <v>389</v>
      </c>
    </row>
    <row r="125" spans="1:1">
      <c r="A125" s="1379" t="s">
        <v>390</v>
      </c>
    </row>
    <row r="126" spans="1:1">
      <c r="A126" s="1379" t="s">
        <v>391</v>
      </c>
    </row>
    <row r="127" spans="1:1">
      <c r="A127" s="1379" t="s">
        <v>392</v>
      </c>
    </row>
    <row r="128" spans="1:1">
      <c r="A128" s="1379" t="s">
        <v>393</v>
      </c>
    </row>
    <row r="129" spans="1:1">
      <c r="A129" s="1379" t="s">
        <v>394</v>
      </c>
    </row>
    <row r="130" spans="1:1">
      <c r="A130" s="1379" t="s">
        <v>395</v>
      </c>
    </row>
    <row r="131" spans="1:1">
      <c r="A131" s="1379" t="s">
        <v>396</v>
      </c>
    </row>
    <row r="132" spans="1:1">
      <c r="A132" s="1379" t="s">
        <v>397</v>
      </c>
    </row>
    <row r="133" spans="1:1" ht="7.5" customHeight="1">
      <c r="A133" s="1383"/>
    </row>
    <row r="134" spans="1:1">
      <c r="A134" s="1376" t="s">
        <v>398</v>
      </c>
    </row>
    <row r="135" spans="1:1" ht="10.5" customHeight="1">
      <c r="A135" s="1375"/>
    </row>
    <row r="136" spans="1:1" ht="12" customHeight="1">
      <c r="A136" s="1379" t="s">
        <v>399</v>
      </c>
    </row>
    <row r="137" spans="1:1" ht="12" customHeight="1">
      <c r="A137" s="1379" t="s">
        <v>400</v>
      </c>
    </row>
    <row r="138" spans="1:1">
      <c r="A138" s="1379" t="s">
        <v>401</v>
      </c>
    </row>
    <row r="139" spans="1:1" ht="9" customHeight="1">
      <c r="A139" s="1375"/>
    </row>
    <row r="141" spans="1:1">
      <c r="A141" s="319" t="s">
        <v>1</v>
      </c>
    </row>
  </sheetData>
  <hyperlinks>
    <hyperlink ref="A7" location="'I.1. Ley 87-01 (2)'!A1" display="I.1 Ley 87-01" xr:uid="{00000000-0004-0000-0400-000000000000}"/>
    <hyperlink ref="A8" location="'I.2. Org. SDSS'!A1" display="I.2 Organización del Sistema" xr:uid="{00000000-0004-0000-0400-000001000000}"/>
    <hyperlink ref="A9" location="'I.3. Reg. y Seg.'!A1" display="I.3 Regímenes y Seguros del SDSS" xr:uid="{00000000-0004-0000-0400-000002000000}"/>
    <hyperlink ref="A10" location="'I.4. Seg. y Ben.'!A1" display="I.4 Seguros y Beneficios del SDSS" xr:uid="{00000000-0004-0000-0400-000003000000}"/>
    <hyperlink ref="A19" location="'III.1.2.Analisis SFS'!A1" display="III.1.2 Análisis de Afiliación del SFS" xr:uid="{00000000-0004-0000-0400-000004000000}"/>
    <hyperlink ref="A20" location="III.1.3.Afil.SFSPob.Nac.!A1" display="III.1.3 Afiliación del SFS a la Población Nacional" xr:uid="{00000000-0004-0000-0400-000005000000}"/>
    <hyperlink ref="A21" location="'III.1.4.Afil. SFS'!A1" display="III.1.4 Afiliación del SFS por Régimen de Financiamiento" xr:uid="{00000000-0004-0000-0400-000006000000}"/>
    <hyperlink ref="A22" location="'III.1.5.Cob.Afil. SFS '!A1" display="III.1.5 Cobertura de Afiliación al SFS por Régimen de Financiamiento" xr:uid="{00000000-0004-0000-0400-000007000000}"/>
    <hyperlink ref="A23" location="'III.1.6.Afil. SFS x sexo'!A1" display="III.1.6 Afiliación al SFS por Sexo" xr:uid="{00000000-0004-0000-0400-000008000000}"/>
    <hyperlink ref="A29:XFD29" location="'III.2.1.Afil. SFS.RC '!A1" display="III.2.1 Análisis de Afiliación del SFS del RC" xr:uid="{00000000-0004-0000-0400-000009000000}"/>
    <hyperlink ref="A52" location="'III.5.2.Analisis Afil. SVDS'!A1" display="III.5.2  Análisis de Afiliación del SVDS" xr:uid="{00000000-0004-0000-0400-00000A000000}"/>
    <hyperlink ref="A64" location="'III.6.2.Afil. SRL.RC1 '!A1" display="III.6.2 Análisis de la Afiliación del SRL" xr:uid="{00000000-0004-0000-0400-00000B000000}"/>
    <hyperlink ref="A76" location="'IV.1.2. Analisis Ing.Egr'!A1" display="IV.I.2  Análisis de Ingresos y Egresos del SDSS" xr:uid="{00000000-0004-0000-0400-00000C000000}"/>
    <hyperlink ref="A78" location="'IV.1.4. Recaudo x sector'!A1" display="IV.I.4  Recaudo del RC del SDSS por Origen por Sector Económico" xr:uid="{00000000-0004-0000-0400-00000D000000}"/>
    <hyperlink ref="A82" location="'IV.2.1 AnálisisIng.Egr.Seg'!A1" display="IV.2.1  Análisis de Ingresos y Egresos por Seguros" xr:uid="{00000000-0004-0000-0400-00000E000000}"/>
    <hyperlink ref="A83" location="'IV.2.2. Pagos SFS A'!A1" display="IV.2.2  Fondos Pagados Anualmente por Cuentas al SFS del RC" xr:uid="{00000000-0004-0000-0400-00000F000000}"/>
    <hyperlink ref="A92" location="IV.3.1.AnálisisIng.Eg.SVDS!A1" display="IV.3.1  Análisis de Ingresos y Egresos del SVDS" xr:uid="{00000000-0004-0000-0400-000010000000}"/>
    <hyperlink ref="A93" location="'IV.3.2.Pagos_ SVDS'!A1" display="IV.3.2 Dispersión Histórica del SVDS" xr:uid="{00000000-0004-0000-0400-000011000000}"/>
    <hyperlink ref="A94" location="'IV.3.3.Pagos anuales x cuentas'!A1" display="IV.3.3  Pago Anual al SVDS por Cuentas del SVDS" xr:uid="{00000000-0004-0000-0400-000012000000}"/>
    <hyperlink ref="A95" location="'IV.3.4.Pago Entidades'!A1" display="IV.3.4  Pagos a Entidades del Seguro de Vejez, Discapacidad y Sobrevivencia" xr:uid="{00000000-0004-0000-0400-000013000000}"/>
    <hyperlink ref="A96" location="'IV.3.5.Patrim. fp anual'!A1" display="IV.3.5  Patrimonio de los Fondos de Pensiones por Año" xr:uid="{00000000-0004-0000-0400-000014000000}"/>
    <hyperlink ref="A97" location="'IV.3.6.Cartera de inv fp'!A1" display="IV.3.6 Composición de la Cartera Total de Inversión de los Fondos de Pensiones por Tipo de Emisor" xr:uid="{00000000-0004-0000-0400-000015000000}"/>
    <hyperlink ref="A98" location="'IV.3.7. Comp. Cartera'!A1" display="IV.3.7 Composición de la Cartera Total de Inversión de los Fondos de Pensiones por Instrumento" xr:uid="{00000000-0004-0000-0400-000016000000}"/>
    <hyperlink ref="A99" location="'IV.3.8. Rent. nom. de los FP'!A1" display="IV.3.8  Rentabilidad Nominal Promedio de los Fondos de Pensiones" xr:uid="{00000000-0004-0000-0400-000017000000}"/>
    <hyperlink ref="A100" location="IV.3.9.Rentab.Real!A1" display="IV.3.9 Rentabilidad Promedio de los Fondos de Pensiones" xr:uid="{00000000-0004-0000-0400-000018000000}"/>
    <hyperlink ref="A104" location="'IV.4.1. Analisis '!A1" display="IV.4.1  Análisis del SRL" xr:uid="{00000000-0004-0000-0400-000019000000}"/>
    <hyperlink ref="A111" location="'V.2.1.SUBSIDIO_SFS Def.'!A1" display="V.2.1  Definiciones Subsidios" xr:uid="{00000000-0004-0000-0400-00001A000000}"/>
    <hyperlink ref="A112" location="V.2.2.Análisis!A1" display="V.2.2 Análisis de Subsidio de Matenidad, Lactancia y Enfermedad Común" xr:uid="{00000000-0004-0000-0400-00001B000000}"/>
    <hyperlink ref="A113" location="' V.2.3.Benef. subsid '!A1" display="V.2.3 Afiliados Beneficiarios por Subsidios de Maternidad, Lactancia y Enfermedad Común" xr:uid="{00000000-0004-0000-0400-00001C000000}"/>
    <hyperlink ref="A114" location="'V.2.4. Monto subsid (2)'!A1" display="V.2.4 Montos Aprobados en Millones de RD$ por Concepto de Subsidios por Maternidad, Lactancia y Enfermedad Común" xr:uid="{00000000-0004-0000-0400-00001D000000}"/>
    <hyperlink ref="A125" location="'V.4.1.Def-Analisis   '!A1" display="V.4.1 Análisis de Beneficios de la Administradora de Riesgos Laborales" xr:uid="{00000000-0004-0000-0400-00001E000000}"/>
    <hyperlink ref="A126" location="'V.4.2.NA. Reportes ARL'!A1" display="V.4.2 Reporte de Accidente Laborales y Enfermedades Profesionales" xr:uid="{00000000-0004-0000-0400-00001F000000}"/>
    <hyperlink ref="A127" location="'V.4.3. NA.Cant. accid x región'!A1" display="V.4.3  Reporte de Accidente Laborales y Enfermedades Profesionales por Región" xr:uid="{00000000-0004-0000-0400-000020000000}"/>
    <hyperlink ref="A128" location="'V.4.4.NA.Cant. accid x Prov.)'!A1" display="V.4.4 Reporte de Accidentes Laborales y Enfermedades Profesionales por Provincia" xr:uid="{00000000-0004-0000-0400-000021000000}"/>
    <hyperlink ref="A130" location="'V.4.7. Accid x sexo'!A1" display="V.4.7 Reporte de Accidentes Laborales y Enfermedades Profesionales por Sexo" xr:uid="{00000000-0004-0000-0400-000022000000}"/>
    <hyperlink ref="A131" location="'V.4.8. Accid x rango de edad'!A1" display="V.4.8 Reporte de Accidentes Laborales y Enfermedades Profesionales por Rango de Edad" xr:uid="{00000000-0004-0000-0400-000023000000}"/>
    <hyperlink ref="A132" location="'V.4.9.Accid x Escolaridad'!A1" display="V.4.9 Reporte de Accidentes Laborales y Enfermedades Profesionales por Nivel de Escolaridad" xr:uid="{00000000-0004-0000-0400-000024000000}"/>
    <hyperlink ref="A136" location="'VII.1. Analisis CBSS'!Área_de_impresión" display="VII.1 Analisis del Convenio Bilateral" xr:uid="{00000000-0004-0000-0400-000025000000}"/>
    <hyperlink ref="A134" location="VII.CBSS!Área_de_impresión" display="VII. Estadísticas del Convenio Bilateral de Seguridad Social entre España y la República Dominicana" xr:uid="{00000000-0004-0000-0400-000026000000}"/>
    <hyperlink ref="A1" location="'VIII.1 Ocup. formal'!Área_de_impresión" display="'VIII.1 Ocup. formal'!Área_de_impresión" xr:uid="{00000000-0004-0000-0400-000027000000}"/>
    <hyperlink ref="A29" location="'III.1.2.Analisis SFS'!A1" display="III.1.2 Análisis de Afiliación del SFS" xr:uid="{00000000-0004-0000-0400-000028000000}"/>
    <hyperlink ref="A30" location="'III.1.4.Afil. SFS'!A1" display="III.1.4 Afiliación del SFS por Régimen de Financiamiento" xr:uid="{00000000-0004-0000-0400-000029000000}"/>
    <hyperlink ref="A37" location="'III.1.2.Analisis SFS'!A1" display="III.1.2 Análisis de Afiliación del SFS" xr:uid="{00000000-0004-0000-0400-00002A000000}"/>
    <hyperlink ref="A38" location="'III.1.4.Afil. SFS'!A1" display="III.1.4 Afiliación del SFS por Régimen de Financiamiento" xr:uid="{00000000-0004-0000-0400-00002B000000}"/>
    <hyperlink ref="A45" location="'III.1.2.Analisis SFS'!A1" display="III.1.2 Análisis de Afiliación del SFS" xr:uid="{00000000-0004-0000-0400-00002C000000}"/>
    <hyperlink ref="A77" location="'IV.1.3. Ingr y egr SDSS'!A1" display="IV.I.3  Ingreso y egreso Anuales del SDSS" xr:uid="{00000000-0004-0000-0400-00002D000000}"/>
    <hyperlink ref="A88" location="'IV.2.6.INV_SFS x Entidad'!A1" display="IV.2.7 Distribución de las Inversiones del SFS del RC" xr:uid="{00000000-0004-0000-0400-00002E000000}"/>
    <hyperlink ref="A118" location="'V.3.1. Def-Análisis pens.'!A1" display="V.3.2 Análisis de Subsidio de SVDS" xr:uid="{00000000-0004-0000-0400-00002F000000}"/>
  </hyperlinks>
  <pageMargins left="0.70866141732283472" right="0.70866141732283472" top="0.74803149606299213" bottom="0.74803149606299213" header="0.31496062992125984" footer="0.31496062992125984"/>
  <pageSetup paperSize="119" scale="63" fitToHeight="0" orientation="portrait" r:id="rId1"/>
  <rowBreaks count="1" manualBreakCount="1">
    <brk id="88"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8" tint="-0.499984740745262"/>
    <pageSetUpPr fitToPage="1"/>
  </sheetPr>
  <dimension ref="A7:M31"/>
  <sheetViews>
    <sheetView showGridLines="0" view="pageBreakPreview" zoomScale="85" zoomScaleNormal="100" zoomScaleSheetLayoutView="85" workbookViewId="0">
      <pane ySplit="5" topLeftCell="O35" activePane="bottomLeft" state="frozen"/>
      <selection pane="bottomLeft" activeCell="O35" sqref="O35"/>
      <selection activeCell="X43" sqref="X43"/>
    </sheetView>
  </sheetViews>
  <sheetFormatPr defaultColWidth="11.42578125" defaultRowHeight="15"/>
  <cols>
    <col min="7" max="7" width="13.42578125" customWidth="1"/>
    <col min="12" max="12" width="30.7109375" customWidth="1"/>
  </cols>
  <sheetData>
    <row r="7" spans="1:13" ht="46.5" customHeight="1">
      <c r="A7" s="1471" t="s">
        <v>402</v>
      </c>
      <c r="B7" s="1471"/>
      <c r="C7" s="1471"/>
      <c r="D7" s="1471"/>
      <c r="E7" s="1471"/>
      <c r="F7" s="1471"/>
      <c r="G7" s="1471"/>
      <c r="H7" s="1471"/>
      <c r="I7" s="1471"/>
      <c r="J7" s="1471"/>
      <c r="K7" s="1471"/>
      <c r="L7" s="1471"/>
      <c r="M7" s="1471"/>
    </row>
    <row r="8" spans="1:13">
      <c r="A8" s="1081"/>
    </row>
    <row r="9" spans="1:13">
      <c r="A9" s="1081"/>
    </row>
    <row r="31" ht="60.75" customHeight="1"/>
  </sheetData>
  <mergeCells count="1">
    <mergeCell ref="A7:M7"/>
  </mergeCells>
  <pageMargins left="0.70866141732283472" right="0.70866141732283472" top="0.74803149606299213" bottom="0.74803149606299213" header="0.31496062992125984" footer="0.31496062992125984"/>
  <pageSetup scale="71"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8" tint="-0.499984740745262"/>
    <pageSetUpPr fitToPage="1"/>
  </sheetPr>
  <dimension ref="A7:M31"/>
  <sheetViews>
    <sheetView showGridLines="0" view="pageBreakPreview" zoomScale="85" zoomScaleNormal="100" zoomScaleSheetLayoutView="85" workbookViewId="0">
      <pane ySplit="5" topLeftCell="X43" activePane="bottomLeft" state="frozen"/>
      <selection pane="bottomLeft" activeCell="X43" sqref="X43"/>
      <selection activeCell="X43" sqref="X43"/>
    </sheetView>
  </sheetViews>
  <sheetFormatPr defaultColWidth="11.42578125" defaultRowHeight="15"/>
  <cols>
    <col min="7" max="7" width="13.42578125" customWidth="1"/>
    <col min="12" max="12" width="30.7109375" customWidth="1"/>
  </cols>
  <sheetData>
    <row r="7" spans="1:13" ht="74.25" customHeight="1">
      <c r="A7" s="1472" t="s">
        <v>403</v>
      </c>
      <c r="B7" s="1472"/>
      <c r="C7" s="1472"/>
      <c r="D7" s="1472"/>
      <c r="E7" s="1472"/>
      <c r="F7" s="1472"/>
      <c r="G7" s="1472"/>
      <c r="H7" s="1472"/>
      <c r="I7" s="1472"/>
      <c r="J7" s="1472"/>
      <c r="K7" s="1472"/>
      <c r="L7" s="1472"/>
      <c r="M7" s="1472"/>
    </row>
    <row r="8" spans="1:13">
      <c r="A8" s="1081"/>
    </row>
    <row r="9" spans="1:13">
      <c r="A9" s="1081"/>
    </row>
    <row r="31" ht="60.75" customHeight="1"/>
  </sheetData>
  <mergeCells count="1">
    <mergeCell ref="A7:M7"/>
  </mergeCells>
  <pageMargins left="0.70866141732283472" right="0.70866141732283472" top="0.74803149606299213" bottom="0.74803149606299213" header="0.31496062992125984" footer="0.31496062992125984"/>
  <pageSetup scale="71"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8" tint="-0.499984740745262"/>
    <pageSetUpPr fitToPage="1"/>
  </sheetPr>
  <dimension ref="A8:Q12"/>
  <sheetViews>
    <sheetView showGridLines="0" view="pageBreakPreview" zoomScale="55" zoomScaleNormal="100" zoomScaleSheetLayoutView="55" workbookViewId="0">
      <selection activeCell="U15" sqref="U15"/>
    </sheetView>
  </sheetViews>
  <sheetFormatPr defaultColWidth="11.42578125" defaultRowHeight="15"/>
  <cols>
    <col min="7" max="7" width="13.42578125" customWidth="1"/>
    <col min="13" max="13" width="16.42578125" customWidth="1"/>
    <col min="14" max="14" width="17.42578125" customWidth="1"/>
    <col min="16" max="16" width="17.85546875" customWidth="1"/>
  </cols>
  <sheetData>
    <row r="8" spans="1:17">
      <c r="A8" s="1473" t="s">
        <v>404</v>
      </c>
      <c r="B8" s="1473"/>
      <c r="C8" s="1473"/>
      <c r="D8" s="1473"/>
      <c r="E8" s="1473"/>
      <c r="F8" s="1473"/>
      <c r="G8" s="1473"/>
      <c r="H8" s="1473"/>
      <c r="I8" s="1473"/>
      <c r="J8" s="1473"/>
      <c r="K8" s="1473"/>
      <c r="L8" s="1473"/>
      <c r="M8" s="1473"/>
      <c r="N8" s="1473"/>
      <c r="O8" s="1473"/>
      <c r="P8" s="1473"/>
      <c r="Q8" s="1473"/>
    </row>
    <row r="9" spans="1:17">
      <c r="A9" s="1473"/>
      <c r="B9" s="1473"/>
      <c r="C9" s="1473"/>
      <c r="D9" s="1473"/>
      <c r="E9" s="1473"/>
      <c r="F9" s="1473"/>
      <c r="G9" s="1473"/>
      <c r="H9" s="1473"/>
      <c r="I9" s="1473"/>
      <c r="J9" s="1473"/>
      <c r="K9" s="1473"/>
      <c r="L9" s="1473"/>
      <c r="M9" s="1473"/>
      <c r="N9" s="1473"/>
      <c r="O9" s="1473"/>
      <c r="P9" s="1473"/>
      <c r="Q9" s="1473"/>
    </row>
    <row r="10" spans="1:17">
      <c r="A10" s="1473"/>
      <c r="B10" s="1473"/>
      <c r="C10" s="1473"/>
      <c r="D10" s="1473"/>
      <c r="E10" s="1473"/>
      <c r="F10" s="1473"/>
      <c r="G10" s="1473"/>
      <c r="H10" s="1473"/>
      <c r="I10" s="1473"/>
      <c r="J10" s="1473"/>
      <c r="K10" s="1473"/>
      <c r="L10" s="1473"/>
      <c r="M10" s="1473"/>
      <c r="N10" s="1473"/>
      <c r="O10" s="1473"/>
      <c r="P10" s="1473"/>
      <c r="Q10" s="1473"/>
    </row>
    <row r="11" spans="1:17" ht="28.5" customHeight="1">
      <c r="A11" s="1473"/>
      <c r="B11" s="1473"/>
      <c r="C11" s="1473"/>
      <c r="D11" s="1473"/>
      <c r="E11" s="1473"/>
      <c r="F11" s="1473"/>
      <c r="G11" s="1473"/>
      <c r="H11" s="1473"/>
      <c r="I11" s="1473"/>
      <c r="J11" s="1473"/>
      <c r="K11" s="1473"/>
      <c r="L11" s="1473"/>
      <c r="M11" s="1473"/>
      <c r="N11" s="1473"/>
      <c r="O11" s="1473"/>
      <c r="P11" s="1473"/>
      <c r="Q11" s="1473"/>
    </row>
    <row r="12" spans="1:17" ht="53.25" customHeight="1">
      <c r="A12" s="1473"/>
      <c r="B12" s="1473"/>
      <c r="C12" s="1473"/>
      <c r="D12" s="1473"/>
      <c r="E12" s="1473"/>
      <c r="F12" s="1473"/>
      <c r="G12" s="1473"/>
      <c r="H12" s="1473"/>
      <c r="I12" s="1473"/>
      <c r="J12" s="1473"/>
      <c r="K12" s="1473"/>
      <c r="L12" s="1473"/>
      <c r="M12" s="1473"/>
      <c r="N12" s="1473"/>
      <c r="O12" s="1473"/>
      <c r="P12" s="1473"/>
      <c r="Q12" s="1473"/>
    </row>
  </sheetData>
  <mergeCells count="1">
    <mergeCell ref="A8:Q12"/>
  </mergeCells>
  <pageMargins left="0.70866141732283472" right="0.70866141732283472" top="0.74803149606299213" bottom="0.74803149606299213" header="0.31496062992125984" footer="0.31496062992125984"/>
  <pageSetup paperSize="119" scale="55"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theme="8" tint="-0.499984740745262"/>
    <pageSetUpPr fitToPage="1"/>
  </sheetPr>
  <dimension ref="A7:M38"/>
  <sheetViews>
    <sheetView showGridLines="0" view="pageBreakPreview" zoomScale="70" zoomScaleNormal="100" zoomScaleSheetLayoutView="70" workbookViewId="0">
      <pane ySplit="5" topLeftCell="A6" activePane="bottomLeft" state="frozen"/>
      <selection pane="bottomLeft" activeCell="X43" sqref="X43"/>
      <selection activeCell="X43" sqref="X43"/>
    </sheetView>
  </sheetViews>
  <sheetFormatPr defaultColWidth="11.42578125" defaultRowHeight="15"/>
  <cols>
    <col min="7" max="7" width="13.42578125" customWidth="1"/>
    <col min="12" max="12" width="30.7109375" customWidth="1"/>
  </cols>
  <sheetData>
    <row r="7" spans="1:13" ht="33" customHeight="1">
      <c r="A7" s="1474" t="s">
        <v>405</v>
      </c>
      <c r="B7" s="1474"/>
      <c r="C7" s="1474"/>
      <c r="D7" s="1474"/>
      <c r="E7" s="1474"/>
      <c r="F7" s="1474"/>
      <c r="G7" s="1474"/>
      <c r="H7" s="1474"/>
      <c r="I7" s="1474"/>
      <c r="J7" s="1474"/>
      <c r="K7" s="1474"/>
      <c r="L7" s="1474"/>
      <c r="M7" s="1474"/>
    </row>
    <row r="8" spans="1:13">
      <c r="A8" s="1474"/>
      <c r="B8" s="1474"/>
      <c r="C8" s="1474"/>
      <c r="D8" s="1474"/>
      <c r="E8" s="1474"/>
      <c r="F8" s="1474"/>
      <c r="G8" s="1474"/>
      <c r="H8" s="1474"/>
      <c r="I8" s="1474"/>
      <c r="J8" s="1474"/>
      <c r="K8" s="1474"/>
      <c r="L8" s="1474"/>
      <c r="M8" s="1474"/>
    </row>
    <row r="29" ht="60.75" customHeight="1"/>
    <row r="37" ht="43.5" customHeight="1"/>
    <row r="38" ht="33.75" customHeight="1"/>
  </sheetData>
  <mergeCells count="1">
    <mergeCell ref="A7:M8"/>
  </mergeCells>
  <pageMargins left="0.70866141732283472" right="0.70866141732283472" top="0.74803149606299213" bottom="0.74803149606299213" header="0.31496062992125984" footer="0.31496062992125984"/>
  <pageSetup scale="71"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theme="8" tint="-0.499984740745262"/>
    <pageSetUpPr fitToPage="1"/>
  </sheetPr>
  <dimension ref="A7:M31"/>
  <sheetViews>
    <sheetView showGridLines="0" view="pageBreakPreview" zoomScale="85" zoomScaleNormal="100" zoomScaleSheetLayoutView="85" workbookViewId="0">
      <pane ySplit="5" topLeftCell="A6" activePane="bottomLeft" state="frozen"/>
      <selection pane="bottomLeft" activeCell="P21" sqref="P21"/>
      <selection activeCell="X43" sqref="X43"/>
    </sheetView>
  </sheetViews>
  <sheetFormatPr defaultColWidth="11.42578125" defaultRowHeight="15"/>
  <cols>
    <col min="7" max="7" width="13.42578125" customWidth="1"/>
    <col min="12" max="12" width="30.7109375" customWidth="1"/>
  </cols>
  <sheetData>
    <row r="7" spans="1:13" ht="60.75" customHeight="1">
      <c r="A7" s="1471" t="s">
        <v>406</v>
      </c>
      <c r="B7" s="1471"/>
      <c r="C7" s="1471"/>
      <c r="D7" s="1471"/>
      <c r="E7" s="1471"/>
      <c r="F7" s="1471"/>
      <c r="G7" s="1471"/>
      <c r="H7" s="1471"/>
      <c r="I7" s="1471"/>
      <c r="J7" s="1471"/>
      <c r="K7" s="1471"/>
      <c r="L7" s="1471"/>
      <c r="M7" s="1471"/>
    </row>
    <row r="8" spans="1:13">
      <c r="A8" s="1081"/>
    </row>
    <row r="9" spans="1:13">
      <c r="A9" s="1081"/>
    </row>
    <row r="31" ht="60.75" customHeight="1"/>
  </sheetData>
  <mergeCells count="1">
    <mergeCell ref="A7:M7"/>
  </mergeCells>
  <pageMargins left="0.70866141732283472" right="0.70866141732283472" top="0.74803149606299213" bottom="0.74803149606299213" header="0.31496062992125984" footer="0.31496062992125984"/>
  <pageSetup scale="71"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7">
    <tabColor theme="8" tint="-0.499984740745262"/>
    <pageSetUpPr fitToPage="1"/>
  </sheetPr>
  <dimension ref="A5:M43"/>
  <sheetViews>
    <sheetView showGridLines="0" view="pageBreakPreview" zoomScale="40" zoomScaleNormal="100" zoomScaleSheetLayoutView="40" workbookViewId="0">
      <selection activeCell="Q43" sqref="Q43"/>
    </sheetView>
  </sheetViews>
  <sheetFormatPr defaultColWidth="11.42578125" defaultRowHeight="18"/>
  <cols>
    <col min="1" max="1" width="11.42578125" style="218"/>
    <col min="2" max="5" width="26.140625" style="230" customWidth="1"/>
    <col min="6" max="6" width="33" style="230" customWidth="1"/>
    <col min="7" max="7" width="32.140625" style="230" customWidth="1"/>
    <col min="8" max="8" width="37.85546875" style="230" customWidth="1"/>
    <col min="9" max="13" width="19.42578125" style="230" customWidth="1"/>
    <col min="14" max="16384" width="11.42578125" style="218"/>
  </cols>
  <sheetData>
    <row r="5" spans="1:13" ht="24.75" customHeight="1"/>
    <row r="6" spans="1:13" ht="409.5" customHeight="1">
      <c r="A6" s="1475" t="s">
        <v>407</v>
      </c>
      <c r="B6" s="1475"/>
      <c r="C6" s="1475"/>
      <c r="D6" s="1475"/>
      <c r="E6" s="1475"/>
      <c r="F6" s="1475"/>
      <c r="G6" s="1475"/>
      <c r="H6" s="1475"/>
      <c r="I6" s="1475"/>
      <c r="J6" s="1475"/>
      <c r="K6" s="1475"/>
      <c r="L6" s="1475"/>
      <c r="M6" s="1475"/>
    </row>
    <row r="7" spans="1:13" ht="14.25">
      <c r="A7" s="1475"/>
      <c r="B7" s="1475"/>
      <c r="C7" s="1475"/>
      <c r="D7" s="1475"/>
      <c r="E7" s="1475"/>
      <c r="F7" s="1475"/>
      <c r="G7" s="1475"/>
      <c r="H7" s="1475"/>
      <c r="I7" s="1475"/>
      <c r="J7" s="1475"/>
      <c r="K7" s="1475"/>
      <c r="L7" s="1475"/>
      <c r="M7" s="1475"/>
    </row>
    <row r="8" spans="1:13" ht="14.25">
      <c r="A8" s="1475"/>
      <c r="B8" s="1475"/>
      <c r="C8" s="1475"/>
      <c r="D8" s="1475"/>
      <c r="E8" s="1475"/>
      <c r="F8" s="1475"/>
      <c r="G8" s="1475"/>
      <c r="H8" s="1475"/>
      <c r="I8" s="1475"/>
      <c r="J8" s="1475"/>
      <c r="K8" s="1475"/>
      <c r="L8" s="1475"/>
      <c r="M8" s="1475"/>
    </row>
    <row r="9" spans="1:13" ht="14.25">
      <c r="A9" s="1475"/>
      <c r="B9" s="1475"/>
      <c r="C9" s="1475"/>
      <c r="D9" s="1475"/>
      <c r="E9" s="1475"/>
      <c r="F9" s="1475"/>
      <c r="G9" s="1475"/>
      <c r="H9" s="1475"/>
      <c r="I9" s="1475"/>
      <c r="J9" s="1475"/>
      <c r="K9" s="1475"/>
      <c r="L9" s="1475"/>
      <c r="M9" s="1475"/>
    </row>
    <row r="10" spans="1:13" ht="14.25">
      <c r="A10" s="1475"/>
      <c r="B10" s="1475"/>
      <c r="C10" s="1475"/>
      <c r="D10" s="1475"/>
      <c r="E10" s="1475"/>
      <c r="F10" s="1475"/>
      <c r="G10" s="1475"/>
      <c r="H10" s="1475"/>
      <c r="I10" s="1475"/>
      <c r="J10" s="1475"/>
      <c r="K10" s="1475"/>
      <c r="L10" s="1475"/>
      <c r="M10" s="1475"/>
    </row>
    <row r="11" spans="1:13" ht="14.25">
      <c r="A11" s="1475"/>
      <c r="B11" s="1475"/>
      <c r="C11" s="1475"/>
      <c r="D11" s="1475"/>
      <c r="E11" s="1475"/>
      <c r="F11" s="1475"/>
      <c r="G11" s="1475"/>
      <c r="H11" s="1475"/>
      <c r="I11" s="1475"/>
      <c r="J11" s="1475"/>
      <c r="K11" s="1475"/>
      <c r="L11" s="1475"/>
      <c r="M11" s="1475"/>
    </row>
    <row r="12" spans="1:13" ht="14.25">
      <c r="A12" s="1475"/>
      <c r="B12" s="1475"/>
      <c r="C12" s="1475"/>
      <c r="D12" s="1475"/>
      <c r="E12" s="1475"/>
      <c r="F12" s="1475"/>
      <c r="G12" s="1475"/>
      <c r="H12" s="1475"/>
      <c r="I12" s="1475"/>
      <c r="J12" s="1475"/>
      <c r="K12" s="1475"/>
      <c r="L12" s="1475"/>
      <c r="M12" s="1475"/>
    </row>
    <row r="13" spans="1:13" ht="14.25">
      <c r="A13" s="1475"/>
      <c r="B13" s="1475"/>
      <c r="C13" s="1475"/>
      <c r="D13" s="1475"/>
      <c r="E13" s="1475"/>
      <c r="F13" s="1475"/>
      <c r="G13" s="1475"/>
      <c r="H13" s="1475"/>
      <c r="I13" s="1475"/>
      <c r="J13" s="1475"/>
      <c r="K13" s="1475"/>
      <c r="L13" s="1475"/>
      <c r="M13" s="1475"/>
    </row>
    <row r="14" spans="1:13" ht="14.25">
      <c r="A14" s="1475"/>
      <c r="B14" s="1475"/>
      <c r="C14" s="1475"/>
      <c r="D14" s="1475"/>
      <c r="E14" s="1475"/>
      <c r="F14" s="1475"/>
      <c r="G14" s="1475"/>
      <c r="H14" s="1475"/>
      <c r="I14" s="1475"/>
      <c r="J14" s="1475"/>
      <c r="K14" s="1475"/>
      <c r="L14" s="1475"/>
      <c r="M14" s="1475"/>
    </row>
    <row r="15" spans="1:13" ht="14.25">
      <c r="A15" s="1475"/>
      <c r="B15" s="1475"/>
      <c r="C15" s="1475"/>
      <c r="D15" s="1475"/>
      <c r="E15" s="1475"/>
      <c r="F15" s="1475"/>
      <c r="G15" s="1475"/>
      <c r="H15" s="1475"/>
      <c r="I15" s="1475"/>
      <c r="J15" s="1475"/>
      <c r="K15" s="1475"/>
      <c r="L15" s="1475"/>
      <c r="M15" s="1475"/>
    </row>
    <row r="16" spans="1:13" ht="14.25">
      <c r="A16" s="1475"/>
      <c r="B16" s="1475"/>
      <c r="C16" s="1475"/>
      <c r="D16" s="1475"/>
      <c r="E16" s="1475"/>
      <c r="F16" s="1475"/>
      <c r="G16" s="1475"/>
      <c r="H16" s="1475"/>
      <c r="I16" s="1475"/>
      <c r="J16" s="1475"/>
      <c r="K16" s="1475"/>
      <c r="L16" s="1475"/>
      <c r="M16" s="1475"/>
    </row>
    <row r="17" spans="1:13" ht="14.25">
      <c r="A17" s="1475"/>
      <c r="B17" s="1475"/>
      <c r="C17" s="1475"/>
      <c r="D17" s="1475"/>
      <c r="E17" s="1475"/>
      <c r="F17" s="1475"/>
      <c r="G17" s="1475"/>
      <c r="H17" s="1475"/>
      <c r="I17" s="1475"/>
      <c r="J17" s="1475"/>
      <c r="K17" s="1475"/>
      <c r="L17" s="1475"/>
      <c r="M17" s="1475"/>
    </row>
    <row r="18" spans="1:13" ht="14.25">
      <c r="A18" s="1475"/>
      <c r="B18" s="1475"/>
      <c r="C18" s="1475"/>
      <c r="D18" s="1475"/>
      <c r="E18" s="1475"/>
      <c r="F18" s="1475"/>
      <c r="G18" s="1475"/>
      <c r="H18" s="1475"/>
      <c r="I18" s="1475"/>
      <c r="J18" s="1475"/>
      <c r="K18" s="1475"/>
      <c r="L18" s="1475"/>
      <c r="M18" s="1475"/>
    </row>
    <row r="19" spans="1:13" ht="14.25">
      <c r="A19" s="1475"/>
      <c r="B19" s="1475"/>
      <c r="C19" s="1475"/>
      <c r="D19" s="1475"/>
      <c r="E19" s="1475"/>
      <c r="F19" s="1475"/>
      <c r="G19" s="1475"/>
      <c r="H19" s="1475"/>
      <c r="I19" s="1475"/>
      <c r="J19" s="1475"/>
      <c r="K19" s="1475"/>
      <c r="L19" s="1475"/>
      <c r="M19" s="1475"/>
    </row>
    <row r="20" spans="1:13" ht="14.25">
      <c r="A20" s="1475"/>
      <c r="B20" s="1475"/>
      <c r="C20" s="1475"/>
      <c r="D20" s="1475"/>
      <c r="E20" s="1475"/>
      <c r="F20" s="1475"/>
      <c r="G20" s="1475"/>
      <c r="H20" s="1475"/>
      <c r="I20" s="1475"/>
      <c r="J20" s="1475"/>
      <c r="K20" s="1475"/>
      <c r="L20" s="1475"/>
      <c r="M20" s="1475"/>
    </row>
    <row r="21" spans="1:13" ht="14.25">
      <c r="A21" s="1475"/>
      <c r="B21" s="1475"/>
      <c r="C21" s="1475"/>
      <c r="D21" s="1475"/>
      <c r="E21" s="1475"/>
      <c r="F21" s="1475"/>
      <c r="G21" s="1475"/>
      <c r="H21" s="1475"/>
      <c r="I21" s="1475"/>
      <c r="J21" s="1475"/>
      <c r="K21" s="1475"/>
      <c r="L21" s="1475"/>
      <c r="M21" s="1475"/>
    </row>
    <row r="22" spans="1:13" ht="14.25">
      <c r="A22" s="1475"/>
      <c r="B22" s="1475"/>
      <c r="C22" s="1475"/>
      <c r="D22" s="1475"/>
      <c r="E22" s="1475"/>
      <c r="F22" s="1475"/>
      <c r="G22" s="1475"/>
      <c r="H22" s="1475"/>
      <c r="I22" s="1475"/>
      <c r="J22" s="1475"/>
      <c r="K22" s="1475"/>
      <c r="L22" s="1475"/>
      <c r="M22" s="1475"/>
    </row>
    <row r="23" spans="1:13" ht="14.25">
      <c r="A23" s="1475"/>
      <c r="B23" s="1475"/>
      <c r="C23" s="1475"/>
      <c r="D23" s="1475"/>
      <c r="E23" s="1475"/>
      <c r="F23" s="1475"/>
      <c r="G23" s="1475"/>
      <c r="H23" s="1475"/>
      <c r="I23" s="1475"/>
      <c r="J23" s="1475"/>
      <c r="K23" s="1475"/>
      <c r="L23" s="1475"/>
      <c r="M23" s="1475"/>
    </row>
    <row r="24" spans="1:13" ht="14.25">
      <c r="A24" s="1475"/>
      <c r="B24" s="1475"/>
      <c r="C24" s="1475"/>
      <c r="D24" s="1475"/>
      <c r="E24" s="1475"/>
      <c r="F24" s="1475"/>
      <c r="G24" s="1475"/>
      <c r="H24" s="1475"/>
      <c r="I24" s="1475"/>
      <c r="J24" s="1475"/>
      <c r="K24" s="1475"/>
      <c r="L24" s="1475"/>
      <c r="M24" s="1475"/>
    </row>
    <row r="25" spans="1:13" ht="14.25">
      <c r="A25" s="1475"/>
      <c r="B25" s="1475"/>
      <c r="C25" s="1475"/>
      <c r="D25" s="1475"/>
      <c r="E25" s="1475"/>
      <c r="F25" s="1475"/>
      <c r="G25" s="1475"/>
      <c r="H25" s="1475"/>
      <c r="I25" s="1475"/>
      <c r="J25" s="1475"/>
      <c r="K25" s="1475"/>
      <c r="L25" s="1475"/>
      <c r="M25" s="1475"/>
    </row>
    <row r="26" spans="1:13" ht="14.25">
      <c r="A26" s="1475"/>
      <c r="B26" s="1475"/>
      <c r="C26" s="1475"/>
      <c r="D26" s="1475"/>
      <c r="E26" s="1475"/>
      <c r="F26" s="1475"/>
      <c r="G26" s="1475"/>
      <c r="H26" s="1475"/>
      <c r="I26" s="1475"/>
      <c r="J26" s="1475"/>
      <c r="K26" s="1475"/>
      <c r="L26" s="1475"/>
      <c r="M26" s="1475"/>
    </row>
    <row r="27" spans="1:13" ht="14.25">
      <c r="A27" s="1475"/>
      <c r="B27" s="1475"/>
      <c r="C27" s="1475"/>
      <c r="D27" s="1475"/>
      <c r="E27" s="1475"/>
      <c r="F27" s="1475"/>
      <c r="G27" s="1475"/>
      <c r="H27" s="1475"/>
      <c r="I27" s="1475"/>
      <c r="J27" s="1475"/>
      <c r="K27" s="1475"/>
      <c r="L27" s="1475"/>
      <c r="M27" s="1475"/>
    </row>
    <row r="28" spans="1:13" ht="14.25">
      <c r="A28" s="1475"/>
      <c r="B28" s="1475"/>
      <c r="C28" s="1475"/>
      <c r="D28" s="1475"/>
      <c r="E28" s="1475"/>
      <c r="F28" s="1475"/>
      <c r="G28" s="1475"/>
      <c r="H28" s="1475"/>
      <c r="I28" s="1475"/>
      <c r="J28" s="1475"/>
      <c r="K28" s="1475"/>
      <c r="L28" s="1475"/>
      <c r="M28" s="1475"/>
    </row>
    <row r="29" spans="1:13" ht="14.25">
      <c r="A29" s="1475"/>
      <c r="B29" s="1475"/>
      <c r="C29" s="1475"/>
      <c r="D29" s="1475"/>
      <c r="E29" s="1475"/>
      <c r="F29" s="1475"/>
      <c r="G29" s="1475"/>
      <c r="H29" s="1475"/>
      <c r="I29" s="1475"/>
      <c r="J29" s="1475"/>
      <c r="K29" s="1475"/>
      <c r="L29" s="1475"/>
      <c r="M29" s="1475"/>
    </row>
    <row r="30" spans="1:13" ht="14.25">
      <c r="A30" s="1475"/>
      <c r="B30" s="1475"/>
      <c r="C30" s="1475"/>
      <c r="D30" s="1475"/>
      <c r="E30" s="1475"/>
      <c r="F30" s="1475"/>
      <c r="G30" s="1475"/>
      <c r="H30" s="1475"/>
      <c r="I30" s="1475"/>
      <c r="J30" s="1475"/>
      <c r="K30" s="1475"/>
      <c r="L30" s="1475"/>
      <c r="M30" s="1475"/>
    </row>
    <row r="31" spans="1:13" ht="14.25">
      <c r="A31" s="1475"/>
      <c r="B31" s="1475"/>
      <c r="C31" s="1475"/>
      <c r="D31" s="1475"/>
      <c r="E31" s="1475"/>
      <c r="F31" s="1475"/>
      <c r="G31" s="1475"/>
      <c r="H31" s="1475"/>
      <c r="I31" s="1475"/>
      <c r="J31" s="1475"/>
      <c r="K31" s="1475"/>
      <c r="L31" s="1475"/>
      <c r="M31" s="1475"/>
    </row>
    <row r="32" spans="1:13" ht="14.25">
      <c r="A32" s="1475"/>
      <c r="B32" s="1475"/>
      <c r="C32" s="1475"/>
      <c r="D32" s="1475"/>
      <c r="E32" s="1475"/>
      <c r="F32" s="1475"/>
      <c r="G32" s="1475"/>
      <c r="H32" s="1475"/>
      <c r="I32" s="1475"/>
      <c r="J32" s="1475"/>
      <c r="K32" s="1475"/>
      <c r="L32" s="1475"/>
      <c r="M32" s="1475"/>
    </row>
    <row r="33" spans="1:13" ht="14.25">
      <c r="A33" s="1475"/>
      <c r="B33" s="1475"/>
      <c r="C33" s="1475"/>
      <c r="D33" s="1475"/>
      <c r="E33" s="1475"/>
      <c r="F33" s="1475"/>
      <c r="G33" s="1475"/>
      <c r="H33" s="1475"/>
      <c r="I33" s="1475"/>
      <c r="J33" s="1475"/>
      <c r="K33" s="1475"/>
      <c r="L33" s="1475"/>
      <c r="M33" s="1475"/>
    </row>
    <row r="34" spans="1:13" ht="14.25">
      <c r="A34" s="1475"/>
      <c r="B34" s="1475"/>
      <c r="C34" s="1475"/>
      <c r="D34" s="1475"/>
      <c r="E34" s="1475"/>
      <c r="F34" s="1475"/>
      <c r="G34" s="1475"/>
      <c r="H34" s="1475"/>
      <c r="I34" s="1475"/>
      <c r="J34" s="1475"/>
      <c r="K34" s="1475"/>
      <c r="L34" s="1475"/>
      <c r="M34" s="1475"/>
    </row>
    <row r="35" spans="1:13" ht="14.25">
      <c r="A35" s="1475"/>
      <c r="B35" s="1475"/>
      <c r="C35" s="1475"/>
      <c r="D35" s="1475"/>
      <c r="E35" s="1475"/>
      <c r="F35" s="1475"/>
      <c r="G35" s="1475"/>
      <c r="H35" s="1475"/>
      <c r="I35" s="1475"/>
      <c r="J35" s="1475"/>
      <c r="K35" s="1475"/>
      <c r="L35" s="1475"/>
      <c r="M35" s="1475"/>
    </row>
    <row r="36" spans="1:13" ht="14.25">
      <c r="A36" s="1475"/>
      <c r="B36" s="1475"/>
      <c r="C36" s="1475"/>
      <c r="D36" s="1475"/>
      <c r="E36" s="1475"/>
      <c r="F36" s="1475"/>
      <c r="G36" s="1475"/>
      <c r="H36" s="1475"/>
      <c r="I36" s="1475"/>
      <c r="J36" s="1475"/>
      <c r="K36" s="1475"/>
      <c r="L36" s="1475"/>
      <c r="M36" s="1475"/>
    </row>
    <row r="37" spans="1:13" ht="14.25">
      <c r="A37" s="1475"/>
      <c r="B37" s="1475"/>
      <c r="C37" s="1475"/>
      <c r="D37" s="1475"/>
      <c r="E37" s="1475"/>
      <c r="F37" s="1475"/>
      <c r="G37" s="1475"/>
      <c r="H37" s="1475"/>
      <c r="I37" s="1475"/>
      <c r="J37" s="1475"/>
      <c r="K37" s="1475"/>
      <c r="L37" s="1475"/>
      <c r="M37" s="1475"/>
    </row>
    <row r="38" spans="1:13" ht="14.25">
      <c r="A38" s="1475"/>
      <c r="B38" s="1475"/>
      <c r="C38" s="1475"/>
      <c r="D38" s="1475"/>
      <c r="E38" s="1475"/>
      <c r="F38" s="1475"/>
      <c r="G38" s="1475"/>
      <c r="H38" s="1475"/>
      <c r="I38" s="1475"/>
      <c r="J38" s="1475"/>
      <c r="K38" s="1475"/>
      <c r="L38" s="1475"/>
      <c r="M38" s="1475"/>
    </row>
    <row r="39" spans="1:13" ht="14.25">
      <c r="A39" s="1475"/>
      <c r="B39" s="1475"/>
      <c r="C39" s="1475"/>
      <c r="D39" s="1475"/>
      <c r="E39" s="1475"/>
      <c r="F39" s="1475"/>
      <c r="G39" s="1475"/>
      <c r="H39" s="1475"/>
      <c r="I39" s="1475"/>
      <c r="J39" s="1475"/>
      <c r="K39" s="1475"/>
      <c r="L39" s="1475"/>
      <c r="M39" s="1475"/>
    </row>
    <row r="40" spans="1:13" ht="14.25">
      <c r="A40" s="1475"/>
      <c r="B40" s="1475"/>
      <c r="C40" s="1475"/>
      <c r="D40" s="1475"/>
      <c r="E40" s="1475"/>
      <c r="F40" s="1475"/>
      <c r="G40" s="1475"/>
      <c r="H40" s="1475"/>
      <c r="I40" s="1475"/>
      <c r="J40" s="1475"/>
      <c r="K40" s="1475"/>
      <c r="L40" s="1475"/>
      <c r="M40" s="1475"/>
    </row>
    <row r="41" spans="1:13" ht="14.25">
      <c r="A41" s="1475"/>
      <c r="B41" s="1475"/>
      <c r="C41" s="1475"/>
      <c r="D41" s="1475"/>
      <c r="E41" s="1475"/>
      <c r="F41" s="1475"/>
      <c r="G41" s="1475"/>
      <c r="H41" s="1475"/>
      <c r="I41" s="1475"/>
      <c r="J41" s="1475"/>
      <c r="K41" s="1475"/>
      <c r="L41" s="1475"/>
      <c r="M41" s="1475"/>
    </row>
    <row r="42" spans="1:13" ht="64.5" customHeight="1">
      <c r="A42" s="1475"/>
      <c r="B42" s="1475"/>
      <c r="C42" s="1475"/>
      <c r="D42" s="1475"/>
      <c r="E42" s="1475"/>
      <c r="F42" s="1475"/>
      <c r="G42" s="1475"/>
      <c r="H42" s="1475"/>
      <c r="I42" s="1475"/>
      <c r="J42" s="1475"/>
      <c r="K42" s="1475"/>
      <c r="L42" s="1475"/>
      <c r="M42" s="1475"/>
    </row>
    <row r="43" spans="1:13" ht="171" customHeight="1">
      <c r="A43" s="1475"/>
      <c r="B43" s="1475"/>
      <c r="C43" s="1475"/>
      <c r="D43" s="1475"/>
      <c r="E43" s="1475"/>
      <c r="F43" s="1475"/>
      <c r="G43" s="1475"/>
      <c r="H43" s="1475"/>
      <c r="I43" s="1475"/>
      <c r="J43" s="1475"/>
      <c r="K43" s="1475"/>
      <c r="L43" s="1475"/>
      <c r="M43" s="1475"/>
    </row>
  </sheetData>
  <mergeCells count="1">
    <mergeCell ref="A6:M43"/>
  </mergeCells>
  <pageMargins left="0.70866141732283472" right="0.70866141732283472" top="0.74803149606299213" bottom="0.74803149606299213" header="0.31496062992125984" footer="0.31496062992125984"/>
  <pageSetup paperSize="119" scale="40"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8">
    <tabColor theme="8" tint="-0.499984740745262"/>
    <pageSetUpPr fitToPage="1"/>
  </sheetPr>
  <dimension ref="A2:P51"/>
  <sheetViews>
    <sheetView showGridLines="0" view="pageBreakPreview" zoomScale="40" zoomScaleNormal="100" zoomScaleSheetLayoutView="40" workbookViewId="0">
      <selection activeCell="X43" sqref="X43"/>
    </sheetView>
  </sheetViews>
  <sheetFormatPr defaultColWidth="11.42578125" defaultRowHeight="14.25"/>
  <cols>
    <col min="1" max="1" width="11.42578125" style="218"/>
    <col min="2" max="2" width="13.7109375" style="218" customWidth="1"/>
    <col min="3" max="3" width="36.28515625" style="218" customWidth="1"/>
    <col min="4" max="5" width="40.42578125" style="218" customWidth="1"/>
    <col min="6" max="7" width="75.140625" style="218" customWidth="1"/>
    <col min="8" max="8" width="47.7109375" style="218" customWidth="1"/>
    <col min="9" max="9" width="41.28515625" style="218" customWidth="1"/>
    <col min="10" max="10" width="22" style="218" customWidth="1"/>
    <col min="11" max="11" width="17.85546875" style="218" customWidth="1"/>
    <col min="12" max="16384" width="11.42578125" style="218"/>
  </cols>
  <sheetData>
    <row r="2" spans="1:11" ht="21.75" customHeight="1"/>
    <row r="3" spans="1:11" ht="36.75" customHeight="1"/>
    <row r="4" spans="1:11" ht="22.5" customHeight="1"/>
    <row r="5" spans="1:11">
      <c r="A5" s="1476" t="s">
        <v>408</v>
      </c>
      <c r="B5" s="1477"/>
      <c r="C5" s="1477"/>
      <c r="D5" s="1477"/>
      <c r="E5" s="1477"/>
      <c r="F5" s="1477"/>
      <c r="G5" s="1477"/>
      <c r="H5" s="1477"/>
      <c r="I5" s="1477"/>
      <c r="J5" s="1477"/>
      <c r="K5" s="1477"/>
    </row>
    <row r="6" spans="1:11">
      <c r="A6" s="1477"/>
      <c r="B6" s="1477"/>
      <c r="C6" s="1477"/>
      <c r="D6" s="1477"/>
      <c r="E6" s="1477"/>
      <c r="F6" s="1477"/>
      <c r="G6" s="1477"/>
      <c r="H6" s="1477"/>
      <c r="I6" s="1477"/>
      <c r="J6" s="1477"/>
      <c r="K6" s="1477"/>
    </row>
    <row r="7" spans="1:11">
      <c r="A7" s="1477"/>
      <c r="B7" s="1477"/>
      <c r="C7" s="1477"/>
      <c r="D7" s="1477"/>
      <c r="E7" s="1477"/>
      <c r="F7" s="1477"/>
      <c r="G7" s="1477"/>
      <c r="H7" s="1477"/>
      <c r="I7" s="1477"/>
      <c r="J7" s="1477"/>
      <c r="K7" s="1477"/>
    </row>
    <row r="8" spans="1:11">
      <c r="A8" s="1477"/>
      <c r="B8" s="1477"/>
      <c r="C8" s="1477"/>
      <c r="D8" s="1477"/>
      <c r="E8" s="1477"/>
      <c r="F8" s="1477"/>
      <c r="G8" s="1477"/>
      <c r="H8" s="1477"/>
      <c r="I8" s="1477"/>
      <c r="J8" s="1477"/>
      <c r="K8" s="1477"/>
    </row>
    <row r="9" spans="1:11">
      <c r="A9" s="1477"/>
      <c r="B9" s="1477"/>
      <c r="C9" s="1477"/>
      <c r="D9" s="1477"/>
      <c r="E9" s="1477"/>
      <c r="F9" s="1477"/>
      <c r="G9" s="1477"/>
      <c r="H9" s="1477"/>
      <c r="I9" s="1477"/>
      <c r="J9" s="1477"/>
      <c r="K9" s="1477"/>
    </row>
    <row r="10" spans="1:11">
      <c r="A10" s="1477"/>
      <c r="B10" s="1477"/>
      <c r="C10" s="1477"/>
      <c r="D10" s="1477"/>
      <c r="E10" s="1477"/>
      <c r="F10" s="1477"/>
      <c r="G10" s="1477"/>
      <c r="H10" s="1477"/>
      <c r="I10" s="1477"/>
      <c r="J10" s="1477"/>
      <c r="K10" s="1477"/>
    </row>
    <row r="11" spans="1:11">
      <c r="A11" s="1477"/>
      <c r="B11" s="1477"/>
      <c r="C11" s="1477"/>
      <c r="D11" s="1477"/>
      <c r="E11" s="1477"/>
      <c r="F11" s="1477"/>
      <c r="G11" s="1477"/>
      <c r="H11" s="1477"/>
      <c r="I11" s="1477"/>
      <c r="J11" s="1477"/>
      <c r="K11" s="1477"/>
    </row>
    <row r="12" spans="1:11">
      <c r="A12" s="1477"/>
      <c r="B12" s="1477"/>
      <c r="C12" s="1477"/>
      <c r="D12" s="1477"/>
      <c r="E12" s="1477"/>
      <c r="F12" s="1477"/>
      <c r="G12" s="1477"/>
      <c r="H12" s="1477"/>
      <c r="I12" s="1477"/>
      <c r="J12" s="1477"/>
      <c r="K12" s="1477"/>
    </row>
    <row r="13" spans="1:11">
      <c r="A13" s="1477"/>
      <c r="B13" s="1477"/>
      <c r="C13" s="1477"/>
      <c r="D13" s="1477"/>
      <c r="E13" s="1477"/>
      <c r="F13" s="1477"/>
      <c r="G13" s="1477"/>
      <c r="H13" s="1477"/>
      <c r="I13" s="1477"/>
      <c r="J13" s="1477"/>
      <c r="K13" s="1477"/>
    </row>
    <row r="14" spans="1:11">
      <c r="A14" s="1477"/>
      <c r="B14" s="1477"/>
      <c r="C14" s="1477"/>
      <c r="D14" s="1477"/>
      <c r="E14" s="1477"/>
      <c r="F14" s="1477"/>
      <c r="G14" s="1477"/>
      <c r="H14" s="1477"/>
      <c r="I14" s="1477"/>
      <c r="J14" s="1477"/>
      <c r="K14" s="1477"/>
    </row>
    <row r="15" spans="1:11">
      <c r="A15" s="1477"/>
      <c r="B15" s="1477"/>
      <c r="C15" s="1477"/>
      <c r="D15" s="1477"/>
      <c r="E15" s="1477"/>
      <c r="F15" s="1477"/>
      <c r="G15" s="1477"/>
      <c r="H15" s="1477"/>
      <c r="I15" s="1477"/>
      <c r="J15" s="1477"/>
      <c r="K15" s="1477"/>
    </row>
    <row r="16" spans="1:11">
      <c r="A16" s="1477"/>
      <c r="B16" s="1477"/>
      <c r="C16" s="1477"/>
      <c r="D16" s="1477"/>
      <c r="E16" s="1477"/>
      <c r="F16" s="1477"/>
      <c r="G16" s="1477"/>
      <c r="H16" s="1477"/>
      <c r="I16" s="1477"/>
      <c r="J16" s="1477"/>
      <c r="K16" s="1477"/>
    </row>
    <row r="17" spans="1:16">
      <c r="A17" s="1477"/>
      <c r="B17" s="1477"/>
      <c r="C17" s="1477"/>
      <c r="D17" s="1477"/>
      <c r="E17" s="1477"/>
      <c r="F17" s="1477"/>
      <c r="G17" s="1477"/>
      <c r="H17" s="1477"/>
      <c r="I17" s="1477"/>
      <c r="J17" s="1477"/>
      <c r="K17" s="1477"/>
    </row>
    <row r="18" spans="1:16" ht="99" customHeight="1">
      <c r="A18" s="1477"/>
      <c r="B18" s="1477"/>
      <c r="C18" s="1477"/>
      <c r="D18" s="1477"/>
      <c r="E18" s="1477"/>
      <c r="F18" s="1477"/>
      <c r="G18" s="1477"/>
      <c r="H18" s="1477"/>
      <c r="I18" s="1477"/>
      <c r="J18" s="1477"/>
      <c r="K18" s="1477"/>
    </row>
    <row r="19" spans="1:16">
      <c r="A19" s="1477"/>
      <c r="B19" s="1477"/>
      <c r="C19" s="1477"/>
      <c r="D19" s="1477"/>
      <c r="E19" s="1477"/>
      <c r="F19" s="1477"/>
      <c r="G19" s="1477"/>
      <c r="H19" s="1477"/>
      <c r="I19" s="1477"/>
      <c r="J19" s="1477"/>
      <c r="K19" s="1477"/>
    </row>
    <row r="20" spans="1:16">
      <c r="A20" s="1477"/>
      <c r="B20" s="1477"/>
      <c r="C20" s="1477"/>
      <c r="D20" s="1477"/>
      <c r="E20" s="1477"/>
      <c r="F20" s="1477"/>
      <c r="G20" s="1477"/>
      <c r="H20" s="1477"/>
      <c r="I20" s="1477"/>
      <c r="J20" s="1477"/>
      <c r="K20" s="1477"/>
    </row>
    <row r="21" spans="1:16">
      <c r="A21" s="1477"/>
      <c r="B21" s="1477"/>
      <c r="C21" s="1477"/>
      <c r="D21" s="1477"/>
      <c r="E21" s="1477"/>
      <c r="F21" s="1477"/>
      <c r="G21" s="1477"/>
      <c r="H21" s="1477"/>
      <c r="I21" s="1477"/>
      <c r="J21" s="1477"/>
      <c r="K21" s="1477"/>
    </row>
    <row r="22" spans="1:16">
      <c r="A22" s="1477"/>
      <c r="B22" s="1477"/>
      <c r="C22" s="1477"/>
      <c r="D22" s="1477"/>
      <c r="E22" s="1477"/>
      <c r="F22" s="1477"/>
      <c r="G22" s="1477"/>
      <c r="H22" s="1477"/>
      <c r="I22" s="1477"/>
      <c r="J22" s="1477"/>
      <c r="K22" s="1477"/>
    </row>
    <row r="23" spans="1:16">
      <c r="A23" s="1477"/>
      <c r="B23" s="1477"/>
      <c r="C23" s="1477"/>
      <c r="D23" s="1477"/>
      <c r="E23" s="1477"/>
      <c r="F23" s="1477"/>
      <c r="G23" s="1477"/>
      <c r="H23" s="1477"/>
      <c r="I23" s="1477"/>
      <c r="J23" s="1477"/>
      <c r="K23" s="1477"/>
    </row>
    <row r="24" spans="1:16">
      <c r="A24" s="1477"/>
      <c r="B24" s="1477"/>
      <c r="C24" s="1477"/>
      <c r="D24" s="1477"/>
      <c r="E24" s="1477"/>
      <c r="F24" s="1477"/>
      <c r="G24" s="1477"/>
      <c r="H24" s="1477"/>
      <c r="I24" s="1477"/>
      <c r="J24" s="1477"/>
      <c r="K24" s="1477"/>
    </row>
    <row r="25" spans="1:16" ht="59.25" customHeight="1">
      <c r="A25" s="1477"/>
      <c r="B25" s="1477"/>
      <c r="C25" s="1477"/>
      <c r="D25" s="1477"/>
      <c r="E25" s="1477"/>
      <c r="F25" s="1477"/>
      <c r="G25" s="1477"/>
      <c r="H25" s="1477"/>
      <c r="I25" s="1477"/>
      <c r="J25" s="1477"/>
      <c r="K25" s="1477"/>
      <c r="P25" s="269"/>
    </row>
    <row r="26" spans="1:16">
      <c r="A26" s="1477"/>
      <c r="B26" s="1477"/>
      <c r="C26" s="1477"/>
      <c r="D26" s="1477"/>
      <c r="E26" s="1477"/>
      <c r="F26" s="1477"/>
      <c r="G26" s="1477"/>
      <c r="H26" s="1477"/>
      <c r="I26" s="1477"/>
      <c r="J26" s="1477"/>
      <c r="K26" s="1477"/>
    </row>
    <row r="27" spans="1:16">
      <c r="A27" s="1477"/>
      <c r="B27" s="1477"/>
      <c r="C27" s="1477"/>
      <c r="D27" s="1477"/>
      <c r="E27" s="1477"/>
      <c r="F27" s="1477"/>
      <c r="G27" s="1477"/>
      <c r="H27" s="1477"/>
      <c r="I27" s="1477"/>
      <c r="J27" s="1477"/>
      <c r="K27" s="1477"/>
    </row>
    <row r="28" spans="1:16">
      <c r="A28" s="1477"/>
      <c r="B28" s="1477"/>
      <c r="C28" s="1477"/>
      <c r="D28" s="1477"/>
      <c r="E28" s="1477"/>
      <c r="F28" s="1477"/>
      <c r="G28" s="1477"/>
      <c r="H28" s="1477"/>
      <c r="I28" s="1477"/>
      <c r="J28" s="1477"/>
      <c r="K28" s="1477"/>
    </row>
    <row r="29" spans="1:16">
      <c r="A29" s="1477"/>
      <c r="B29" s="1477"/>
      <c r="C29" s="1477"/>
      <c r="D29" s="1477"/>
      <c r="E29" s="1477"/>
      <c r="F29" s="1477"/>
      <c r="G29" s="1477"/>
      <c r="H29" s="1477"/>
      <c r="I29" s="1477"/>
      <c r="J29" s="1477"/>
      <c r="K29" s="1477"/>
    </row>
    <row r="30" spans="1:16" ht="51" customHeight="1">
      <c r="A30" s="1477"/>
      <c r="B30" s="1477"/>
      <c r="C30" s="1477"/>
      <c r="D30" s="1477"/>
      <c r="E30" s="1477"/>
      <c r="F30" s="1477"/>
      <c r="G30" s="1477"/>
      <c r="H30" s="1477"/>
      <c r="I30" s="1477"/>
      <c r="J30" s="1477"/>
      <c r="K30" s="1477"/>
    </row>
    <row r="31" spans="1:16" ht="51" customHeight="1">
      <c r="A31" s="1477"/>
      <c r="B31" s="1477"/>
      <c r="C31" s="1477"/>
      <c r="D31" s="1477"/>
      <c r="E31" s="1477"/>
      <c r="F31" s="1477"/>
      <c r="G31" s="1477"/>
      <c r="H31" s="1477"/>
      <c r="I31" s="1477"/>
      <c r="J31" s="1477"/>
      <c r="K31" s="1477"/>
    </row>
    <row r="32" spans="1:16" ht="51" customHeight="1">
      <c r="A32" s="1477"/>
      <c r="B32" s="1477"/>
      <c r="C32" s="1477"/>
      <c r="D32" s="1477"/>
      <c r="E32" s="1477"/>
      <c r="F32" s="1477"/>
      <c r="G32" s="1477"/>
      <c r="H32" s="1477"/>
      <c r="I32" s="1477"/>
      <c r="J32" s="1477"/>
      <c r="K32" s="1477"/>
    </row>
    <row r="33" spans="1:11" ht="51" customHeight="1">
      <c r="A33" s="1477"/>
      <c r="B33" s="1477"/>
      <c r="C33" s="1477"/>
      <c r="D33" s="1477"/>
      <c r="E33" s="1477"/>
      <c r="F33" s="1477"/>
      <c r="G33" s="1477"/>
      <c r="H33" s="1477"/>
      <c r="I33" s="1477"/>
      <c r="J33" s="1477"/>
      <c r="K33" s="1477"/>
    </row>
    <row r="34" spans="1:11" ht="51" customHeight="1">
      <c r="A34" s="1477"/>
      <c r="B34" s="1477"/>
      <c r="C34" s="1477"/>
      <c r="D34" s="1477"/>
      <c r="E34" s="1477"/>
      <c r="F34" s="1477"/>
      <c r="G34" s="1477"/>
      <c r="H34" s="1477"/>
      <c r="I34" s="1477"/>
      <c r="J34" s="1477"/>
      <c r="K34" s="1477"/>
    </row>
    <row r="35" spans="1:11" ht="32.25" customHeight="1">
      <c r="A35" s="1477"/>
      <c r="B35" s="1477"/>
      <c r="C35" s="1477"/>
      <c r="D35" s="1477"/>
      <c r="E35" s="1477"/>
      <c r="F35" s="1477"/>
      <c r="G35" s="1477"/>
      <c r="H35" s="1477"/>
      <c r="I35" s="1477"/>
      <c r="J35" s="1477"/>
      <c r="K35" s="1477"/>
    </row>
    <row r="36" spans="1:11">
      <c r="A36" s="1477"/>
      <c r="B36" s="1477"/>
      <c r="C36" s="1477"/>
      <c r="D36" s="1477"/>
      <c r="E36" s="1477"/>
      <c r="F36" s="1477"/>
      <c r="G36" s="1477"/>
      <c r="H36" s="1477"/>
      <c r="I36" s="1477"/>
      <c r="J36" s="1477"/>
      <c r="K36" s="1477"/>
    </row>
    <row r="37" spans="1:11" ht="64.5" customHeight="1">
      <c r="A37" s="1477"/>
      <c r="B37" s="1477"/>
      <c r="C37" s="1477"/>
      <c r="D37" s="1477"/>
      <c r="E37" s="1477"/>
      <c r="F37" s="1477"/>
      <c r="G37" s="1477"/>
      <c r="H37" s="1477"/>
      <c r="I37" s="1477"/>
      <c r="J37" s="1477"/>
      <c r="K37" s="1477"/>
    </row>
    <row r="38" spans="1:11" ht="79.5" customHeight="1">
      <c r="A38" s="1477"/>
      <c r="B38" s="1477"/>
      <c r="C38" s="1477"/>
      <c r="D38" s="1477"/>
      <c r="E38" s="1477"/>
      <c r="F38" s="1477"/>
      <c r="G38" s="1477"/>
      <c r="H38" s="1477"/>
      <c r="I38" s="1477"/>
      <c r="J38" s="1477"/>
      <c r="K38" s="1477"/>
    </row>
    <row r="39" spans="1:11" ht="79.5" customHeight="1">
      <c r="A39" s="1477"/>
      <c r="B39" s="1477"/>
      <c r="C39" s="1477"/>
      <c r="D39" s="1477"/>
      <c r="E39" s="1477"/>
      <c r="F39" s="1477"/>
      <c r="G39" s="1477"/>
      <c r="H39" s="1477"/>
      <c r="I39" s="1477"/>
      <c r="J39" s="1477"/>
      <c r="K39" s="1477"/>
    </row>
    <row r="40" spans="1:11" ht="79.5" customHeight="1">
      <c r="A40" s="1477"/>
      <c r="B40" s="1477"/>
      <c r="C40" s="1477"/>
      <c r="D40" s="1477"/>
      <c r="E40" s="1477"/>
      <c r="F40" s="1477"/>
      <c r="G40" s="1477"/>
      <c r="H40" s="1477"/>
      <c r="I40" s="1477"/>
      <c r="J40" s="1477"/>
      <c r="K40" s="1477"/>
    </row>
    <row r="41" spans="1:11" ht="195.75" customHeight="1">
      <c r="A41" s="1477"/>
      <c r="B41" s="1477"/>
      <c r="C41" s="1477"/>
      <c r="D41" s="1477"/>
      <c r="E41" s="1477"/>
      <c r="F41" s="1477"/>
      <c r="G41" s="1477"/>
      <c r="H41" s="1477"/>
      <c r="I41" s="1477"/>
      <c r="J41" s="1477"/>
      <c r="K41" s="1477"/>
    </row>
    <row r="42" spans="1:11" ht="79.5" customHeight="1">
      <c r="A42" s="1477"/>
      <c r="B42" s="1477"/>
      <c r="C42" s="1477"/>
      <c r="D42" s="1477"/>
      <c r="E42" s="1477"/>
      <c r="F42" s="1477"/>
      <c r="G42" s="1477"/>
      <c r="H42" s="1477"/>
      <c r="I42" s="1477"/>
      <c r="J42" s="1477"/>
      <c r="K42" s="1477"/>
    </row>
    <row r="43" spans="1:11" ht="251.25" customHeight="1">
      <c r="A43" s="1477"/>
      <c r="B43" s="1477"/>
      <c r="C43" s="1477"/>
      <c r="D43" s="1477"/>
      <c r="E43" s="1477"/>
      <c r="F43" s="1477"/>
      <c r="G43" s="1477"/>
      <c r="H43" s="1477"/>
      <c r="I43" s="1477"/>
      <c r="J43" s="1477"/>
      <c r="K43" s="1477"/>
    </row>
    <row r="44" spans="1:11" ht="79.5" customHeight="1">
      <c r="A44" s="1477"/>
      <c r="B44" s="1477"/>
      <c r="C44" s="1477"/>
      <c r="D44" s="1477"/>
      <c r="E44" s="1477"/>
      <c r="F44" s="1477"/>
      <c r="G44" s="1477"/>
      <c r="H44" s="1477"/>
      <c r="I44" s="1477"/>
      <c r="J44" s="1477"/>
      <c r="K44" s="1477"/>
    </row>
    <row r="45" spans="1:11" ht="70.5" customHeight="1">
      <c r="A45" s="1477"/>
      <c r="B45" s="1477"/>
      <c r="C45" s="1477"/>
      <c r="D45" s="1477"/>
      <c r="E45" s="1477"/>
      <c r="F45" s="1477"/>
      <c r="G45" s="1477"/>
      <c r="H45" s="1477"/>
      <c r="I45" s="1477"/>
      <c r="J45" s="1477"/>
      <c r="K45" s="1477"/>
    </row>
    <row r="46" spans="1:11" ht="59.25" customHeight="1">
      <c r="A46" s="1477"/>
      <c r="B46" s="1477"/>
      <c r="C46" s="1477"/>
      <c r="D46" s="1477"/>
      <c r="E46" s="1477"/>
      <c r="F46" s="1477"/>
      <c r="G46" s="1477"/>
      <c r="H46" s="1477"/>
      <c r="I46" s="1477"/>
      <c r="J46" s="1477"/>
      <c r="K46" s="1477"/>
    </row>
    <row r="47" spans="1:11" ht="59.25" customHeight="1">
      <c r="A47" s="1477"/>
      <c r="B47" s="1477"/>
      <c r="C47" s="1477"/>
      <c r="D47" s="1477"/>
      <c r="E47" s="1477"/>
      <c r="F47" s="1477"/>
      <c r="G47" s="1477"/>
      <c r="H47" s="1477"/>
      <c r="I47" s="1477"/>
      <c r="J47" s="1477"/>
      <c r="K47" s="1477"/>
    </row>
    <row r="48" spans="1:11" ht="59.25" customHeight="1">
      <c r="A48" s="1477"/>
      <c r="B48" s="1477"/>
      <c r="C48" s="1477"/>
      <c r="D48" s="1477"/>
      <c r="E48" s="1477"/>
      <c r="F48" s="1477"/>
      <c r="G48" s="1477"/>
      <c r="H48" s="1477"/>
      <c r="I48" s="1477"/>
      <c r="J48" s="1477"/>
      <c r="K48" s="1477"/>
    </row>
    <row r="49" spans="1:13" ht="59.25" customHeight="1">
      <c r="A49" s="1477"/>
      <c r="B49" s="1477"/>
      <c r="C49" s="1477"/>
      <c r="D49" s="1477"/>
      <c r="E49" s="1477"/>
      <c r="F49" s="1477"/>
      <c r="G49" s="1477"/>
      <c r="H49" s="1477"/>
      <c r="I49" s="1477"/>
      <c r="J49" s="1477"/>
      <c r="K49" s="1477"/>
      <c r="M49" s="218" t="s">
        <v>1</v>
      </c>
    </row>
    <row r="50" spans="1:13" ht="59.25" customHeight="1">
      <c r="A50" s="1477"/>
      <c r="B50" s="1477"/>
      <c r="C50" s="1477"/>
      <c r="D50" s="1477"/>
      <c r="E50" s="1477"/>
      <c r="F50" s="1477"/>
      <c r="G50" s="1477"/>
      <c r="H50" s="1477"/>
      <c r="I50" s="1477"/>
      <c r="J50" s="1477"/>
      <c r="K50" s="1477"/>
    </row>
    <row r="51" spans="1:13" ht="62.25" customHeight="1">
      <c r="A51" s="1477"/>
      <c r="B51" s="1477"/>
      <c r="C51" s="1477"/>
      <c r="D51" s="1477"/>
      <c r="E51" s="1477"/>
      <c r="F51" s="1477"/>
      <c r="G51" s="1477"/>
      <c r="H51" s="1477"/>
      <c r="I51" s="1477"/>
      <c r="J51" s="1477"/>
      <c r="K51" s="1477"/>
    </row>
  </sheetData>
  <mergeCells count="1">
    <mergeCell ref="A5:K51"/>
  </mergeCells>
  <pageMargins left="0.70866141732283472" right="0.70866141732283472" top="0.74803149606299213" bottom="0.74803149606299213" header="0.31496062992125984" footer="0.31496062992125984"/>
  <pageSetup paperSize="119" scale="29"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9">
    <tabColor theme="1" tint="4.9989318521683403E-2"/>
    <pageSetUpPr fitToPage="1"/>
  </sheetPr>
  <dimension ref="A1"/>
  <sheetViews>
    <sheetView showGridLines="0" view="pageBreakPreview" zoomScale="70" zoomScaleNormal="100" zoomScaleSheetLayoutView="70" workbookViewId="0">
      <selection activeCell="X43" sqref="X43"/>
    </sheetView>
  </sheetViews>
  <sheetFormatPr defaultColWidth="11.42578125" defaultRowHeight="15"/>
  <cols>
    <col min="7" max="7" width="13.42578125" customWidth="1"/>
  </cols>
  <sheetData/>
  <pageMargins left="0.70866141732283472" right="0.70866141732283472" top="0.74803149606299213" bottom="0.74803149606299213" header="0.31496062992125984" footer="0.31496062992125984"/>
  <pageSetup paperSize="119" scale="75"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6">
    <tabColor theme="1"/>
    <pageSetUpPr fitToPage="1"/>
  </sheetPr>
  <dimension ref="A1"/>
  <sheetViews>
    <sheetView showGridLines="0" view="pageBreakPreview" zoomScale="55" zoomScaleNormal="100" zoomScaleSheetLayoutView="55" workbookViewId="0">
      <selection activeCell="Q66" sqref="Q66"/>
    </sheetView>
  </sheetViews>
  <sheetFormatPr defaultColWidth="11.42578125" defaultRowHeight="15"/>
  <cols>
    <col min="7" max="7" width="13.42578125" customWidth="1"/>
    <col min="8" max="8" width="15" customWidth="1"/>
    <col min="9" max="9" width="4.7109375" customWidth="1"/>
    <col min="10" max="10" width="27.140625" customWidth="1"/>
    <col min="11" max="13" width="5.28515625" customWidth="1"/>
  </cols>
  <sheetData/>
  <pageMargins left="0.70866141732283472" right="0.70866141732283472" top="0.74803149606299213" bottom="0.74803149606299213" header="0.31496062992125984" footer="0.31496062992125984"/>
  <pageSetup paperSize="119" scale="60"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9">
    <tabColor theme="1"/>
    <pageSetUpPr fitToPage="1"/>
  </sheetPr>
  <dimension ref="A2:P62"/>
  <sheetViews>
    <sheetView showGridLines="0" view="pageBreakPreview" zoomScale="35" zoomScaleNormal="100" zoomScaleSheetLayoutView="35" workbookViewId="0">
      <pane ySplit="3" topLeftCell="A4" activePane="bottomLeft" state="frozen"/>
      <selection pane="bottomLeft" activeCell="AD48" sqref="AD48"/>
      <selection activeCell="U64" sqref="U64"/>
    </sheetView>
  </sheetViews>
  <sheetFormatPr defaultColWidth="11.42578125" defaultRowHeight="14.25"/>
  <cols>
    <col min="1" max="1" width="16.28515625" style="218" customWidth="1"/>
    <col min="2" max="2" width="15.42578125" style="218" customWidth="1"/>
    <col min="3" max="3" width="11.42578125" style="218"/>
    <col min="4" max="4" width="16.42578125" style="218" customWidth="1"/>
    <col min="5" max="5" width="14.85546875" style="218" customWidth="1"/>
    <col min="6" max="6" width="20.140625" style="218" customWidth="1"/>
    <col min="7" max="7" width="17.28515625" style="218" customWidth="1"/>
    <col min="8" max="8" width="45.7109375" style="218" customWidth="1"/>
    <col min="9" max="9" width="42.42578125" style="218" customWidth="1"/>
    <col min="10" max="10" width="83" style="218" customWidth="1"/>
    <col min="11" max="11" width="42.42578125" style="218" customWidth="1"/>
    <col min="12" max="12" width="63.5703125" style="218" customWidth="1"/>
    <col min="13" max="13" width="58.5703125" style="218" customWidth="1"/>
    <col min="14" max="14" width="53.85546875" style="218" customWidth="1"/>
    <col min="15" max="15" width="20.140625" style="218" customWidth="1"/>
    <col min="16" max="16" width="20.7109375" style="218" customWidth="1"/>
    <col min="17" max="16384" width="11.42578125" style="218"/>
  </cols>
  <sheetData>
    <row r="2" spans="1:16" ht="99" customHeight="1"/>
    <row r="3" spans="1:16" ht="81" customHeight="1"/>
    <row r="4" spans="1:16" ht="37.5" customHeight="1">
      <c r="A4" s="1478" t="s">
        <v>409</v>
      </c>
      <c r="B4" s="1478"/>
      <c r="C4" s="1478"/>
      <c r="D4" s="1478"/>
      <c r="E4" s="1478"/>
      <c r="F4" s="1478"/>
      <c r="G4" s="1478"/>
      <c r="H4" s="1478"/>
      <c r="I4" s="1478"/>
      <c r="J4" s="1478"/>
      <c r="K4" s="1478"/>
      <c r="L4" s="1478"/>
      <c r="M4" s="1478"/>
      <c r="N4" s="1478"/>
      <c r="O4" s="1478"/>
      <c r="P4" s="897"/>
    </row>
    <row r="5" spans="1:16" ht="14.25" customHeight="1">
      <c r="A5" s="1478"/>
      <c r="B5" s="1478"/>
      <c r="C5" s="1478"/>
      <c r="D5" s="1478"/>
      <c r="E5" s="1478"/>
      <c r="F5" s="1478"/>
      <c r="G5" s="1478"/>
      <c r="H5" s="1478"/>
      <c r="I5" s="1478"/>
      <c r="J5" s="1478"/>
      <c r="K5" s="1478"/>
      <c r="L5" s="1478"/>
      <c r="M5" s="1478"/>
      <c r="N5" s="1478"/>
      <c r="O5" s="1478"/>
      <c r="P5" s="897"/>
    </row>
    <row r="6" spans="1:16" ht="14.25" customHeight="1">
      <c r="A6" s="1478"/>
      <c r="B6" s="1478"/>
      <c r="C6" s="1478"/>
      <c r="D6" s="1478"/>
      <c r="E6" s="1478"/>
      <c r="F6" s="1478"/>
      <c r="G6" s="1478"/>
      <c r="H6" s="1478"/>
      <c r="I6" s="1478"/>
      <c r="J6" s="1478"/>
      <c r="K6" s="1478"/>
      <c r="L6" s="1478"/>
      <c r="M6" s="1478"/>
      <c r="N6" s="1478"/>
      <c r="O6" s="1478"/>
      <c r="P6" s="897"/>
    </row>
    <row r="7" spans="1:16" ht="14.25" customHeight="1">
      <c r="A7" s="1478"/>
      <c r="B7" s="1478"/>
      <c r="C7" s="1478"/>
      <c r="D7" s="1478"/>
      <c r="E7" s="1478"/>
      <c r="F7" s="1478"/>
      <c r="G7" s="1478"/>
      <c r="H7" s="1478"/>
      <c r="I7" s="1478"/>
      <c r="J7" s="1478"/>
      <c r="K7" s="1478"/>
      <c r="L7" s="1478"/>
      <c r="M7" s="1478"/>
      <c r="N7" s="1478"/>
      <c r="O7" s="1478"/>
      <c r="P7" s="897"/>
    </row>
    <row r="8" spans="1:16" ht="14.25" customHeight="1">
      <c r="A8" s="1478"/>
      <c r="B8" s="1478"/>
      <c r="C8" s="1478"/>
      <c r="D8" s="1478"/>
      <c r="E8" s="1478"/>
      <c r="F8" s="1478"/>
      <c r="G8" s="1478"/>
      <c r="H8" s="1478"/>
      <c r="I8" s="1478"/>
      <c r="J8" s="1478"/>
      <c r="K8" s="1478"/>
      <c r="L8" s="1478"/>
      <c r="M8" s="1478"/>
      <c r="N8" s="1478"/>
      <c r="O8" s="1478"/>
      <c r="P8" s="897"/>
    </row>
    <row r="9" spans="1:16" ht="14.25" customHeight="1">
      <c r="A9" s="1478"/>
      <c r="B9" s="1478"/>
      <c r="C9" s="1478"/>
      <c r="D9" s="1478"/>
      <c r="E9" s="1478"/>
      <c r="F9" s="1478"/>
      <c r="G9" s="1478"/>
      <c r="H9" s="1478"/>
      <c r="I9" s="1478"/>
      <c r="J9" s="1478"/>
      <c r="K9" s="1478"/>
      <c r="L9" s="1478"/>
      <c r="M9" s="1478"/>
      <c r="N9" s="1478"/>
      <c r="O9" s="1478"/>
      <c r="P9" s="897"/>
    </row>
    <row r="10" spans="1:16" ht="45.75" customHeight="1">
      <c r="A10" s="1478"/>
      <c r="B10" s="1478"/>
      <c r="C10" s="1478"/>
      <c r="D10" s="1478"/>
      <c r="E10" s="1478"/>
      <c r="F10" s="1478"/>
      <c r="G10" s="1478"/>
      <c r="H10" s="1478"/>
      <c r="I10" s="1478"/>
      <c r="J10" s="1478"/>
      <c r="K10" s="1478"/>
      <c r="L10" s="1478"/>
      <c r="M10" s="1478"/>
      <c r="N10" s="1478"/>
      <c r="O10" s="1478"/>
      <c r="P10" s="897"/>
    </row>
    <row r="11" spans="1:16" ht="14.25" customHeight="1">
      <c r="A11" s="1478"/>
      <c r="B11" s="1478"/>
      <c r="C11" s="1478"/>
      <c r="D11" s="1478"/>
      <c r="E11" s="1478"/>
      <c r="F11" s="1478"/>
      <c r="G11" s="1478"/>
      <c r="H11" s="1478"/>
      <c r="I11" s="1478"/>
      <c r="J11" s="1478"/>
      <c r="K11" s="1478"/>
      <c r="L11" s="1478"/>
      <c r="M11" s="1478"/>
      <c r="N11" s="1478"/>
      <c r="O11" s="1478"/>
      <c r="P11" s="897"/>
    </row>
    <row r="12" spans="1:16" ht="14.25" customHeight="1">
      <c r="A12" s="1478"/>
      <c r="B12" s="1478"/>
      <c r="C12" s="1478"/>
      <c r="D12" s="1478"/>
      <c r="E12" s="1478"/>
      <c r="F12" s="1478"/>
      <c r="G12" s="1478"/>
      <c r="H12" s="1478"/>
      <c r="I12" s="1478"/>
      <c r="J12" s="1478"/>
      <c r="K12" s="1478"/>
      <c r="L12" s="1478"/>
      <c r="M12" s="1478"/>
      <c r="N12" s="1478"/>
      <c r="O12" s="1478"/>
      <c r="P12" s="897"/>
    </row>
    <row r="13" spans="1:16" ht="14.25" customHeight="1">
      <c r="A13" s="1478"/>
      <c r="B13" s="1478"/>
      <c r="C13" s="1478"/>
      <c r="D13" s="1478"/>
      <c r="E13" s="1478"/>
      <c r="F13" s="1478"/>
      <c r="G13" s="1478"/>
      <c r="H13" s="1478"/>
      <c r="I13" s="1478"/>
      <c r="J13" s="1478"/>
      <c r="K13" s="1478"/>
      <c r="L13" s="1478"/>
      <c r="M13" s="1478"/>
      <c r="N13" s="1478"/>
      <c r="O13" s="1478"/>
      <c r="P13" s="897"/>
    </row>
    <row r="14" spans="1:16" ht="14.25" customHeight="1">
      <c r="A14" s="1478"/>
      <c r="B14" s="1478"/>
      <c r="C14" s="1478"/>
      <c r="D14" s="1478"/>
      <c r="E14" s="1478"/>
      <c r="F14" s="1478"/>
      <c r="G14" s="1478"/>
      <c r="H14" s="1478"/>
      <c r="I14" s="1478"/>
      <c r="J14" s="1478"/>
      <c r="K14" s="1478"/>
      <c r="L14" s="1478"/>
      <c r="M14" s="1478"/>
      <c r="N14" s="1478"/>
      <c r="O14" s="1478"/>
      <c r="P14" s="897"/>
    </row>
    <row r="15" spans="1:16" ht="14.25" customHeight="1">
      <c r="A15" s="1478"/>
      <c r="B15" s="1478"/>
      <c r="C15" s="1478"/>
      <c r="D15" s="1478"/>
      <c r="E15" s="1478"/>
      <c r="F15" s="1478"/>
      <c r="G15" s="1478"/>
      <c r="H15" s="1478"/>
      <c r="I15" s="1478"/>
      <c r="J15" s="1478"/>
      <c r="K15" s="1478"/>
      <c r="L15" s="1478"/>
      <c r="M15" s="1478"/>
      <c r="N15" s="1478"/>
      <c r="O15" s="1478"/>
      <c r="P15" s="897"/>
    </row>
    <row r="16" spans="1:16" ht="14.25" customHeight="1">
      <c r="A16" s="1478"/>
      <c r="B16" s="1478"/>
      <c r="C16" s="1478"/>
      <c r="D16" s="1478"/>
      <c r="E16" s="1478"/>
      <c r="F16" s="1478"/>
      <c r="G16" s="1478"/>
      <c r="H16" s="1478"/>
      <c r="I16" s="1478"/>
      <c r="J16" s="1478"/>
      <c r="K16" s="1478"/>
      <c r="L16" s="1478"/>
      <c r="M16" s="1478"/>
      <c r="N16" s="1478"/>
      <c r="O16" s="1478"/>
      <c r="P16" s="897"/>
    </row>
    <row r="17" spans="1:16" ht="14.25" customHeight="1">
      <c r="A17" s="1478"/>
      <c r="B17" s="1478"/>
      <c r="C17" s="1478"/>
      <c r="D17" s="1478"/>
      <c r="E17" s="1478"/>
      <c r="F17" s="1478"/>
      <c r="G17" s="1478"/>
      <c r="H17" s="1478"/>
      <c r="I17" s="1478"/>
      <c r="J17" s="1478"/>
      <c r="K17" s="1478"/>
      <c r="L17" s="1478"/>
      <c r="M17" s="1478"/>
      <c r="N17" s="1478"/>
      <c r="O17" s="1478"/>
      <c r="P17" s="897"/>
    </row>
    <row r="18" spans="1:16" ht="14.25" customHeight="1">
      <c r="A18" s="1478"/>
      <c r="B18" s="1478"/>
      <c r="C18" s="1478"/>
      <c r="D18" s="1478"/>
      <c r="E18" s="1478"/>
      <c r="F18" s="1478"/>
      <c r="G18" s="1478"/>
      <c r="H18" s="1478"/>
      <c r="I18" s="1478"/>
      <c r="J18" s="1478"/>
      <c r="K18" s="1478"/>
      <c r="L18" s="1478"/>
      <c r="M18" s="1478"/>
      <c r="N18" s="1478"/>
      <c r="O18" s="1478"/>
      <c r="P18" s="897"/>
    </row>
    <row r="19" spans="1:16" ht="14.25" customHeight="1">
      <c r="A19" s="1478"/>
      <c r="B19" s="1478"/>
      <c r="C19" s="1478"/>
      <c r="D19" s="1478"/>
      <c r="E19" s="1478"/>
      <c r="F19" s="1478"/>
      <c r="G19" s="1478"/>
      <c r="H19" s="1478"/>
      <c r="I19" s="1478"/>
      <c r="J19" s="1478"/>
      <c r="K19" s="1478"/>
      <c r="L19" s="1478"/>
      <c r="M19" s="1478"/>
      <c r="N19" s="1478"/>
      <c r="O19" s="1478"/>
      <c r="P19" s="897"/>
    </row>
    <row r="20" spans="1:16" ht="14.25" customHeight="1">
      <c r="A20" s="1478"/>
      <c r="B20" s="1478"/>
      <c r="C20" s="1478"/>
      <c r="D20" s="1478"/>
      <c r="E20" s="1478"/>
      <c r="F20" s="1478"/>
      <c r="G20" s="1478"/>
      <c r="H20" s="1478"/>
      <c r="I20" s="1478"/>
      <c r="J20" s="1478"/>
      <c r="K20" s="1478"/>
      <c r="L20" s="1478"/>
      <c r="M20" s="1478"/>
      <c r="N20" s="1478"/>
      <c r="O20" s="1478"/>
      <c r="P20" s="897"/>
    </row>
    <row r="21" spans="1:16" ht="14.25" customHeight="1">
      <c r="A21" s="1478"/>
      <c r="B21" s="1478"/>
      <c r="C21" s="1478"/>
      <c r="D21" s="1478"/>
      <c r="E21" s="1478"/>
      <c r="F21" s="1478"/>
      <c r="G21" s="1478"/>
      <c r="H21" s="1478"/>
      <c r="I21" s="1478"/>
      <c r="J21" s="1478"/>
      <c r="K21" s="1478"/>
      <c r="L21" s="1478"/>
      <c r="M21" s="1478"/>
      <c r="N21" s="1478"/>
      <c r="O21" s="1478"/>
      <c r="P21" s="897"/>
    </row>
    <row r="22" spans="1:16" ht="15" customHeight="1">
      <c r="A22" s="1478"/>
      <c r="B22" s="1478"/>
      <c r="C22" s="1478"/>
      <c r="D22" s="1478"/>
      <c r="E22" s="1478"/>
      <c r="F22" s="1478"/>
      <c r="G22" s="1478"/>
      <c r="H22" s="1478"/>
      <c r="I22" s="1478"/>
      <c r="J22" s="1478"/>
      <c r="K22" s="1478"/>
      <c r="L22" s="1478"/>
      <c r="M22" s="1478"/>
      <c r="N22" s="1478"/>
      <c r="O22" s="1478"/>
      <c r="P22" s="897"/>
    </row>
    <row r="23" spans="1:16" ht="15" customHeight="1">
      <c r="A23" s="1478"/>
      <c r="B23" s="1478"/>
      <c r="C23" s="1478"/>
      <c r="D23" s="1478"/>
      <c r="E23" s="1478"/>
      <c r="F23" s="1478"/>
      <c r="G23" s="1478"/>
      <c r="H23" s="1478"/>
      <c r="I23" s="1478"/>
      <c r="J23" s="1478"/>
      <c r="K23" s="1478"/>
      <c r="L23" s="1478"/>
      <c r="M23" s="1478"/>
      <c r="N23" s="1478"/>
      <c r="O23" s="1478"/>
      <c r="P23" s="897"/>
    </row>
    <row r="24" spans="1:16" ht="15" customHeight="1">
      <c r="A24" s="1478"/>
      <c r="B24" s="1478"/>
      <c r="C24" s="1478"/>
      <c r="D24" s="1478"/>
      <c r="E24" s="1478"/>
      <c r="F24" s="1478"/>
      <c r="G24" s="1478"/>
      <c r="H24" s="1478"/>
      <c r="I24" s="1478"/>
      <c r="J24" s="1478"/>
      <c r="K24" s="1478"/>
      <c r="L24" s="1478"/>
      <c r="M24" s="1478"/>
      <c r="N24" s="1478"/>
      <c r="O24" s="1478"/>
      <c r="P24" s="897"/>
    </row>
    <row r="25" spans="1:16" ht="15" customHeight="1">
      <c r="A25" s="1478"/>
      <c r="B25" s="1478"/>
      <c r="C25" s="1478"/>
      <c r="D25" s="1478"/>
      <c r="E25" s="1478"/>
      <c r="F25" s="1478"/>
      <c r="G25" s="1478"/>
      <c r="H25" s="1478"/>
      <c r="I25" s="1478"/>
      <c r="J25" s="1478"/>
      <c r="K25" s="1478"/>
      <c r="L25" s="1478"/>
      <c r="M25" s="1478"/>
      <c r="N25" s="1478"/>
      <c r="O25" s="1478"/>
      <c r="P25" s="897"/>
    </row>
    <row r="26" spans="1:16" ht="15" customHeight="1">
      <c r="A26" s="1478"/>
      <c r="B26" s="1478"/>
      <c r="C26" s="1478"/>
      <c r="D26" s="1478"/>
      <c r="E26" s="1478"/>
      <c r="F26" s="1478"/>
      <c r="G26" s="1478"/>
      <c r="H26" s="1478"/>
      <c r="I26" s="1478"/>
      <c r="J26" s="1478"/>
      <c r="K26" s="1478"/>
      <c r="L26" s="1478"/>
      <c r="M26" s="1478"/>
      <c r="N26" s="1478"/>
      <c r="O26" s="1478"/>
      <c r="P26" s="897"/>
    </row>
    <row r="27" spans="1:16" ht="14.25" customHeight="1">
      <c r="A27" s="1478"/>
      <c r="B27" s="1478"/>
      <c r="C27" s="1478"/>
      <c r="D27" s="1478"/>
      <c r="E27" s="1478"/>
      <c r="F27" s="1478"/>
      <c r="G27" s="1478"/>
      <c r="H27" s="1478"/>
      <c r="I27" s="1478"/>
      <c r="J27" s="1478"/>
      <c r="K27" s="1478"/>
      <c r="L27" s="1478"/>
      <c r="M27" s="1478"/>
      <c r="N27" s="1478"/>
      <c r="O27" s="1478"/>
      <c r="P27" s="897"/>
    </row>
    <row r="28" spans="1:16" ht="93.75" customHeight="1">
      <c r="A28" s="1478"/>
      <c r="B28" s="1478"/>
      <c r="C28" s="1478"/>
      <c r="D28" s="1478"/>
      <c r="E28" s="1478"/>
      <c r="F28" s="1478"/>
      <c r="G28" s="1478"/>
      <c r="H28" s="1478"/>
      <c r="I28" s="1478"/>
      <c r="J28" s="1478"/>
      <c r="K28" s="1478"/>
      <c r="L28" s="1478"/>
      <c r="M28" s="1478"/>
      <c r="N28" s="1478"/>
      <c r="O28" s="1478"/>
      <c r="P28" s="897"/>
    </row>
    <row r="29" spans="1:16" ht="14.25" customHeight="1">
      <c r="A29" s="1478"/>
      <c r="B29" s="1478"/>
      <c r="C29" s="1478"/>
      <c r="D29" s="1478"/>
      <c r="E29" s="1478"/>
      <c r="F29" s="1478"/>
      <c r="G29" s="1478"/>
      <c r="H29" s="1478"/>
      <c r="I29" s="1478"/>
      <c r="J29" s="1478"/>
      <c r="K29" s="1478"/>
      <c r="L29" s="1478"/>
      <c r="M29" s="1478"/>
      <c r="N29" s="1478"/>
      <c r="O29" s="1478"/>
      <c r="P29" s="897"/>
    </row>
    <row r="30" spans="1:16" ht="14.25" customHeight="1">
      <c r="A30" s="1478"/>
      <c r="B30" s="1478"/>
      <c r="C30" s="1478"/>
      <c r="D30" s="1478"/>
      <c r="E30" s="1478"/>
      <c r="F30" s="1478"/>
      <c r="G30" s="1478"/>
      <c r="H30" s="1478"/>
      <c r="I30" s="1478"/>
      <c r="J30" s="1478"/>
      <c r="K30" s="1478"/>
      <c r="L30" s="1478"/>
      <c r="M30" s="1478"/>
      <c r="N30" s="1478"/>
      <c r="O30" s="1478"/>
      <c r="P30" s="897"/>
    </row>
    <row r="31" spans="1:16" ht="30">
      <c r="A31" s="1478"/>
      <c r="B31" s="1478"/>
      <c r="C31" s="1478"/>
      <c r="D31" s="1478"/>
      <c r="E31" s="1478"/>
      <c r="F31" s="1478"/>
      <c r="G31" s="1478"/>
      <c r="H31" s="1478"/>
      <c r="I31" s="1478"/>
      <c r="J31" s="1478"/>
      <c r="K31" s="1478"/>
      <c r="L31" s="1478"/>
      <c r="M31" s="1478"/>
      <c r="N31" s="1478"/>
      <c r="O31" s="1478"/>
      <c r="P31" s="897"/>
    </row>
    <row r="32" spans="1:16" ht="14.25" customHeight="1">
      <c r="A32" s="1478"/>
      <c r="B32" s="1478"/>
      <c r="C32" s="1478"/>
      <c r="D32" s="1478"/>
      <c r="E32" s="1478"/>
      <c r="F32" s="1478"/>
      <c r="G32" s="1478"/>
      <c r="H32" s="1478"/>
      <c r="I32" s="1478"/>
      <c r="J32" s="1478"/>
      <c r="K32" s="1478"/>
      <c r="L32" s="1478"/>
      <c r="M32" s="1478"/>
      <c r="N32" s="1478"/>
      <c r="O32" s="1478"/>
      <c r="P32" s="897"/>
    </row>
    <row r="33" spans="1:16" ht="31.5" customHeight="1">
      <c r="A33" s="1478"/>
      <c r="B33" s="1478"/>
      <c r="C33" s="1478"/>
      <c r="D33" s="1478"/>
      <c r="E33" s="1478"/>
      <c r="F33" s="1478"/>
      <c r="G33" s="1478"/>
      <c r="H33" s="1478"/>
      <c r="I33" s="1478"/>
      <c r="J33" s="1478"/>
      <c r="K33" s="1478"/>
      <c r="L33" s="1478"/>
      <c r="M33" s="1478"/>
      <c r="N33" s="1478"/>
      <c r="O33" s="1478"/>
      <c r="P33" s="897"/>
    </row>
    <row r="34" spans="1:16" ht="42.75" customHeight="1">
      <c r="A34" s="1478"/>
      <c r="B34" s="1478"/>
      <c r="C34" s="1478"/>
      <c r="D34" s="1478"/>
      <c r="E34" s="1478"/>
      <c r="F34" s="1478"/>
      <c r="G34" s="1478"/>
      <c r="H34" s="1478"/>
      <c r="I34" s="1478"/>
      <c r="J34" s="1478"/>
      <c r="K34" s="1478"/>
      <c r="L34" s="1478"/>
      <c r="M34" s="1478"/>
      <c r="N34" s="1478"/>
      <c r="O34" s="1478"/>
      <c r="P34" s="897"/>
    </row>
    <row r="35" spans="1:16" ht="14.25" customHeight="1">
      <c r="A35" s="1478"/>
      <c r="B35" s="1478"/>
      <c r="C35" s="1478"/>
      <c r="D35" s="1478"/>
      <c r="E35" s="1478"/>
      <c r="F35" s="1478"/>
      <c r="G35" s="1478"/>
      <c r="H35" s="1478"/>
      <c r="I35" s="1478"/>
      <c r="J35" s="1478"/>
      <c r="K35" s="1478"/>
      <c r="L35" s="1478"/>
      <c r="M35" s="1478"/>
      <c r="N35" s="1478"/>
      <c r="O35" s="1478"/>
      <c r="P35" s="897"/>
    </row>
    <row r="36" spans="1:16" ht="19.5" customHeight="1">
      <c r="A36" s="1478"/>
      <c r="B36" s="1478"/>
      <c r="C36" s="1478"/>
      <c r="D36" s="1478"/>
      <c r="E36" s="1478"/>
      <c r="F36" s="1478"/>
      <c r="G36" s="1478"/>
      <c r="H36" s="1478"/>
      <c r="I36" s="1478"/>
      <c r="J36" s="1478"/>
      <c r="K36" s="1478"/>
      <c r="L36" s="1478"/>
      <c r="M36" s="1478"/>
      <c r="N36" s="1478"/>
      <c r="O36" s="1478"/>
      <c r="P36" s="897"/>
    </row>
    <row r="37" spans="1:16" ht="59.25" customHeight="1">
      <c r="A37" s="1478"/>
      <c r="B37" s="1478"/>
      <c r="C37" s="1478"/>
      <c r="D37" s="1478"/>
      <c r="E37" s="1478"/>
      <c r="F37" s="1478"/>
      <c r="G37" s="1478"/>
      <c r="H37" s="1478"/>
      <c r="I37" s="1478"/>
      <c r="J37" s="1478"/>
      <c r="K37" s="1478"/>
      <c r="L37" s="1478"/>
      <c r="M37" s="1478"/>
      <c r="N37" s="1478"/>
      <c r="O37" s="1478"/>
      <c r="P37" s="897"/>
    </row>
    <row r="38" spans="1:16" ht="120" customHeight="1">
      <c r="A38" s="1478"/>
      <c r="B38" s="1478"/>
      <c r="C38" s="1478"/>
      <c r="D38" s="1478"/>
      <c r="E38" s="1478"/>
      <c r="F38" s="1478"/>
      <c r="G38" s="1478"/>
      <c r="H38" s="1478"/>
      <c r="I38" s="1478"/>
      <c r="J38" s="1478"/>
      <c r="K38" s="1478"/>
      <c r="L38" s="1478"/>
      <c r="M38" s="1478"/>
      <c r="N38" s="1478"/>
      <c r="O38" s="1478"/>
      <c r="P38" s="897"/>
    </row>
    <row r="39" spans="1:16" ht="30">
      <c r="A39" s="1478"/>
      <c r="B39" s="1478"/>
      <c r="C39" s="1478"/>
      <c r="D39" s="1478"/>
      <c r="E39" s="1478"/>
      <c r="F39" s="1478"/>
      <c r="G39" s="1478"/>
      <c r="H39" s="1478"/>
      <c r="I39" s="1478"/>
      <c r="J39" s="1478"/>
      <c r="K39" s="1478"/>
      <c r="L39" s="1478"/>
      <c r="M39" s="1478"/>
      <c r="N39" s="1478"/>
      <c r="O39" s="1478"/>
      <c r="P39" s="897"/>
    </row>
    <row r="40" spans="1:16" ht="27">
      <c r="A40" s="1478"/>
      <c r="B40" s="1478"/>
      <c r="C40" s="1478"/>
      <c r="D40" s="1478"/>
      <c r="E40" s="1478"/>
      <c r="F40" s="1478"/>
      <c r="G40" s="1478"/>
      <c r="H40" s="1478"/>
      <c r="I40" s="1478"/>
      <c r="J40" s="1478"/>
      <c r="K40" s="1478"/>
      <c r="L40" s="1478"/>
      <c r="M40" s="1478"/>
      <c r="N40" s="1478"/>
      <c r="O40" s="1478"/>
      <c r="P40" s="898"/>
    </row>
    <row r="41" spans="1:16" ht="27">
      <c r="A41" s="1478"/>
      <c r="B41" s="1478"/>
      <c r="C41" s="1478"/>
      <c r="D41" s="1478"/>
      <c r="E41" s="1478"/>
      <c r="F41" s="1478"/>
      <c r="G41" s="1478"/>
      <c r="H41" s="1478"/>
      <c r="I41" s="1478"/>
      <c r="J41" s="1478"/>
      <c r="K41" s="1478"/>
      <c r="L41" s="1478"/>
      <c r="M41" s="1478"/>
      <c r="N41" s="1478"/>
      <c r="O41" s="1478"/>
      <c r="P41" s="898"/>
    </row>
    <row r="42" spans="1:16" ht="30.75" customHeight="1">
      <c r="A42" s="1478"/>
      <c r="B42" s="1478"/>
      <c r="C42" s="1478"/>
      <c r="D42" s="1478"/>
      <c r="E42" s="1478"/>
      <c r="F42" s="1478"/>
      <c r="G42" s="1478"/>
      <c r="H42" s="1478"/>
      <c r="I42" s="1478"/>
      <c r="J42" s="1478"/>
      <c r="K42" s="1478"/>
      <c r="L42" s="1478"/>
      <c r="M42" s="1478"/>
      <c r="N42" s="1478"/>
      <c r="O42" s="1478"/>
      <c r="P42" s="898"/>
    </row>
    <row r="43" spans="1:16" ht="27">
      <c r="A43" s="1478"/>
      <c r="B43" s="1478"/>
      <c r="C43" s="1478"/>
      <c r="D43" s="1478"/>
      <c r="E43" s="1478"/>
      <c r="F43" s="1478"/>
      <c r="G43" s="1478"/>
      <c r="H43" s="1478"/>
      <c r="I43" s="1478"/>
      <c r="J43" s="1478"/>
      <c r="K43" s="1478"/>
      <c r="L43" s="1478"/>
      <c r="M43" s="1478"/>
      <c r="N43" s="1478"/>
      <c r="O43" s="1478"/>
      <c r="P43" s="898"/>
    </row>
    <row r="44" spans="1:16" ht="120" customHeight="1">
      <c r="A44" s="1478"/>
      <c r="B44" s="1478"/>
      <c r="C44" s="1478"/>
      <c r="D44" s="1478"/>
      <c r="E44" s="1478"/>
      <c r="F44" s="1478"/>
      <c r="G44" s="1478"/>
      <c r="H44" s="1478"/>
      <c r="I44" s="1478"/>
      <c r="J44" s="1478"/>
      <c r="K44" s="1478"/>
      <c r="L44" s="1478"/>
      <c r="M44" s="1478"/>
      <c r="N44" s="1478"/>
      <c r="O44" s="1478"/>
      <c r="P44" s="898"/>
    </row>
    <row r="45" spans="1:16" ht="27">
      <c r="A45" s="1478"/>
      <c r="B45" s="1478"/>
      <c r="C45" s="1478"/>
      <c r="D45" s="1478"/>
      <c r="E45" s="1478"/>
      <c r="F45" s="1478"/>
      <c r="G45" s="1478"/>
      <c r="H45" s="1478"/>
      <c r="I45" s="1478"/>
      <c r="J45" s="1478"/>
      <c r="K45" s="1478"/>
      <c r="L45" s="1478"/>
      <c r="M45" s="1478"/>
      <c r="N45" s="1478"/>
      <c r="O45" s="1478"/>
      <c r="P45" s="898"/>
    </row>
    <row r="46" spans="1:16" ht="27">
      <c r="A46" s="1478"/>
      <c r="B46" s="1478"/>
      <c r="C46" s="1478"/>
      <c r="D46" s="1478"/>
      <c r="E46" s="1478"/>
      <c r="F46" s="1478"/>
      <c r="G46" s="1478"/>
      <c r="H46" s="1478"/>
      <c r="I46" s="1478"/>
      <c r="J46" s="1478"/>
      <c r="K46" s="1478"/>
      <c r="L46" s="1478"/>
      <c r="M46" s="1478"/>
      <c r="N46" s="1478"/>
      <c r="O46" s="1478"/>
      <c r="P46" s="898"/>
    </row>
    <row r="47" spans="1:16" ht="27">
      <c r="A47" s="1478"/>
      <c r="B47" s="1478"/>
      <c r="C47" s="1478"/>
      <c r="D47" s="1478"/>
      <c r="E47" s="1478"/>
      <c r="F47" s="1478"/>
      <c r="G47" s="1478"/>
      <c r="H47" s="1478"/>
      <c r="I47" s="1478"/>
      <c r="J47" s="1478"/>
      <c r="K47" s="1478"/>
      <c r="L47" s="1478"/>
      <c r="M47" s="1478"/>
      <c r="N47" s="1478"/>
      <c r="O47" s="1478"/>
      <c r="P47" s="898"/>
    </row>
    <row r="48" spans="1:16" ht="27">
      <c r="A48" s="1478"/>
      <c r="B48" s="1478"/>
      <c r="C48" s="1478"/>
      <c r="D48" s="1478"/>
      <c r="E48" s="1478"/>
      <c r="F48" s="1478"/>
      <c r="G48" s="1478"/>
      <c r="H48" s="1478"/>
      <c r="I48" s="1478"/>
      <c r="J48" s="1478"/>
      <c r="K48" s="1478"/>
      <c r="L48" s="1478"/>
      <c r="M48" s="1478"/>
      <c r="N48" s="1478"/>
      <c r="O48" s="1478"/>
      <c r="P48" s="898"/>
    </row>
    <row r="49" spans="1:16" ht="27">
      <c r="A49" s="1478"/>
      <c r="B49" s="1478"/>
      <c r="C49" s="1478"/>
      <c r="D49" s="1478"/>
      <c r="E49" s="1478"/>
      <c r="F49" s="1478"/>
      <c r="G49" s="1478"/>
      <c r="H49" s="1478"/>
      <c r="I49" s="1478"/>
      <c r="J49" s="1478"/>
      <c r="K49" s="1478"/>
      <c r="L49" s="1478"/>
      <c r="M49" s="1478"/>
      <c r="N49" s="1478"/>
      <c r="O49" s="1478"/>
      <c r="P49" s="898"/>
    </row>
    <row r="50" spans="1:16" ht="27">
      <c r="A50" s="1478"/>
      <c r="B50" s="1478"/>
      <c r="C50" s="1478"/>
      <c r="D50" s="1478"/>
      <c r="E50" s="1478"/>
      <c r="F50" s="1478"/>
      <c r="G50" s="1478"/>
      <c r="H50" s="1478"/>
      <c r="I50" s="1478"/>
      <c r="J50" s="1478"/>
      <c r="K50" s="1478"/>
      <c r="L50" s="1478"/>
      <c r="M50" s="1478"/>
      <c r="N50" s="1478"/>
      <c r="O50" s="1478"/>
      <c r="P50" s="898"/>
    </row>
    <row r="51" spans="1:16" ht="27">
      <c r="A51" s="1478"/>
      <c r="B51" s="1478"/>
      <c r="C51" s="1478"/>
      <c r="D51" s="1478"/>
      <c r="E51" s="1478"/>
      <c r="F51" s="1478"/>
      <c r="G51" s="1478"/>
      <c r="H51" s="1478"/>
      <c r="I51" s="1478"/>
      <c r="J51" s="1478"/>
      <c r="K51" s="1478"/>
      <c r="L51" s="1478"/>
      <c r="M51" s="1478"/>
      <c r="N51" s="1478"/>
      <c r="O51" s="1478"/>
      <c r="P51" s="898"/>
    </row>
    <row r="52" spans="1:16" ht="27">
      <c r="A52" s="1478"/>
      <c r="B52" s="1478"/>
      <c r="C52" s="1478"/>
      <c r="D52" s="1478"/>
      <c r="E52" s="1478"/>
      <c r="F52" s="1478"/>
      <c r="G52" s="1478"/>
      <c r="H52" s="1478"/>
      <c r="I52" s="1478"/>
      <c r="J52" s="1478"/>
      <c r="K52" s="1478"/>
      <c r="L52" s="1478"/>
      <c r="M52" s="1478"/>
      <c r="N52" s="1478"/>
      <c r="O52" s="1478"/>
      <c r="P52" s="898"/>
    </row>
    <row r="53" spans="1:16" ht="27">
      <c r="A53" s="1478"/>
      <c r="B53" s="1478"/>
      <c r="C53" s="1478"/>
      <c r="D53" s="1478"/>
      <c r="E53" s="1478"/>
      <c r="F53" s="1478"/>
      <c r="G53" s="1478"/>
      <c r="H53" s="1478"/>
      <c r="I53" s="1478"/>
      <c r="J53" s="1478"/>
      <c r="K53" s="1478"/>
      <c r="L53" s="1478"/>
      <c r="M53" s="1478"/>
      <c r="N53" s="1478"/>
      <c r="O53" s="1478"/>
      <c r="P53" s="898"/>
    </row>
    <row r="54" spans="1:16" ht="27">
      <c r="A54" s="1478"/>
      <c r="B54" s="1478"/>
      <c r="C54" s="1478"/>
      <c r="D54" s="1478"/>
      <c r="E54" s="1478"/>
      <c r="F54" s="1478"/>
      <c r="G54" s="1478"/>
      <c r="H54" s="1478"/>
      <c r="I54" s="1478"/>
      <c r="J54" s="1478"/>
      <c r="K54" s="1478"/>
      <c r="L54" s="1478"/>
      <c r="M54" s="1478"/>
      <c r="N54" s="1478"/>
      <c r="O54" s="1478"/>
      <c r="P54" s="898"/>
    </row>
    <row r="55" spans="1:16" ht="27">
      <c r="A55" s="1478"/>
      <c r="B55" s="1478"/>
      <c r="C55" s="1478"/>
      <c r="D55" s="1478"/>
      <c r="E55" s="1478"/>
      <c r="F55" s="1478"/>
      <c r="G55" s="1478"/>
      <c r="H55" s="1478"/>
      <c r="I55" s="1478"/>
      <c r="J55" s="1478"/>
      <c r="K55" s="1478"/>
      <c r="L55" s="1478"/>
      <c r="M55" s="1478"/>
      <c r="N55" s="1478"/>
      <c r="O55" s="1478"/>
      <c r="P55" s="898"/>
    </row>
    <row r="56" spans="1:16" ht="27">
      <c r="A56" s="1478"/>
      <c r="B56" s="1478"/>
      <c r="C56" s="1478"/>
      <c r="D56" s="1478"/>
      <c r="E56" s="1478"/>
      <c r="F56" s="1478"/>
      <c r="G56" s="1478"/>
      <c r="H56" s="1478"/>
      <c r="I56" s="1478"/>
      <c r="J56" s="1478"/>
      <c r="K56" s="1478"/>
      <c r="L56" s="1478"/>
      <c r="M56" s="1478"/>
      <c r="N56" s="1478"/>
      <c r="O56" s="1478"/>
      <c r="P56" s="898"/>
    </row>
    <row r="57" spans="1:16" ht="171" customHeight="1">
      <c r="A57" s="1478"/>
      <c r="B57" s="1478"/>
      <c r="C57" s="1478"/>
      <c r="D57" s="1478"/>
      <c r="E57" s="1478"/>
      <c r="F57" s="1478"/>
      <c r="G57" s="1478"/>
      <c r="H57" s="1478"/>
      <c r="I57" s="1478"/>
      <c r="J57" s="1478"/>
      <c r="K57" s="1478"/>
      <c r="L57" s="1478"/>
      <c r="M57" s="1478"/>
      <c r="N57" s="1478"/>
      <c r="O57" s="1478"/>
      <c r="P57" s="898"/>
    </row>
    <row r="58" spans="1:16" ht="78" customHeight="1">
      <c r="A58" s="1478"/>
      <c r="B58" s="1478"/>
      <c r="C58" s="1478"/>
      <c r="D58" s="1478"/>
      <c r="E58" s="1478"/>
      <c r="F58" s="1478"/>
      <c r="G58" s="1478"/>
      <c r="H58" s="1478"/>
      <c r="I58" s="1478"/>
      <c r="J58" s="1478"/>
      <c r="K58" s="1478"/>
      <c r="L58" s="1478"/>
      <c r="M58" s="1478"/>
      <c r="N58" s="1478"/>
      <c r="O58" s="1478"/>
      <c r="P58" s="898"/>
    </row>
    <row r="59" spans="1:16" ht="69" customHeight="1">
      <c r="A59" s="1478"/>
      <c r="B59" s="1478"/>
      <c r="C59" s="1478"/>
      <c r="D59" s="1478"/>
      <c r="E59" s="1478"/>
      <c r="F59" s="1478"/>
      <c r="G59" s="1478"/>
      <c r="H59" s="1478"/>
      <c r="I59" s="1478"/>
      <c r="J59" s="1478"/>
      <c r="K59" s="1478"/>
      <c r="L59" s="1478"/>
      <c r="M59" s="1478"/>
      <c r="N59" s="1478"/>
      <c r="O59" s="1478"/>
      <c r="P59" s="898"/>
    </row>
    <row r="60" spans="1:16" ht="27">
      <c r="A60" s="1478"/>
      <c r="B60" s="1478"/>
      <c r="C60" s="1478"/>
      <c r="D60" s="1478"/>
      <c r="E60" s="1478"/>
      <c r="F60" s="1478"/>
      <c r="G60" s="1478"/>
      <c r="H60" s="1478"/>
      <c r="I60" s="1478"/>
      <c r="J60" s="1478"/>
      <c r="K60" s="1478"/>
      <c r="L60" s="1478"/>
      <c r="M60" s="1478"/>
      <c r="N60" s="1478"/>
      <c r="O60" s="1478"/>
      <c r="P60" s="898"/>
    </row>
    <row r="61" spans="1:16" ht="27">
      <c r="A61" s="1478"/>
      <c r="B61" s="1478"/>
      <c r="C61" s="1478"/>
      <c r="D61" s="1478"/>
      <c r="E61" s="1478"/>
      <c r="F61" s="1478"/>
      <c r="G61" s="1478"/>
      <c r="H61" s="1478"/>
      <c r="I61" s="1478"/>
      <c r="J61" s="1478"/>
      <c r="K61" s="1478"/>
      <c r="L61" s="1478"/>
      <c r="M61" s="1478"/>
      <c r="N61" s="1478"/>
      <c r="O61" s="1478"/>
      <c r="P61" s="898"/>
    </row>
    <row r="62" spans="1:16" ht="33" customHeight="1">
      <c r="A62" s="1478"/>
      <c r="B62" s="1478"/>
      <c r="C62" s="1478"/>
      <c r="D62" s="1478"/>
      <c r="E62" s="1478"/>
      <c r="F62" s="1478"/>
      <c r="G62" s="1478"/>
      <c r="H62" s="1478"/>
      <c r="I62" s="1478"/>
      <c r="J62" s="1478"/>
      <c r="K62" s="1478"/>
      <c r="L62" s="1478"/>
      <c r="M62" s="1478"/>
      <c r="N62" s="1478"/>
      <c r="O62" s="1478"/>
      <c r="P62" s="898"/>
    </row>
  </sheetData>
  <mergeCells count="1">
    <mergeCell ref="A4:O62"/>
  </mergeCells>
  <pageMargins left="0.70866141732283472" right="0.70866141732283472" top="0.74803149606299213" bottom="0.74803149606299213" header="0.31496062992125984" footer="0.31496062992125984"/>
  <pageSetup paperSize="119" scale="24"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7030A0"/>
    <pageSetUpPr fitToPage="1"/>
  </sheetPr>
  <dimension ref="A1:BA110"/>
  <sheetViews>
    <sheetView showGridLines="0" view="pageBreakPreview" zoomScale="25" zoomScaleNormal="39" zoomScaleSheetLayoutView="25" zoomScalePageLayoutView="25" workbookViewId="0">
      <selection activeCell="O22" sqref="O22"/>
    </sheetView>
  </sheetViews>
  <sheetFormatPr defaultColWidth="11.42578125" defaultRowHeight="45.75"/>
  <cols>
    <col min="1" max="1" width="19.85546875" style="218" customWidth="1"/>
    <col min="2" max="2" width="43.28515625" style="218" customWidth="1"/>
    <col min="3" max="3" width="67.5703125" style="218" customWidth="1"/>
    <col min="4" max="4" width="58.140625" style="218" customWidth="1"/>
    <col min="5" max="5" width="47.85546875" style="218" customWidth="1"/>
    <col min="6" max="6" width="102.28515625" style="218" customWidth="1"/>
    <col min="7" max="7" width="117.7109375" style="218" customWidth="1"/>
    <col min="8" max="8" width="54" style="218" customWidth="1"/>
    <col min="9" max="9" width="36.140625" style="218" customWidth="1"/>
    <col min="10" max="10" width="55.28515625" style="218" customWidth="1"/>
    <col min="11" max="11" width="42.42578125" style="218" customWidth="1"/>
    <col min="12" max="12" width="37.85546875" style="218" customWidth="1"/>
    <col min="13" max="13" width="24.42578125" style="218" customWidth="1"/>
    <col min="14" max="14" width="42.140625" style="216" customWidth="1"/>
    <col min="15" max="15" width="124.7109375" style="930" customWidth="1"/>
    <col min="16" max="16" width="76.7109375" style="930" bestFit="1" customWidth="1"/>
    <col min="17" max="18" width="81.85546875" style="930" bestFit="1" customWidth="1"/>
    <col min="19" max="19" width="40.140625" style="930" bestFit="1" customWidth="1"/>
    <col min="20" max="20" width="45.28515625" style="811" customWidth="1"/>
    <col min="21" max="21" width="45.28515625" style="216" customWidth="1"/>
    <col min="22" max="22" width="56.140625" style="216" bestFit="1" customWidth="1"/>
    <col min="23" max="16384" width="11.42578125" style="216"/>
  </cols>
  <sheetData>
    <row r="1" spans="1:20" ht="296.25" customHeight="1">
      <c r="A1" s="1482" t="s">
        <v>410</v>
      </c>
      <c r="B1" s="1482"/>
      <c r="C1" s="1482"/>
      <c r="D1" s="1482"/>
      <c r="E1" s="1482"/>
      <c r="F1" s="1482"/>
      <c r="G1" s="1482"/>
      <c r="H1" s="1482"/>
      <c r="I1" s="1482"/>
      <c r="J1" s="1482"/>
      <c r="K1" s="1482"/>
      <c r="L1" s="1482"/>
      <c r="M1" s="1483"/>
      <c r="O1" s="930">
        <v>10587564</v>
      </c>
    </row>
    <row r="2" spans="1:20" ht="15.75" customHeight="1"/>
    <row r="3" spans="1:20" ht="12.75" customHeight="1"/>
    <row r="4" spans="1:20" ht="116.25" customHeight="1">
      <c r="O4" s="948" t="s">
        <v>411</v>
      </c>
      <c r="P4" s="949">
        <f>+'1. SFS'!D23</f>
        <v>0.97214338254636945</v>
      </c>
    </row>
    <row r="5" spans="1:20" ht="50.25" customHeight="1">
      <c r="C5" s="1481" t="s">
        <v>412</v>
      </c>
      <c r="D5" s="1481"/>
      <c r="E5" s="1481"/>
      <c r="F5" s="1481"/>
      <c r="G5" s="974"/>
      <c r="O5" s="948"/>
      <c r="P5" s="948"/>
    </row>
    <row r="6" spans="1:20" ht="155.25" customHeight="1">
      <c r="G6" s="974"/>
      <c r="H6" s="974"/>
      <c r="O6" s="948" t="s">
        <v>413</v>
      </c>
      <c r="P6" s="948">
        <f>+'1. SFS'!B23</f>
        <v>10587564</v>
      </c>
    </row>
    <row r="7" spans="1:20">
      <c r="O7" s="948" t="s">
        <v>414</v>
      </c>
      <c r="P7" s="948">
        <f>+'4. SRL'!D16</f>
        <v>2573179</v>
      </c>
    </row>
    <row r="8" spans="1:20">
      <c r="O8" s="948" t="s">
        <v>415</v>
      </c>
      <c r="P8" s="948">
        <f>+'Resumen '!B45</f>
        <v>5487764</v>
      </c>
    </row>
    <row r="9" spans="1:20" ht="144.75" customHeight="1">
      <c r="O9" s="948"/>
      <c r="P9" s="948"/>
    </row>
    <row r="10" spans="1:20">
      <c r="E10" s="219"/>
      <c r="O10" s="948" t="s">
        <v>416</v>
      </c>
      <c r="P10" s="948"/>
    </row>
    <row r="11" spans="1:20" s="609" customFormat="1" ht="107.25" customHeight="1">
      <c r="B11" s="927"/>
      <c r="C11" s="927"/>
      <c r="O11" s="950" t="s">
        <v>417</v>
      </c>
      <c r="P11" s="950"/>
      <c r="Q11" s="931"/>
      <c r="R11" s="931"/>
      <c r="S11" s="931"/>
      <c r="T11" s="812"/>
    </row>
    <row r="12" spans="1:20" ht="63" customHeight="1">
      <c r="A12" s="1481"/>
      <c r="B12" s="1481"/>
      <c r="C12" s="1481"/>
      <c r="D12" s="1481"/>
      <c r="E12" s="1481"/>
    </row>
    <row r="13" spans="1:20" ht="98.25" customHeight="1">
      <c r="A13" s="928"/>
      <c r="B13" s="928"/>
      <c r="C13" s="928"/>
      <c r="D13" s="928"/>
      <c r="E13" s="926"/>
      <c r="G13" s="928"/>
      <c r="N13"/>
      <c r="O13" s="982" t="s">
        <v>418</v>
      </c>
      <c r="P13" s="982" t="s">
        <v>419</v>
      </c>
    </row>
    <row r="14" spans="1:20" ht="23.25" customHeight="1">
      <c r="D14" s="981"/>
      <c r="E14" s="981"/>
      <c r="O14" s="983">
        <v>0.50250772244384279</v>
      </c>
      <c r="P14" s="984">
        <v>0.49749227755615716</v>
      </c>
    </row>
    <row r="15" spans="1:20" ht="50.25" customHeight="1">
      <c r="A15" s="221"/>
      <c r="B15" s="221"/>
      <c r="C15" s="970"/>
      <c r="D15" s="975"/>
      <c r="E15" s="975"/>
      <c r="F15"/>
      <c r="G15" s="221"/>
    </row>
    <row r="16" spans="1:20" ht="16.5" customHeight="1">
      <c r="A16" s="221"/>
      <c r="B16" s="221"/>
      <c r="C16" s="970"/>
      <c r="D16" s="975"/>
      <c r="E16"/>
      <c r="G16" s="221"/>
    </row>
    <row r="17" spans="1:23" ht="35.25" customHeight="1">
      <c r="A17" s="928"/>
      <c r="B17" s="928"/>
      <c r="C17" s="970"/>
      <c r="D17" s="975"/>
      <c r="E17" s="975"/>
      <c r="G17" s="928"/>
    </row>
    <row r="18" spans="1:23" ht="42.75" customHeight="1">
      <c r="A18" s="928"/>
      <c r="B18" s="928"/>
      <c r="C18" s="970"/>
      <c r="D18" s="975"/>
      <c r="E18" s="975"/>
      <c r="G18" s="928"/>
      <c r="O18" s="1486">
        <v>5487764</v>
      </c>
    </row>
    <row r="19" spans="1:23" ht="43.5" customHeight="1">
      <c r="A19" s="220"/>
      <c r="C19" s="968"/>
      <c r="D19" s="975"/>
      <c r="E19" s="975"/>
      <c r="G19" s="220"/>
      <c r="O19" s="1486"/>
      <c r="P19" s="1486">
        <v>2192103</v>
      </c>
    </row>
    <row r="20" spans="1:23" ht="31.5" customHeight="1">
      <c r="A20" s="220"/>
      <c r="C20" s="968"/>
      <c r="D20" s="968"/>
      <c r="G20" s="220"/>
      <c r="O20" s="1486"/>
      <c r="P20" s="1486"/>
    </row>
    <row r="21" spans="1:23" ht="136.5" customHeight="1">
      <c r="A21" s="221"/>
      <c r="D21" s="969"/>
      <c r="G21" s="221"/>
      <c r="O21" s="1486"/>
      <c r="P21" s="1486"/>
    </row>
    <row r="22" spans="1:23" ht="177" customHeight="1">
      <c r="C22" s="1484"/>
      <c r="D22" s="1484"/>
      <c r="O22"/>
      <c r="P22" s="1486"/>
    </row>
    <row r="23" spans="1:23" ht="178.5" customHeight="1">
      <c r="C23" s="929"/>
      <c r="D23" s="929"/>
    </row>
    <row r="24" spans="1:23" ht="81" customHeight="1">
      <c r="A24" s="1485"/>
      <c r="B24" s="1485"/>
      <c r="C24" s="1485"/>
      <c r="D24" s="1485"/>
      <c r="E24" s="1485"/>
    </row>
    <row r="25" spans="1:23" ht="34.5" customHeight="1">
      <c r="C25" s="223"/>
      <c r="J25" s="223"/>
    </row>
    <row r="26" spans="1:23" s="217" customFormat="1" ht="90" customHeight="1">
      <c r="N26" s="216"/>
      <c r="O26" s="930"/>
      <c r="P26" s="930"/>
      <c r="Q26" s="930"/>
      <c r="R26" s="930"/>
      <c r="S26" s="930"/>
      <c r="T26" s="811"/>
      <c r="U26" s="216"/>
      <c r="V26" s="216"/>
      <c r="W26" s="216"/>
    </row>
    <row r="27" spans="1:23" ht="6.75" customHeight="1"/>
    <row r="28" spans="1:23" ht="16.5" customHeight="1">
      <c r="C28" s="223"/>
      <c r="J28" s="223"/>
    </row>
    <row r="29" spans="1:23" ht="46.5">
      <c r="C29" s="222"/>
      <c r="L29" s="222"/>
      <c r="O29" s="1479" t="s">
        <v>420</v>
      </c>
      <c r="P29" s="1479"/>
      <c r="Q29" s="1479"/>
      <c r="R29" s="1479"/>
      <c r="S29" s="932"/>
    </row>
    <row r="30" spans="1:23" ht="144" customHeight="1">
      <c r="C30" s="222"/>
      <c r="L30" s="222"/>
      <c r="O30" s="933" t="s">
        <v>421</v>
      </c>
      <c r="P30" s="934" t="s">
        <v>422</v>
      </c>
      <c r="Q30" s="934" t="s">
        <v>423</v>
      </c>
      <c r="R30" s="934" t="s">
        <v>424</v>
      </c>
      <c r="S30" s="934" t="s">
        <v>64</v>
      </c>
      <c r="T30" s="934" t="s">
        <v>425</v>
      </c>
      <c r="U30" s="934" t="s">
        <v>426</v>
      </c>
    </row>
    <row r="31" spans="1:23" ht="60">
      <c r="L31" s="222"/>
      <c r="O31" s="935" t="s">
        <v>146</v>
      </c>
      <c r="P31" s="936">
        <f>+P40+P49</f>
        <v>3597939</v>
      </c>
      <c r="Q31" s="936">
        <f>+Q40+Q49</f>
        <v>1506803</v>
      </c>
      <c r="R31" s="936">
        <f>+R40</f>
        <v>82266</v>
      </c>
      <c r="S31" s="936">
        <f>SUM(P31:R31)</f>
        <v>5187008</v>
      </c>
      <c r="T31" s="947">
        <f>+S31/S33</f>
        <v>0.49743056936772234</v>
      </c>
      <c r="U31" s="947">
        <v>1</v>
      </c>
    </row>
    <row r="32" spans="1:23" ht="60">
      <c r="O32" s="935" t="s">
        <v>148</v>
      </c>
      <c r="P32" s="936">
        <f>+P41+P50</f>
        <v>3398814</v>
      </c>
      <c r="Q32" s="936">
        <f>+Q41+Q50</f>
        <v>1662505</v>
      </c>
      <c r="R32" s="936">
        <f>+R41</f>
        <v>179275</v>
      </c>
      <c r="S32" s="936">
        <f>SUM(P32:R32)</f>
        <v>5240594</v>
      </c>
      <c r="T32" s="947">
        <f>+S32/S33</f>
        <v>0.50256943063227766</v>
      </c>
      <c r="U32" s="947">
        <v>1</v>
      </c>
    </row>
    <row r="33" spans="14:23" ht="45">
      <c r="O33" s="935" t="s">
        <v>64</v>
      </c>
      <c r="P33" s="937">
        <f>SUM(P31:P32)</f>
        <v>6996753</v>
      </c>
      <c r="Q33" s="937">
        <f>SUM(Q31:Q32)</f>
        <v>3169308</v>
      </c>
      <c r="R33" s="937">
        <f>SUM(R31:R32)</f>
        <v>261541</v>
      </c>
      <c r="S33" s="937">
        <f>SUM(P33:R33)</f>
        <v>10427602</v>
      </c>
    </row>
    <row r="34" spans="14:23" ht="46.5">
      <c r="O34" s="932" t="s">
        <v>427</v>
      </c>
      <c r="P34" s="932"/>
      <c r="Q34" s="932"/>
      <c r="R34" s="932"/>
      <c r="S34" s="932"/>
    </row>
    <row r="35" spans="14:23" ht="46.5">
      <c r="O35" s="932"/>
      <c r="P35" s="932"/>
      <c r="Q35" s="932"/>
      <c r="R35" s="932"/>
      <c r="S35" s="932"/>
    </row>
    <row r="36" spans="14:23" ht="46.5">
      <c r="O36" s="932"/>
      <c r="P36" s="932"/>
      <c r="Q36" s="932"/>
      <c r="R36" s="932"/>
      <c r="S36" s="932"/>
    </row>
    <row r="37" spans="14:23" ht="46.5">
      <c r="O37"/>
      <c r="P37" s="932"/>
      <c r="Q37" s="932"/>
      <c r="R37" s="932"/>
      <c r="S37" s="932"/>
    </row>
    <row r="38" spans="14:23" ht="142.5" customHeight="1">
      <c r="O38" s="964" t="s">
        <v>428</v>
      </c>
      <c r="P38" s="964"/>
      <c r="Q38" s="964"/>
      <c r="R38" s="964"/>
      <c r="S38" s="932"/>
    </row>
    <row r="39" spans="14:23" ht="88.5" customHeight="1">
      <c r="O39" s="933" t="s">
        <v>421</v>
      </c>
      <c r="P39" s="934" t="s">
        <v>422</v>
      </c>
      <c r="Q39" s="934" t="s">
        <v>424</v>
      </c>
      <c r="R39" s="934" t="s">
        <v>429</v>
      </c>
      <c r="S39" s="934" t="s">
        <v>430</v>
      </c>
    </row>
    <row r="40" spans="14:23" ht="46.5">
      <c r="O40" s="935" t="s">
        <v>146</v>
      </c>
      <c r="P40" s="936">
        <v>1207674</v>
      </c>
      <c r="Q40" s="936">
        <v>1033018</v>
      </c>
      <c r="R40" s="936">
        <v>82266</v>
      </c>
      <c r="S40" s="938">
        <f>SUM(P40:R40)</f>
        <v>2322958</v>
      </c>
    </row>
    <row r="41" spans="14:23" ht="46.5">
      <c r="O41" s="935" t="s">
        <v>148</v>
      </c>
      <c r="P41" s="936">
        <v>929410</v>
      </c>
      <c r="Q41" s="936">
        <v>1232008</v>
      </c>
      <c r="R41" s="936">
        <v>179275</v>
      </c>
      <c r="S41" s="938"/>
    </row>
    <row r="42" spans="14:23" s="218" customFormat="1" ht="180.75" customHeight="1">
      <c r="N42" s="216"/>
      <c r="O42" s="216"/>
      <c r="P42" s="216"/>
      <c r="Q42" s="216"/>
      <c r="R42" s="216"/>
      <c r="S42" s="938">
        <f>SUM(S40:S40)</f>
        <v>2322958</v>
      </c>
      <c r="T42" s="811"/>
      <c r="U42" s="216"/>
      <c r="V42" s="216"/>
      <c r="W42" s="216"/>
    </row>
    <row r="43" spans="14:23" s="218" customFormat="1" ht="37.5" customHeight="1">
      <c r="N43" s="216"/>
      <c r="O43" s="216"/>
      <c r="P43" s="216"/>
      <c r="Q43" s="216"/>
      <c r="R43" s="216"/>
      <c r="S43" s="216"/>
      <c r="T43" s="216"/>
      <c r="U43" s="216"/>
      <c r="V43" s="216"/>
      <c r="W43" s="216"/>
    </row>
    <row r="44" spans="14:23" ht="46.5">
      <c r="O44" s="932"/>
      <c r="P44" s="932"/>
      <c r="Q44" s="932"/>
      <c r="R44" s="932"/>
      <c r="S44" s="932"/>
      <c r="T44" s="216"/>
    </row>
    <row r="45" spans="14:23" ht="46.5">
      <c r="O45" s="932"/>
      <c r="P45" s="932"/>
      <c r="Q45" s="932"/>
      <c r="R45" s="932"/>
      <c r="S45" s="932"/>
    </row>
    <row r="46" spans="14:23" ht="46.5">
      <c r="O46" s="932"/>
      <c r="P46" s="932"/>
      <c r="Q46" s="932"/>
      <c r="R46" s="932"/>
      <c r="S46" s="932"/>
    </row>
    <row r="47" spans="14:23" ht="46.5">
      <c r="O47" s="1479" t="s">
        <v>431</v>
      </c>
      <c r="P47" s="1479"/>
      <c r="Q47" s="1479"/>
      <c r="R47" s="1479"/>
      <c r="S47" s="932"/>
    </row>
    <row r="48" spans="14:23" ht="46.5">
      <c r="O48" s="933" t="s">
        <v>421</v>
      </c>
      <c r="P48" s="934" t="s">
        <v>422</v>
      </c>
      <c r="Q48" s="934" t="s">
        <v>423</v>
      </c>
      <c r="R48" s="934" t="s">
        <v>64</v>
      </c>
      <c r="S48" s="932"/>
    </row>
    <row r="49" spans="1:19" ht="46.5">
      <c r="O49" s="935" t="s">
        <v>146</v>
      </c>
      <c r="P49" s="936">
        <v>2390265</v>
      </c>
      <c r="Q49" s="936">
        <v>473785</v>
      </c>
      <c r="R49" s="937">
        <f>SUM(P49:Q49)</f>
        <v>2864050</v>
      </c>
      <c r="S49" s="932"/>
    </row>
    <row r="50" spans="1:19" ht="46.5">
      <c r="O50" s="935" t="s">
        <v>148</v>
      </c>
      <c r="P50" s="936">
        <v>2469404</v>
      </c>
      <c r="Q50" s="936">
        <v>430497</v>
      </c>
      <c r="R50" s="937">
        <f>SUM(P50:Q50)</f>
        <v>2899901</v>
      </c>
      <c r="S50" s="932"/>
    </row>
    <row r="51" spans="1:19" ht="46.5">
      <c r="O51" s="935" t="s">
        <v>64</v>
      </c>
      <c r="P51" s="937">
        <f>SUM(P49:P50)</f>
        <v>4859669</v>
      </c>
      <c r="Q51" s="937">
        <f>SUM(Q49:Q50)</f>
        <v>904282</v>
      </c>
      <c r="R51" s="937">
        <f>SUM(P51:Q51)</f>
        <v>5763951</v>
      </c>
      <c r="S51" s="932"/>
    </row>
    <row r="52" spans="1:19" ht="178.5" customHeight="1">
      <c r="O52" s="932">
        <f>+O43</f>
        <v>0</v>
      </c>
      <c r="P52" s="932"/>
      <c r="Q52" s="932"/>
      <c r="R52" s="932"/>
      <c r="S52" s="932"/>
    </row>
    <row r="53" spans="1:19" ht="86.25" customHeight="1"/>
    <row r="56" spans="1:19">
      <c r="P56" s="965" t="s">
        <v>432</v>
      </c>
      <c r="Q56" s="965" t="s">
        <v>87</v>
      </c>
    </row>
    <row r="57" spans="1:19" ht="60">
      <c r="O57" s="966" t="s">
        <v>433</v>
      </c>
      <c r="P57" s="967">
        <f>+T31</f>
        <v>0.49743056936772234</v>
      </c>
      <c r="Q57" s="967">
        <f>+T32</f>
        <v>0.50256943063227766</v>
      </c>
    </row>
    <row r="58" spans="1:19" ht="60">
      <c r="G58" s="1480"/>
      <c r="H58" s="1480"/>
      <c r="I58" s="1480"/>
      <c r="J58" s="1480"/>
      <c r="K58" s="1480"/>
      <c r="L58" s="1480"/>
      <c r="M58" s="1480"/>
      <c r="O58" s="966" t="s">
        <v>426</v>
      </c>
      <c r="P58" s="967">
        <v>1</v>
      </c>
      <c r="Q58" s="967">
        <v>1</v>
      </c>
    </row>
    <row r="61" spans="1:19" ht="180.75" customHeight="1">
      <c r="A61" s="929"/>
    </row>
    <row r="62" spans="1:19" ht="264" customHeight="1">
      <c r="S62" s="216"/>
    </row>
    <row r="65" spans="1:21">
      <c r="U65" s="217"/>
    </row>
    <row r="70" spans="1:21" ht="78.75" customHeight="1"/>
    <row r="71" spans="1:21" ht="141.75" customHeight="1"/>
    <row r="76" spans="1:21" ht="60">
      <c r="O76" s="953" t="s">
        <v>434</v>
      </c>
      <c r="P76" s="954"/>
    </row>
    <row r="77" spans="1:21" ht="87.75" customHeight="1">
      <c r="A77" s="829"/>
      <c r="B77" s="829"/>
      <c r="C77" s="829"/>
      <c r="D77" s="829"/>
      <c r="E77" s="829"/>
      <c r="F77" s="829"/>
      <c r="G77" s="829"/>
      <c r="H77" s="829"/>
      <c r="I77" s="829"/>
      <c r="J77" s="829"/>
      <c r="K77" s="829"/>
      <c r="L77" s="829"/>
      <c r="M77" s="829"/>
      <c r="N77" s="832"/>
      <c r="O77" s="953" t="s">
        <v>435</v>
      </c>
      <c r="P77" s="954"/>
    </row>
    <row r="78" spans="1:21" ht="60">
      <c r="A78" s="829"/>
      <c r="B78" s="829"/>
      <c r="C78" s="829"/>
      <c r="D78" s="829"/>
      <c r="E78" s="829"/>
      <c r="F78" s="829"/>
      <c r="G78" s="829"/>
      <c r="H78" s="829"/>
      <c r="I78" s="829"/>
      <c r="J78" s="829"/>
      <c r="K78" s="829"/>
      <c r="L78" s="829"/>
      <c r="M78" s="829"/>
      <c r="N78" s="951"/>
      <c r="O78" s="953" t="s">
        <v>436</v>
      </c>
      <c r="P78" s="954"/>
    </row>
    <row r="79" spans="1:21" ht="60">
      <c r="A79" s="829"/>
      <c r="B79" s="829"/>
      <c r="C79" s="829"/>
      <c r="D79" s="829"/>
      <c r="E79" s="829"/>
      <c r="F79" s="829"/>
      <c r="G79" s="829"/>
      <c r="H79" s="829"/>
      <c r="I79" s="829"/>
      <c r="J79" s="829"/>
      <c r="K79" s="829"/>
      <c r="L79" s="829"/>
      <c r="M79" s="829"/>
      <c r="N79" s="951"/>
    </row>
    <row r="80" spans="1:21" ht="60">
      <c r="A80" s="829"/>
      <c r="B80" s="829"/>
      <c r="C80" s="829"/>
      <c r="D80" s="829"/>
      <c r="E80" s="829"/>
      <c r="F80" s="829"/>
      <c r="G80" s="829"/>
      <c r="H80" s="829"/>
      <c r="I80" s="829"/>
      <c r="J80" s="829"/>
      <c r="K80" s="829"/>
      <c r="L80" s="829"/>
      <c r="M80" s="829"/>
      <c r="N80" s="951"/>
    </row>
    <row r="81" spans="1:53" ht="168.75" customHeight="1">
      <c r="A81" s="829"/>
      <c r="B81" s="829"/>
      <c r="C81" s="829"/>
      <c r="D81" s="829"/>
      <c r="E81" s="829"/>
      <c r="F81" s="829"/>
      <c r="G81" s="829"/>
      <c r="H81" s="829"/>
      <c r="I81" s="829"/>
      <c r="J81" s="829"/>
      <c r="K81" s="829"/>
      <c r="L81" s="829"/>
      <c r="M81" s="829"/>
      <c r="N81" s="951"/>
    </row>
    <row r="82" spans="1:53" ht="60">
      <c r="A82" s="829"/>
      <c r="B82" s="829"/>
      <c r="C82" s="829"/>
      <c r="D82" s="829"/>
      <c r="E82" s="829"/>
      <c r="F82" s="829"/>
      <c r="G82" s="829"/>
      <c r="H82" s="829"/>
      <c r="I82" s="829"/>
      <c r="J82" s="829"/>
      <c r="K82" s="829"/>
      <c r="L82" s="829"/>
      <c r="M82" s="829"/>
      <c r="N82" s="951"/>
    </row>
    <row r="83" spans="1:53" ht="90.75" customHeight="1">
      <c r="A83" s="829"/>
      <c r="B83" s="829"/>
      <c r="C83" s="829"/>
      <c r="D83" s="829"/>
      <c r="E83" s="829"/>
      <c r="F83" s="829"/>
      <c r="G83" s="829"/>
      <c r="H83" s="829"/>
      <c r="I83" s="829"/>
      <c r="J83" s="829"/>
      <c r="K83" s="829"/>
      <c r="L83" s="829"/>
      <c r="M83" s="829"/>
      <c r="N83" s="951"/>
      <c r="S83" s="830"/>
    </row>
    <row r="84" spans="1:53" s="832" customFormat="1" ht="129" customHeight="1">
      <c r="A84" s="829"/>
      <c r="B84" s="829"/>
      <c r="C84" s="829"/>
      <c r="D84" s="829"/>
      <c r="E84" s="829"/>
      <c r="F84" s="829"/>
      <c r="G84" s="829"/>
      <c r="H84" s="829"/>
      <c r="I84" s="829"/>
      <c r="J84" s="829"/>
      <c r="K84" s="829"/>
      <c r="L84" s="829"/>
      <c r="M84" s="829"/>
      <c r="N84" s="951"/>
      <c r="Q84" s="830"/>
      <c r="R84" s="830"/>
      <c r="S84" s="830"/>
      <c r="T84" s="831"/>
      <c r="AX84" s="930"/>
      <c r="AY84" s="930"/>
      <c r="AZ84" s="930"/>
      <c r="BA84" s="930"/>
    </row>
    <row r="85" spans="1:53" s="832" customFormat="1" ht="198.75" customHeight="1">
      <c r="A85" s="829"/>
      <c r="B85" s="829"/>
      <c r="C85" s="829"/>
      <c r="D85" s="829"/>
      <c r="E85" s="829"/>
      <c r="F85" s="829"/>
      <c r="G85" s="829"/>
      <c r="H85" s="829"/>
      <c r="I85" s="829"/>
      <c r="J85" s="829"/>
      <c r="K85" s="829"/>
      <c r="L85" s="829"/>
      <c r="M85" s="829"/>
      <c r="N85" s="951"/>
      <c r="Q85" s="830"/>
      <c r="R85" s="830"/>
      <c r="S85" s="930"/>
      <c r="T85" s="831"/>
      <c r="AX85" s="930"/>
      <c r="AY85" s="930"/>
      <c r="AZ85" s="930"/>
      <c r="BA85" s="930"/>
    </row>
    <row r="86" spans="1:53" s="832" customFormat="1" ht="409.5">
      <c r="A86" s="829"/>
      <c r="B86" s="829"/>
      <c r="C86" s="829"/>
      <c r="D86" s="829"/>
      <c r="E86" s="829"/>
      <c r="F86" s="829"/>
      <c r="G86" s="829"/>
      <c r="H86" s="829"/>
      <c r="I86" s="829"/>
      <c r="J86" s="829"/>
      <c r="K86" s="829"/>
      <c r="L86" s="829"/>
      <c r="M86" s="829"/>
      <c r="O86" s="952"/>
      <c r="P86" s="830"/>
      <c r="Q86" s="830"/>
      <c r="R86" s="830"/>
      <c r="S86" s="224" t="s">
        <v>437</v>
      </c>
      <c r="T86" s="831"/>
      <c r="AX86" s="930"/>
      <c r="AY86" s="943" t="s">
        <v>257</v>
      </c>
      <c r="AZ86" s="944">
        <f>+BA86/1000000</f>
        <v>89.639951530000005</v>
      </c>
      <c r="BA86" s="945">
        <v>89639951.530000001</v>
      </c>
    </row>
    <row r="87" spans="1:53" s="832" customFormat="1" ht="46.5">
      <c r="A87" s="829"/>
      <c r="B87" s="829"/>
      <c r="C87" s="829"/>
      <c r="D87" s="829"/>
      <c r="E87" s="829"/>
      <c r="F87" s="829"/>
      <c r="G87" s="829"/>
      <c r="H87" s="829"/>
      <c r="I87" s="829"/>
      <c r="J87" s="829"/>
      <c r="K87" s="829"/>
      <c r="L87" s="829"/>
      <c r="M87" s="829"/>
      <c r="O87" s="939" t="s">
        <v>438</v>
      </c>
      <c r="P87" s="940" t="s">
        <v>439</v>
      </c>
      <c r="Q87" s="940" t="s">
        <v>440</v>
      </c>
      <c r="R87" s="940" t="s">
        <v>441</v>
      </c>
      <c r="S87" s="225">
        <v>181.34</v>
      </c>
      <c r="T87" s="811"/>
      <c r="AX87" s="930"/>
      <c r="AY87" s="943"/>
      <c r="AZ87" s="944"/>
      <c r="BA87" s="945"/>
    </row>
    <row r="88" spans="1:53" s="832" customFormat="1" ht="46.5">
      <c r="A88" s="829"/>
      <c r="B88" s="829"/>
      <c r="C88" s="829"/>
      <c r="D88" s="829"/>
      <c r="E88" s="829"/>
      <c r="F88" s="829"/>
      <c r="G88" s="829"/>
      <c r="H88" s="829"/>
      <c r="I88" s="829"/>
      <c r="J88" s="829"/>
      <c r="K88" s="829"/>
      <c r="L88" s="829"/>
      <c r="M88" s="829"/>
      <c r="O88" s="941" t="s">
        <v>442</v>
      </c>
      <c r="P88" s="942">
        <v>40909</v>
      </c>
      <c r="Q88" s="942">
        <v>41639</v>
      </c>
      <c r="R88" s="942" t="s">
        <v>443</v>
      </c>
      <c r="S88" s="225">
        <v>201.34</v>
      </c>
      <c r="T88" s="811"/>
      <c r="AX88" s="930"/>
      <c r="AY88" s="943"/>
      <c r="AZ88" s="944"/>
      <c r="BA88" s="945"/>
    </row>
    <row r="89" spans="1:53" s="832" customFormat="1" ht="46.5">
      <c r="A89" s="829"/>
      <c r="B89" s="829"/>
      <c r="C89" s="829"/>
      <c r="D89" s="829"/>
      <c r="E89" s="829"/>
      <c r="F89" s="829"/>
      <c r="G89" s="829"/>
      <c r="H89" s="829"/>
      <c r="I89" s="829"/>
      <c r="J89" s="829"/>
      <c r="K89" s="829"/>
      <c r="L89" s="829"/>
      <c r="M89" s="829"/>
      <c r="O89" s="941" t="s">
        <v>444</v>
      </c>
      <c r="P89" s="942">
        <v>41640</v>
      </c>
      <c r="Q89" s="942">
        <v>42735</v>
      </c>
      <c r="R89" s="942" t="s">
        <v>445</v>
      </c>
      <c r="S89" s="225">
        <v>216.38</v>
      </c>
      <c r="T89" s="811"/>
      <c r="AX89" s="930"/>
      <c r="AY89" s="943"/>
      <c r="AZ89" s="944"/>
      <c r="BA89" s="945"/>
    </row>
    <row r="90" spans="1:53" s="832" customFormat="1" ht="46.5">
      <c r="A90" s="829"/>
      <c r="B90" s="829"/>
      <c r="C90" s="829"/>
      <c r="D90" s="829"/>
      <c r="E90" s="829"/>
      <c r="F90" s="829"/>
      <c r="G90" s="829"/>
      <c r="H90" s="829"/>
      <c r="I90" s="829"/>
      <c r="J90" s="829"/>
      <c r="K90" s="829"/>
      <c r="L90" s="829"/>
      <c r="M90" s="829"/>
      <c r="O90" s="941" t="s">
        <v>446</v>
      </c>
      <c r="P90" s="942">
        <v>42736</v>
      </c>
      <c r="Q90" s="942">
        <v>43131</v>
      </c>
      <c r="R90" s="942" t="s">
        <v>447</v>
      </c>
      <c r="S90" s="225">
        <v>220.38</v>
      </c>
      <c r="T90" s="811"/>
      <c r="AX90" s="930"/>
      <c r="AY90" s="943"/>
      <c r="AZ90" s="944"/>
      <c r="BA90" s="945"/>
    </row>
    <row r="91" spans="1:53" s="832" customFormat="1" ht="157.5" customHeight="1">
      <c r="A91" s="829"/>
      <c r="B91" s="829"/>
      <c r="C91" s="829"/>
      <c r="D91" s="829"/>
      <c r="E91" s="829"/>
      <c r="F91" s="829"/>
      <c r="G91" s="829"/>
      <c r="H91" s="829"/>
      <c r="I91" s="829"/>
      <c r="J91" s="829"/>
      <c r="K91" s="829"/>
      <c r="L91" s="829"/>
      <c r="M91" s="829"/>
      <c r="O91" s="941" t="s">
        <v>448</v>
      </c>
      <c r="P91" s="942">
        <v>43132</v>
      </c>
      <c r="Q91" s="942">
        <v>43921</v>
      </c>
      <c r="R91" s="942" t="s">
        <v>449</v>
      </c>
      <c r="S91" s="225">
        <v>237.38</v>
      </c>
      <c r="T91" s="811"/>
      <c r="AX91" s="930"/>
      <c r="AY91" s="943"/>
      <c r="AZ91" s="944"/>
      <c r="BA91" s="945"/>
    </row>
    <row r="92" spans="1:53" s="832" customFormat="1" ht="46.5">
      <c r="A92" s="829"/>
      <c r="B92" s="829"/>
      <c r="C92" s="829"/>
      <c r="D92" s="829"/>
      <c r="E92" s="829"/>
      <c r="F92" s="829"/>
      <c r="G92" s="829"/>
      <c r="H92" s="829"/>
      <c r="I92" s="829"/>
      <c r="J92" s="829"/>
      <c r="K92" s="829"/>
      <c r="L92" s="829"/>
      <c r="M92" s="829"/>
      <c r="O92" s="941" t="s">
        <v>450</v>
      </c>
      <c r="P92" s="942">
        <v>43922</v>
      </c>
      <c r="Q92" s="942">
        <v>44561</v>
      </c>
      <c r="R92" s="942" t="s">
        <v>451</v>
      </c>
      <c r="S92" s="225">
        <v>259.43</v>
      </c>
      <c r="T92" s="811"/>
      <c r="AX92" s="930"/>
      <c r="AY92" s="943"/>
      <c r="AZ92" s="944"/>
      <c r="BA92" s="945"/>
    </row>
    <row r="93" spans="1:53" s="832" customFormat="1" ht="76.5" customHeight="1">
      <c r="A93" s="829"/>
      <c r="B93" s="829"/>
      <c r="C93" s="829"/>
      <c r="D93" s="829"/>
      <c r="E93" s="829"/>
      <c r="F93" s="829"/>
      <c r="G93" s="829"/>
      <c r="H93" s="829"/>
      <c r="I93" s="829"/>
      <c r="J93" s="829"/>
      <c r="K93" s="829"/>
      <c r="L93" s="829"/>
      <c r="M93" s="829"/>
      <c r="O93" s="941" t="s">
        <v>452</v>
      </c>
      <c r="P93" s="942">
        <v>44562</v>
      </c>
      <c r="Q93" s="942" t="s">
        <v>453</v>
      </c>
      <c r="R93" s="942" t="s">
        <v>454</v>
      </c>
      <c r="S93" s="973"/>
      <c r="T93" s="811"/>
      <c r="U93" s="216"/>
      <c r="AX93" s="930"/>
      <c r="AY93" s="943" t="s">
        <v>455</v>
      </c>
      <c r="AZ93" s="944">
        <f>+BA93/1000000</f>
        <v>47523.075413729995</v>
      </c>
      <c r="BA93" s="945">
        <v>47523075413.729996</v>
      </c>
    </row>
    <row r="94" spans="1:53" s="832" customFormat="1" ht="76.5" customHeight="1">
      <c r="A94" s="829"/>
      <c r="B94" s="829"/>
      <c r="C94" s="829"/>
      <c r="D94" s="829"/>
      <c r="E94" s="829"/>
      <c r="F94" s="829"/>
      <c r="G94" s="829"/>
      <c r="H94" s="829"/>
      <c r="I94" s="829"/>
      <c r="J94" s="829"/>
      <c r="K94" s="829"/>
      <c r="L94" s="829"/>
      <c r="M94" s="829"/>
      <c r="O94" s="971"/>
      <c r="P94" s="972"/>
      <c r="Q94" s="972"/>
      <c r="R94" s="972"/>
      <c r="S94" s="973"/>
      <c r="T94" s="811"/>
      <c r="U94" s="216"/>
      <c r="AX94" s="930"/>
      <c r="AY94" s="943" t="s">
        <v>456</v>
      </c>
      <c r="AZ94" s="944">
        <f>+BA94/1000000</f>
        <v>70397.902073009987</v>
      </c>
      <c r="BA94" s="946">
        <v>70397902073.009995</v>
      </c>
    </row>
    <row r="95" spans="1:53" s="832" customFormat="1" ht="76.5" customHeight="1">
      <c r="A95" s="829"/>
      <c r="B95" s="829"/>
      <c r="C95" s="829"/>
      <c r="D95" s="829"/>
      <c r="E95" s="829"/>
      <c r="F95" s="829"/>
      <c r="G95" s="829"/>
      <c r="H95" s="829"/>
      <c r="I95" s="829"/>
      <c r="J95" s="829"/>
      <c r="K95" s="829"/>
      <c r="L95" s="829"/>
      <c r="M95" s="829"/>
      <c r="O95" s="971"/>
      <c r="P95" s="972"/>
      <c r="Q95" s="972"/>
      <c r="R95" s="972"/>
      <c r="S95" s="973"/>
      <c r="T95" s="811"/>
      <c r="U95" s="216"/>
      <c r="AX95" s="930"/>
      <c r="AY95" s="943" t="s">
        <v>261</v>
      </c>
      <c r="AZ95" s="944">
        <f>+BA95/1000000</f>
        <v>133045.07545388001</v>
      </c>
      <c r="BA95" s="945">
        <v>133045075453.88</v>
      </c>
    </row>
    <row r="96" spans="1:53" s="832" customFormat="1" ht="46.5">
      <c r="A96" s="829"/>
      <c r="B96" s="829"/>
      <c r="C96" s="829"/>
      <c r="D96" s="829"/>
      <c r="E96" s="829"/>
      <c r="F96" s="829"/>
      <c r="G96" s="829"/>
      <c r="H96" s="829"/>
      <c r="I96" s="829"/>
      <c r="J96" s="829"/>
      <c r="K96" s="829"/>
      <c r="L96" s="829"/>
      <c r="M96" s="829"/>
      <c r="O96" s="971"/>
      <c r="P96" s="972"/>
      <c r="Q96" s="972"/>
      <c r="R96" s="972"/>
      <c r="S96" s="973"/>
      <c r="T96" s="811"/>
      <c r="U96" s="216"/>
      <c r="AX96" s="930"/>
      <c r="AY96" s="930"/>
      <c r="AZ96" s="930"/>
      <c r="BA96" s="930"/>
    </row>
    <row r="97" spans="1:53" s="832" customFormat="1" ht="46.5">
      <c r="A97" s="829"/>
      <c r="B97" s="829"/>
      <c r="C97" s="829"/>
      <c r="D97" s="829"/>
      <c r="E97" s="829"/>
      <c r="F97" s="829"/>
      <c r="G97" s="829"/>
      <c r="H97" s="829"/>
      <c r="I97" s="829"/>
      <c r="J97" s="829"/>
      <c r="K97" s="829"/>
      <c r="L97" s="829"/>
      <c r="M97" s="829"/>
      <c r="O97" s="971"/>
      <c r="P97" s="972"/>
      <c r="Q97" s="972"/>
      <c r="R97" s="972"/>
      <c r="S97" s="973"/>
      <c r="T97" s="811"/>
      <c r="U97" s="216"/>
      <c r="AX97" s="357"/>
      <c r="AY97" s="357"/>
      <c r="AZ97" s="357"/>
      <c r="BA97" s="357"/>
    </row>
    <row r="98" spans="1:53" s="832" customFormat="1" ht="46.5">
      <c r="A98" s="829"/>
      <c r="B98" s="829"/>
      <c r="C98" s="829"/>
      <c r="D98" s="829"/>
      <c r="E98" s="829"/>
      <c r="F98" s="829"/>
      <c r="G98" s="829"/>
      <c r="H98" s="829"/>
      <c r="I98" s="829"/>
      <c r="J98" s="829"/>
      <c r="K98" s="829"/>
      <c r="L98" s="829"/>
      <c r="M98" s="829"/>
      <c r="O98" s="971"/>
      <c r="P98" s="972"/>
      <c r="Q98" s="972"/>
      <c r="R98" s="972"/>
      <c r="S98" s="973"/>
      <c r="T98" s="811"/>
      <c r="U98" s="216"/>
    </row>
    <row r="99" spans="1:53" s="832" customFormat="1" ht="169.5" customHeight="1">
      <c r="A99" s="829"/>
      <c r="B99" s="829"/>
      <c r="C99" s="829"/>
      <c r="D99" s="829"/>
      <c r="E99" s="829"/>
      <c r="F99" s="829"/>
      <c r="G99" s="829"/>
      <c r="H99" s="829"/>
      <c r="I99" s="829"/>
      <c r="J99" s="829"/>
      <c r="K99" s="829"/>
      <c r="L99" s="829"/>
      <c r="M99" s="829"/>
      <c r="O99" s="971"/>
      <c r="P99" s="972"/>
      <c r="Q99" s="972"/>
      <c r="R99" s="972"/>
      <c r="S99" s="973"/>
      <c r="T99" s="811"/>
      <c r="U99" s="216"/>
    </row>
    <row r="100" spans="1:53" s="832" customFormat="1" ht="85.5" customHeight="1">
      <c r="A100" s="829"/>
      <c r="B100" s="829"/>
      <c r="C100" s="829"/>
      <c r="D100" s="829"/>
      <c r="E100" s="829"/>
      <c r="F100" s="829"/>
      <c r="G100" s="829"/>
      <c r="H100" s="829"/>
      <c r="I100" s="829"/>
      <c r="J100" s="829"/>
      <c r="K100" s="829"/>
      <c r="L100" s="829"/>
      <c r="M100" s="829"/>
      <c r="O100" s="971"/>
      <c r="P100" s="972"/>
      <c r="Q100" s="972"/>
      <c r="R100" s="972"/>
      <c r="S100" s="973"/>
      <c r="T100" s="811"/>
      <c r="U100" s="216"/>
    </row>
    <row r="101" spans="1:53" s="832" customFormat="1" ht="98.25" customHeight="1">
      <c r="A101" s="829"/>
      <c r="B101" s="829"/>
      <c r="C101" s="829"/>
      <c r="D101" s="829"/>
      <c r="E101" s="829"/>
      <c r="F101" s="829"/>
      <c r="G101" s="829"/>
      <c r="H101" s="829"/>
      <c r="I101" s="829"/>
      <c r="J101" s="829"/>
      <c r="K101" s="829"/>
      <c r="L101" s="829"/>
      <c r="M101" s="829"/>
      <c r="O101" s="971"/>
      <c r="P101" s="972"/>
      <c r="Q101" s="972"/>
      <c r="R101" s="972"/>
      <c r="S101" s="930"/>
      <c r="T101" s="811"/>
      <c r="U101" s="216"/>
    </row>
    <row r="102" spans="1:53" s="832" customFormat="1" ht="136.5" customHeight="1">
      <c r="A102" s="829"/>
      <c r="B102" s="829"/>
      <c r="C102" s="829"/>
      <c r="D102" s="829"/>
      <c r="E102" s="829"/>
      <c r="F102" s="829"/>
      <c r="G102" s="829"/>
      <c r="H102" s="829"/>
      <c r="I102" s="829"/>
      <c r="J102" s="829"/>
      <c r="K102" s="829"/>
      <c r="L102" s="829"/>
      <c r="M102" s="829"/>
      <c r="O102" s="930"/>
      <c r="P102" s="930"/>
      <c r="Q102" s="930"/>
      <c r="R102" s="930"/>
      <c r="S102" s="930"/>
      <c r="T102" s="811"/>
      <c r="U102" s="216"/>
    </row>
    <row r="103" spans="1:53" s="832" customFormat="1">
      <c r="A103" s="829"/>
      <c r="B103" s="829"/>
      <c r="C103" s="829"/>
      <c r="D103" s="829"/>
      <c r="E103" s="829"/>
      <c r="F103" s="829"/>
      <c r="G103" s="829"/>
      <c r="H103" s="829"/>
      <c r="I103" s="829"/>
      <c r="J103" s="829"/>
      <c r="K103" s="829"/>
      <c r="L103" s="829"/>
      <c r="M103" s="829"/>
      <c r="O103" s="930"/>
      <c r="P103" s="930"/>
      <c r="Q103" s="930"/>
      <c r="R103" s="930"/>
      <c r="S103" s="930"/>
      <c r="T103" s="811"/>
      <c r="U103" s="216"/>
    </row>
    <row r="104" spans="1:53" s="832" customFormat="1">
      <c r="A104" s="218"/>
      <c r="B104" s="218"/>
      <c r="C104" s="218"/>
      <c r="D104" s="218"/>
      <c r="E104" s="218"/>
      <c r="F104" s="218"/>
      <c r="G104" s="218"/>
      <c r="H104" s="218"/>
      <c r="I104" s="218"/>
      <c r="J104" s="218"/>
      <c r="K104" s="218"/>
      <c r="L104" s="218"/>
      <c r="M104" s="218"/>
      <c r="N104" s="216"/>
      <c r="O104" s="930"/>
      <c r="P104" s="930"/>
      <c r="Q104" s="930"/>
      <c r="R104" s="930"/>
      <c r="S104" s="930"/>
      <c r="T104" s="811"/>
      <c r="U104" s="216"/>
    </row>
    <row r="105" spans="1:53" s="832" customFormat="1" ht="166.5" customHeight="1">
      <c r="A105" s="218"/>
      <c r="B105" s="218"/>
      <c r="C105" s="218"/>
      <c r="D105" s="218"/>
      <c r="E105" s="218"/>
      <c r="F105" s="218"/>
      <c r="G105" s="218"/>
      <c r="H105" s="218"/>
      <c r="I105" s="218"/>
      <c r="J105" s="218"/>
      <c r="K105" s="218"/>
      <c r="L105" s="218"/>
      <c r="M105" s="218"/>
      <c r="N105" s="216"/>
      <c r="O105" s="930"/>
      <c r="P105" s="930"/>
      <c r="Q105" s="930"/>
      <c r="R105" s="930"/>
      <c r="S105" s="930"/>
      <c r="T105" s="811"/>
      <c r="U105" s="216"/>
    </row>
    <row r="106" spans="1:53" s="832" customFormat="1">
      <c r="A106" s="218"/>
      <c r="B106" s="218"/>
      <c r="C106" s="218"/>
      <c r="D106" s="218"/>
      <c r="E106" s="218"/>
      <c r="F106" s="218"/>
      <c r="G106" s="218"/>
      <c r="H106" s="218"/>
      <c r="I106" s="218"/>
      <c r="J106" s="218"/>
      <c r="K106" s="218"/>
      <c r="L106" s="218"/>
      <c r="M106" s="218"/>
      <c r="N106" s="216"/>
      <c r="O106" s="930"/>
      <c r="P106" s="930"/>
      <c r="Q106" s="930"/>
      <c r="R106" s="930"/>
      <c r="S106" s="930"/>
      <c r="T106" s="811"/>
      <c r="U106" s="216"/>
    </row>
    <row r="107" spans="1:53" s="832" customFormat="1">
      <c r="A107" s="218"/>
      <c r="B107" s="218"/>
      <c r="C107" s="218"/>
      <c r="D107" s="218"/>
      <c r="E107" s="218"/>
      <c r="F107" s="218"/>
      <c r="G107" s="218"/>
      <c r="H107" s="218"/>
      <c r="I107" s="218"/>
      <c r="J107" s="218"/>
      <c r="K107" s="218"/>
      <c r="L107" s="218"/>
      <c r="M107" s="218"/>
      <c r="N107" s="216"/>
      <c r="O107" s="930"/>
      <c r="P107" s="930"/>
      <c r="Q107" s="930"/>
      <c r="R107" s="930"/>
      <c r="S107" s="930"/>
      <c r="T107" s="811"/>
      <c r="U107" s="216"/>
    </row>
    <row r="108" spans="1:53" s="832" customFormat="1">
      <c r="A108" s="218"/>
      <c r="B108" s="218"/>
      <c r="C108" s="218"/>
      <c r="D108" s="218"/>
      <c r="E108" s="218"/>
      <c r="F108" s="218"/>
      <c r="G108" s="218"/>
      <c r="H108" s="218"/>
      <c r="I108" s="218"/>
      <c r="J108" s="218"/>
      <c r="K108" s="218"/>
      <c r="L108" s="218"/>
      <c r="M108" s="218"/>
      <c r="N108" s="216"/>
      <c r="O108" s="930"/>
      <c r="P108" s="930"/>
      <c r="Q108" s="930"/>
      <c r="R108" s="930"/>
      <c r="S108" s="930"/>
      <c r="T108" s="811"/>
      <c r="U108" s="216"/>
    </row>
    <row r="109" spans="1:53" s="832" customFormat="1">
      <c r="A109" s="218"/>
      <c r="B109" s="218"/>
      <c r="C109" s="218"/>
      <c r="D109" s="218"/>
      <c r="E109" s="218"/>
      <c r="F109" s="218"/>
      <c r="G109" s="218"/>
      <c r="H109" s="218"/>
      <c r="I109" s="218"/>
      <c r="J109" s="218"/>
      <c r="K109" s="218"/>
      <c r="L109" s="218"/>
      <c r="M109" s="218"/>
      <c r="N109" s="216"/>
      <c r="O109" s="930"/>
      <c r="P109" s="930"/>
      <c r="Q109" s="930"/>
      <c r="R109" s="930"/>
      <c r="S109" s="930"/>
      <c r="T109" s="811"/>
      <c r="U109" s="216"/>
      <c r="V109" s="216"/>
    </row>
    <row r="110" spans="1:53" s="832" customFormat="1">
      <c r="A110" s="218"/>
      <c r="B110" s="218"/>
      <c r="C110" s="218"/>
      <c r="D110" s="218"/>
      <c r="E110" s="218"/>
      <c r="F110" s="218"/>
      <c r="G110" s="218"/>
      <c r="H110" s="218"/>
      <c r="I110" s="218"/>
      <c r="J110" s="218"/>
      <c r="K110" s="218"/>
      <c r="L110" s="218"/>
      <c r="M110" s="218"/>
      <c r="N110" s="216"/>
      <c r="O110" s="930"/>
      <c r="P110" s="930"/>
      <c r="Q110" s="930"/>
      <c r="R110" s="930"/>
      <c r="S110" s="930"/>
      <c r="T110" s="811"/>
      <c r="U110" s="216"/>
      <c r="V110" s="216"/>
    </row>
  </sheetData>
  <mergeCells count="10">
    <mergeCell ref="O47:R47"/>
    <mergeCell ref="G58:M58"/>
    <mergeCell ref="A12:E12"/>
    <mergeCell ref="A1:M1"/>
    <mergeCell ref="C22:D22"/>
    <mergeCell ref="A24:E24"/>
    <mergeCell ref="O29:R29"/>
    <mergeCell ref="C5:F5"/>
    <mergeCell ref="O18:O21"/>
    <mergeCell ref="P19:P22"/>
  </mergeCells>
  <pageMargins left="0.70866141732283472" right="0.70866141732283472" top="0.74803149606299213" bottom="0.74803149606299213" header="0.31496062992125984" footer="0.31496062992125984"/>
  <pageSetup paperSize="9" scale="18" fitToHeight="0" orientation="landscape" r:id="rId1"/>
  <rowBreaks count="2" manualBreakCount="2">
    <brk id="37" max="12" man="1"/>
    <brk id="76" max="12"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20">
    <tabColor theme="6" tint="-0.249977111117893"/>
    <pageSetUpPr fitToPage="1"/>
  </sheetPr>
  <dimension ref="A1:J56"/>
  <sheetViews>
    <sheetView showGridLines="0" view="pageBreakPreview" zoomScale="40" zoomScaleNormal="100" zoomScaleSheetLayoutView="40" workbookViewId="0">
      <selection activeCell="G5" sqref="G5"/>
    </sheetView>
  </sheetViews>
  <sheetFormatPr defaultColWidth="11.42578125" defaultRowHeight="20.25" customHeight="1"/>
  <cols>
    <col min="1" max="1" width="40.85546875" style="237" bestFit="1" customWidth="1"/>
    <col min="2" max="2" width="36" style="218" customWidth="1"/>
    <col min="3" max="3" width="47.85546875" style="218" customWidth="1"/>
    <col min="4" max="4" width="47.28515625" style="218" customWidth="1"/>
    <col min="5" max="5" width="40.85546875" style="218" customWidth="1"/>
    <col min="6" max="6" width="31.42578125" style="218" customWidth="1"/>
    <col min="7" max="7" width="45" style="218" customWidth="1"/>
    <col min="8" max="8" width="37.7109375" style="218" customWidth="1"/>
    <col min="9" max="9" width="37.140625" style="218" customWidth="1"/>
    <col min="10" max="10" width="31.42578125" style="218" customWidth="1"/>
    <col min="11" max="16384" width="11.42578125" style="218"/>
  </cols>
  <sheetData>
    <row r="1" spans="1:10" ht="91.5" customHeight="1">
      <c r="A1" s="1487" t="s">
        <v>457</v>
      </c>
      <c r="B1" s="1487"/>
      <c r="C1" s="1487"/>
      <c r="D1" s="1487"/>
      <c r="E1" s="1487"/>
      <c r="F1" s="1487"/>
      <c r="G1" s="1487"/>
      <c r="H1" s="1487"/>
      <c r="I1" s="1487"/>
      <c r="J1" s="1487"/>
    </row>
    <row r="2" spans="1:10" ht="57.75" customHeight="1">
      <c r="A2" s="1491" t="str">
        <f>+'2. SFS'!A2:K2</f>
        <v>Período:  Diciembre 2008 - Agosto 2025</v>
      </c>
      <c r="B2" s="1491"/>
      <c r="C2" s="1491"/>
      <c r="D2" s="1491"/>
      <c r="E2" s="1491"/>
      <c r="F2" s="1491"/>
      <c r="G2" s="1491"/>
      <c r="H2" s="1491"/>
      <c r="I2" s="1491"/>
      <c r="J2" s="1491"/>
    </row>
    <row r="3" spans="1:10" ht="111" customHeight="1">
      <c r="A3" s="1492" t="s">
        <v>458</v>
      </c>
      <c r="B3" s="1493"/>
      <c r="C3" s="1493"/>
      <c r="D3" s="1493"/>
      <c r="E3" s="1493"/>
      <c r="F3" s="1493"/>
      <c r="G3" s="1493"/>
      <c r="H3" s="1493"/>
      <c r="I3" s="1493"/>
      <c r="J3" s="1493"/>
    </row>
    <row r="4" spans="1:10" ht="198.75" customHeight="1">
      <c r="A4" s="1493"/>
      <c r="B4" s="1493"/>
      <c r="C4" s="1493"/>
      <c r="D4" s="1493"/>
      <c r="E4" s="1493"/>
      <c r="F4" s="1493"/>
      <c r="G4" s="1493"/>
      <c r="H4" s="1493"/>
      <c r="I4" s="1493"/>
      <c r="J4" s="1493"/>
    </row>
    <row r="5" spans="1:10" s="232" customFormat="1" ht="102" customHeight="1">
      <c r="A5" s="653" t="s">
        <v>459</v>
      </c>
      <c r="B5" s="518" t="s">
        <v>420</v>
      </c>
      <c r="C5" s="518" t="s">
        <v>460</v>
      </c>
      <c r="D5" s="518" t="s">
        <v>461</v>
      </c>
      <c r="E5" s="519" t="s">
        <v>462</v>
      </c>
      <c r="F5" s="494"/>
      <c r="H5" s="231"/>
      <c r="I5" s="231"/>
      <c r="J5" s="231"/>
    </row>
    <row r="6" spans="1:10" s="232" customFormat="1" ht="35.25" customHeight="1">
      <c r="A6" s="517" t="s">
        <v>463</v>
      </c>
      <c r="B6" s="654">
        <v>2916902</v>
      </c>
      <c r="C6" s="655">
        <v>9327818</v>
      </c>
      <c r="D6" s="656">
        <f t="shared" ref="D6:D15" si="0">B6/C6</f>
        <v>0.31271000356139023</v>
      </c>
      <c r="E6" s="657"/>
      <c r="H6" s="231"/>
      <c r="I6" s="231"/>
      <c r="J6" s="231"/>
    </row>
    <row r="7" spans="1:10" s="232" customFormat="1" ht="35.25" customHeight="1">
      <c r="A7" s="517" t="s">
        <v>464</v>
      </c>
      <c r="B7" s="654">
        <v>3514506</v>
      </c>
      <c r="C7" s="655">
        <v>9428533.4999999963</v>
      </c>
      <c r="D7" s="656">
        <f t="shared" si="0"/>
        <v>0.37275213584381933</v>
      </c>
      <c r="E7" s="657">
        <f>+(B7-B6)/B6</f>
        <v>0.20487626941186232</v>
      </c>
      <c r="H7" s="231"/>
      <c r="I7" s="231"/>
      <c r="J7" s="231"/>
    </row>
    <row r="8" spans="1:10" s="232" customFormat="1" ht="35.25" customHeight="1">
      <c r="A8" s="517" t="s">
        <v>465</v>
      </c>
      <c r="B8" s="654">
        <v>4404974</v>
      </c>
      <c r="C8" s="655">
        <v>9529297.5000000037</v>
      </c>
      <c r="D8" s="656">
        <f t="shared" si="0"/>
        <v>0.46225590081535373</v>
      </c>
      <c r="E8" s="657">
        <f t="shared" ref="E8:E20" si="1">+(B8-B7)/B7</f>
        <v>0.25336932132140333</v>
      </c>
      <c r="H8" s="231"/>
      <c r="I8" s="231"/>
      <c r="J8" s="231"/>
    </row>
    <row r="9" spans="1:10" s="232" customFormat="1" ht="35.25" customHeight="1">
      <c r="A9" s="517" t="s">
        <v>466</v>
      </c>
      <c r="B9" s="654">
        <v>4550576</v>
      </c>
      <c r="C9" s="655">
        <v>9630258.5</v>
      </c>
      <c r="D9" s="656">
        <f t="shared" si="0"/>
        <v>0.47252895651762616</v>
      </c>
      <c r="E9" s="657">
        <f t="shared" si="1"/>
        <v>3.3053997594537449E-2</v>
      </c>
      <c r="H9" s="231"/>
      <c r="I9" s="231"/>
      <c r="J9" s="231"/>
    </row>
    <row r="10" spans="1:10" s="232" customFormat="1" ht="35.25" customHeight="1">
      <c r="A10" s="658" t="s">
        <v>467</v>
      </c>
      <c r="B10" s="654">
        <v>5022465</v>
      </c>
      <c r="C10" s="659">
        <v>9730638.5</v>
      </c>
      <c r="D10" s="660">
        <f t="shared" si="0"/>
        <v>0.51614958257877941</v>
      </c>
      <c r="E10" s="657">
        <f t="shared" si="1"/>
        <v>0.10369874055504183</v>
      </c>
      <c r="H10" s="231"/>
      <c r="I10" s="231"/>
      <c r="J10" s="231"/>
    </row>
    <row r="11" spans="1:10" s="232" customFormat="1" ht="35.25" customHeight="1">
      <c r="A11" s="658" t="s">
        <v>468</v>
      </c>
      <c r="B11" s="654">
        <v>5638332</v>
      </c>
      <c r="C11" s="659">
        <v>9830624</v>
      </c>
      <c r="D11" s="660">
        <f t="shared" si="0"/>
        <v>0.57354772189435788</v>
      </c>
      <c r="E11" s="657">
        <f t="shared" si="1"/>
        <v>0.122622457299354</v>
      </c>
      <c r="H11" s="231"/>
      <c r="I11" s="231"/>
      <c r="J11" s="231"/>
    </row>
    <row r="12" spans="1:10" s="232" customFormat="1" ht="35.25" customHeight="1">
      <c r="A12" s="658" t="s">
        <v>469</v>
      </c>
      <c r="B12" s="654">
        <v>6187615</v>
      </c>
      <c r="C12" s="659">
        <v>9930374</v>
      </c>
      <c r="D12" s="660">
        <f t="shared" si="0"/>
        <v>0.62309989533123322</v>
      </c>
      <c r="E12" s="657">
        <f t="shared" si="1"/>
        <v>9.7419414110414215E-2</v>
      </c>
      <c r="H12" s="231"/>
      <c r="I12" s="231"/>
      <c r="J12" s="231"/>
    </row>
    <row r="13" spans="1:10" s="232" customFormat="1" ht="35.25" customHeight="1">
      <c r="A13" s="517" t="s">
        <v>470</v>
      </c>
      <c r="B13" s="654">
        <v>6687772</v>
      </c>
      <c r="C13" s="659">
        <v>10028012</v>
      </c>
      <c r="D13" s="660">
        <f t="shared" si="0"/>
        <v>0.66690905435693537</v>
      </c>
      <c r="E13" s="657">
        <f t="shared" si="1"/>
        <v>8.0831952214221472E-2</v>
      </c>
      <c r="H13" s="231"/>
      <c r="I13" s="231"/>
      <c r="J13" s="231"/>
    </row>
    <row r="14" spans="1:10" s="232" customFormat="1" ht="35.25" customHeight="1">
      <c r="A14" s="517" t="s">
        <v>471</v>
      </c>
      <c r="B14" s="654">
        <v>6981264</v>
      </c>
      <c r="C14" s="659">
        <v>10123139</v>
      </c>
      <c r="D14" s="660">
        <f t="shared" si="0"/>
        <v>0.68963431204491021</v>
      </c>
      <c r="E14" s="657">
        <f t="shared" si="1"/>
        <v>4.3884869280830748E-2</v>
      </c>
      <c r="H14" s="231"/>
      <c r="I14" s="231"/>
      <c r="J14" s="231"/>
    </row>
    <row r="15" spans="1:10" s="232" customFormat="1" ht="35.25" customHeight="1">
      <c r="A15" s="517" t="s">
        <v>472</v>
      </c>
      <c r="B15" s="654">
        <v>7523996</v>
      </c>
      <c r="C15" s="659">
        <v>10217441</v>
      </c>
      <c r="D15" s="660">
        <f t="shared" si="0"/>
        <v>0.73638751620880416</v>
      </c>
      <c r="E15" s="657">
        <f t="shared" si="1"/>
        <v>7.7741222792892514E-2</v>
      </c>
      <c r="H15" s="231"/>
      <c r="I15" s="231"/>
      <c r="J15" s="231"/>
    </row>
    <row r="16" spans="1:10" s="232" customFormat="1" ht="35.25" customHeight="1">
      <c r="A16" s="658" t="s">
        <v>473</v>
      </c>
      <c r="B16" s="654">
        <v>7868032</v>
      </c>
      <c r="C16" s="659">
        <v>10310703</v>
      </c>
      <c r="D16" s="660">
        <f t="shared" ref="D16:D19" si="2">B16/C16</f>
        <v>0.76309365132522966</v>
      </c>
      <c r="E16" s="657">
        <f t="shared" si="1"/>
        <v>4.5725170507799312E-2</v>
      </c>
      <c r="H16" s="231"/>
      <c r="I16" s="231"/>
      <c r="J16" s="231"/>
    </row>
    <row r="17" spans="1:10" s="232" customFormat="1" ht="35.25" customHeight="1">
      <c r="A17" s="658" t="s">
        <v>474</v>
      </c>
      <c r="B17" s="654">
        <v>8123784</v>
      </c>
      <c r="C17" s="659">
        <v>10402759</v>
      </c>
      <c r="D17" s="660">
        <f t="shared" si="2"/>
        <v>0.78092590629082148</v>
      </c>
      <c r="E17" s="657">
        <f t="shared" si="1"/>
        <v>3.2505205876132683E-2</v>
      </c>
      <c r="H17" s="231"/>
      <c r="I17" s="231"/>
      <c r="J17" s="231"/>
    </row>
    <row r="18" spans="1:10" s="232" customFormat="1" ht="35.25" customHeight="1">
      <c r="A18" s="658" t="s">
        <v>475</v>
      </c>
      <c r="B18" s="654">
        <v>10057667</v>
      </c>
      <c r="C18" s="659">
        <v>10492017</v>
      </c>
      <c r="D18" s="660">
        <f t="shared" si="2"/>
        <v>0.9586018589180707</v>
      </c>
      <c r="E18" s="657">
        <f t="shared" si="1"/>
        <v>0.2380519964587931</v>
      </c>
      <c r="H18" s="231"/>
      <c r="I18" s="231"/>
      <c r="J18" s="231"/>
    </row>
    <row r="19" spans="1:10" s="232" customFormat="1" ht="35.25" customHeight="1">
      <c r="A19" s="658" t="s">
        <v>476</v>
      </c>
      <c r="B19" s="654">
        <v>10130724</v>
      </c>
      <c r="C19" s="659">
        <v>10578737</v>
      </c>
      <c r="D19" s="660">
        <f t="shared" si="2"/>
        <v>0.9576496702772741</v>
      </c>
      <c r="E19" s="657">
        <f t="shared" si="1"/>
        <v>7.2638117766277207E-3</v>
      </c>
      <c r="H19" s="231"/>
      <c r="I19" s="231"/>
      <c r="J19" s="231"/>
    </row>
    <row r="20" spans="1:10" s="232" customFormat="1" ht="35.25" customHeight="1">
      <c r="A20" s="662" t="s">
        <v>477</v>
      </c>
      <c r="B20" s="654">
        <v>10443537</v>
      </c>
      <c r="C20" s="659">
        <v>10666547</v>
      </c>
      <c r="D20" s="660">
        <f>B20/C20</f>
        <v>0.97909257794485882</v>
      </c>
      <c r="E20" s="657">
        <f t="shared" si="1"/>
        <v>3.0877654943516377E-2</v>
      </c>
      <c r="H20" s="231"/>
      <c r="I20" s="231"/>
      <c r="J20" s="231"/>
    </row>
    <row r="21" spans="1:10" s="232" customFormat="1" ht="35.25" customHeight="1">
      <c r="A21" s="662">
        <v>2023</v>
      </c>
      <c r="B21" s="654">
        <v>10379206</v>
      </c>
      <c r="C21" s="659">
        <v>10753416</v>
      </c>
      <c r="D21" s="660">
        <f>B21/C21</f>
        <v>0.96520082548652442</v>
      </c>
      <c r="E21" s="661">
        <f>+(B21-B20)/B20</f>
        <v>-6.1598862530960535E-3</v>
      </c>
      <c r="H21" s="231"/>
    </row>
    <row r="22" spans="1:10" s="232" customFormat="1" ht="35.25" customHeight="1">
      <c r="A22" s="726">
        <v>2024</v>
      </c>
      <c r="B22" s="654">
        <v>10552960</v>
      </c>
      <c r="C22" s="659">
        <v>10836972</v>
      </c>
      <c r="D22" s="660">
        <f t="shared" ref="D22:D23" si="3">B22/C22</f>
        <v>0.97379231025050172</v>
      </c>
      <c r="E22" s="661">
        <f>+(B22-B21)/B21</f>
        <v>1.6740586900385251E-2</v>
      </c>
      <c r="H22" s="231"/>
    </row>
    <row r="23" spans="1:10" s="233" customFormat="1" ht="27.75">
      <c r="A23" s="726" t="str">
        <f>+'Resumen '!O5</f>
        <v>Ago.25</v>
      </c>
      <c r="B23" s="654">
        <f>+'Resumen '!C22</f>
        <v>10587564</v>
      </c>
      <c r="C23" s="659">
        <f>+'Resumen '!B4</f>
        <v>10890949</v>
      </c>
      <c r="D23" s="660">
        <f t="shared" si="3"/>
        <v>0.97214338254636945</v>
      </c>
      <c r="E23" s="661"/>
      <c r="G23" s="232"/>
      <c r="H23" s="231"/>
    </row>
    <row r="24" spans="1:10" ht="123" customHeight="1">
      <c r="A24" s="1488" t="s">
        <v>478</v>
      </c>
      <c r="B24" s="1489"/>
      <c r="C24" s="1489"/>
      <c r="D24" s="1489"/>
      <c r="E24" s="1490"/>
    </row>
    <row r="25" spans="1:10" ht="20.25" customHeight="1">
      <c r="A25" s="235"/>
      <c r="B25" s="236"/>
    </row>
    <row r="26" spans="1:10" ht="53.25" customHeight="1"/>
    <row r="35" ht="57" customHeight="1"/>
    <row r="45" ht="125.25" customHeight="1"/>
    <row r="49" ht="91.5" customHeight="1"/>
    <row r="50" ht="39" customHeight="1"/>
    <row r="51" ht="55.5" customHeight="1"/>
    <row r="52" ht="24" customHeight="1"/>
    <row r="53" ht="43.5" customHeight="1"/>
    <row r="54" ht="25.5" customHeight="1"/>
    <row r="55" ht="25.5" customHeight="1"/>
    <row r="56" ht="25.5" customHeight="1"/>
  </sheetData>
  <mergeCells count="4">
    <mergeCell ref="A1:J1"/>
    <mergeCell ref="A24:E24"/>
    <mergeCell ref="A2:J2"/>
    <mergeCell ref="A3:J4"/>
  </mergeCells>
  <conditionalFormatting sqref="B23">
    <cfRule type="cellIs" dxfId="832" priority="1" operator="equal">
      <formula>0</formula>
    </cfRule>
    <cfRule type="cellIs" dxfId="831" priority="2" operator="equal">
      <formula>0</formula>
    </cfRule>
  </conditionalFormatting>
  <conditionalFormatting sqref="B22:C22">
    <cfRule type="cellIs" dxfId="830" priority="5" operator="equal">
      <formula>0</formula>
    </cfRule>
    <cfRule type="cellIs" dxfId="829" priority="6" operator="equal">
      <formula>0</formula>
    </cfRule>
  </conditionalFormatting>
  <conditionalFormatting sqref="C11:C21">
    <cfRule type="cellIs" dxfId="828" priority="7" operator="equal">
      <formula>0</formula>
    </cfRule>
    <cfRule type="cellIs" dxfId="827" priority="8" operator="equal">
      <formula>0</formula>
    </cfRule>
  </conditionalFormatting>
  <conditionalFormatting sqref="C23">
    <cfRule type="cellIs" dxfId="826" priority="3" operator="equal">
      <formula>0</formula>
    </cfRule>
    <cfRule type="cellIs" dxfId="825" priority="4" operator="equal">
      <formula>0</formula>
    </cfRule>
  </conditionalFormatting>
  <pageMargins left="0.70866141732283472" right="0.70866141732283472" top="0.74803149606299213" bottom="0.74803149606299213" header="0.31496062992125984" footer="0.31496062992125984"/>
  <pageSetup paperSize="119" scale="20" orientation="landscape" r:id="rId1"/>
  <ignoredErrors>
    <ignoredError sqref="A6:A19" numberStoredAsText="1"/>
  </ignoredErrors>
  <drawing r:id="rId2"/>
  <tableParts count="1">
    <tablePart r:id="rId3"/>
  </tablePart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6" tint="-0.249977111117893"/>
    <pageSetUpPr fitToPage="1"/>
  </sheetPr>
  <dimension ref="A1:L42"/>
  <sheetViews>
    <sheetView showGridLines="0" view="pageBreakPreview" zoomScale="85" zoomScaleNormal="100" zoomScaleSheetLayoutView="85" zoomScalePageLayoutView="62" workbookViewId="0">
      <selection activeCell="J9" sqref="J9"/>
    </sheetView>
  </sheetViews>
  <sheetFormatPr defaultColWidth="11.42578125" defaultRowHeight="15"/>
  <cols>
    <col min="1" max="1" width="19" customWidth="1"/>
    <col min="2" max="2" width="17.42578125" customWidth="1"/>
    <col min="3" max="3" width="16.7109375" customWidth="1"/>
    <col min="4" max="4" width="14.42578125" customWidth="1"/>
    <col min="5" max="5" width="17.28515625" customWidth="1"/>
    <col min="6" max="7" width="11.28515625" customWidth="1"/>
    <col min="8" max="8" width="16.140625" style="15" bestFit="1" customWidth="1"/>
    <col min="9" max="9" width="14.85546875" style="15" customWidth="1"/>
    <col min="10" max="10" width="16.140625" style="15" bestFit="1" customWidth="1"/>
    <col min="11" max="11" width="14.85546875" style="15" customWidth="1"/>
    <col min="12" max="12" width="25" customWidth="1"/>
  </cols>
  <sheetData>
    <row r="1" spans="1:12" ht="46.5" customHeight="1">
      <c r="A1" s="1494" t="s">
        <v>479</v>
      </c>
      <c r="B1" s="1494"/>
      <c r="C1" s="1494"/>
      <c r="D1" s="1494"/>
      <c r="E1" s="1494"/>
      <c r="F1" s="1494"/>
      <c r="G1" s="1494"/>
      <c r="H1" s="1494"/>
      <c r="I1" s="1494"/>
      <c r="J1" s="1494"/>
      <c r="K1" s="1494"/>
    </row>
    <row r="2" spans="1:12" ht="24" customHeight="1">
      <c r="A2" s="1495" t="str">
        <f>+'Resumen '!O4</f>
        <v>Período:  Diciembre 2008 - Agosto 2025</v>
      </c>
      <c r="B2" s="1495"/>
      <c r="C2" s="1495"/>
      <c r="D2" s="1495"/>
      <c r="E2" s="1495"/>
      <c r="F2" s="1495"/>
      <c r="G2" s="1495"/>
      <c r="H2" s="1495"/>
      <c r="I2" s="1495"/>
      <c r="J2" s="1495"/>
      <c r="K2" s="1495"/>
    </row>
    <row r="3" spans="1:12" ht="209.25" customHeight="1">
      <c r="A3" s="1498" t="s">
        <v>480</v>
      </c>
      <c r="B3" s="1499"/>
      <c r="C3" s="1499"/>
      <c r="D3" s="1499"/>
      <c r="E3" s="1499"/>
      <c r="F3" s="1499"/>
      <c r="G3" s="1499"/>
      <c r="H3" s="1499"/>
      <c r="I3" s="1499"/>
      <c r="J3" s="1499"/>
      <c r="K3" s="1499"/>
      <c r="L3" s="53"/>
    </row>
    <row r="4" spans="1:12" ht="9.75" customHeight="1">
      <c r="A4" s="1136"/>
      <c r="B4" s="1136"/>
      <c r="C4" s="1136"/>
      <c r="D4" s="1136"/>
      <c r="E4" s="1136"/>
      <c r="F4" s="1136"/>
      <c r="G4" s="1136"/>
      <c r="H4" s="1136"/>
      <c r="I4" s="1136"/>
      <c r="J4" s="1136"/>
      <c r="K4" s="1136"/>
    </row>
    <row r="5" spans="1:12" ht="19.5" customHeight="1">
      <c r="A5" s="889" t="s">
        <v>421</v>
      </c>
      <c r="B5" s="890" t="s">
        <v>481</v>
      </c>
      <c r="C5" s="890" t="s">
        <v>431</v>
      </c>
      <c r="D5" s="890" t="s">
        <v>85</v>
      </c>
      <c r="E5" s="891" t="s">
        <v>430</v>
      </c>
      <c r="F5" s="892" t="s">
        <v>482</v>
      </c>
      <c r="G5" s="892" t="s">
        <v>483</v>
      </c>
      <c r="H5" s="893" t="s">
        <v>484</v>
      </c>
      <c r="I5" s="793"/>
      <c r="J5" s="793"/>
      <c r="K5" s="793"/>
    </row>
    <row r="6" spans="1:12" s="800" customFormat="1">
      <c r="A6" s="794" t="s">
        <v>485</v>
      </c>
      <c r="B6" s="795">
        <v>1692259</v>
      </c>
      <c r="C6" s="795">
        <v>1224643</v>
      </c>
      <c r="D6" s="795">
        <v>0</v>
      </c>
      <c r="E6" s="796">
        <f t="shared" ref="E6:E23" si="0">SUM(B6:D6)</f>
        <v>2916902</v>
      </c>
      <c r="F6" s="797">
        <f t="shared" ref="F6:F16" si="1">B6/E6</f>
        <v>0.5801562753908085</v>
      </c>
      <c r="G6" s="797">
        <f t="shared" ref="G6:G16" si="2">C6/E6</f>
        <v>0.41984372460919156</v>
      </c>
      <c r="H6" s="798">
        <f t="shared" ref="H6:H16" si="3">+D6/E6</f>
        <v>0</v>
      </c>
      <c r="I6" s="799"/>
      <c r="J6" s="799"/>
      <c r="K6" s="799"/>
    </row>
    <row r="7" spans="1:12" s="800" customFormat="1">
      <c r="A7" s="794" t="s">
        <v>486</v>
      </c>
      <c r="B7" s="795">
        <v>2088299</v>
      </c>
      <c r="C7" s="795">
        <v>1404225</v>
      </c>
      <c r="D7" s="795">
        <v>21982</v>
      </c>
      <c r="E7" s="796">
        <f t="shared" si="0"/>
        <v>3514506</v>
      </c>
      <c r="F7" s="797">
        <f t="shared" si="1"/>
        <v>0.59419417693411247</v>
      </c>
      <c r="G7" s="797">
        <f t="shared" si="2"/>
        <v>0.39955117447516092</v>
      </c>
      <c r="H7" s="798">
        <f t="shared" si="3"/>
        <v>6.2546485907265491E-3</v>
      </c>
      <c r="I7" s="799"/>
      <c r="J7" s="799"/>
      <c r="K7" s="799"/>
    </row>
    <row r="8" spans="1:12" s="800" customFormat="1">
      <c r="A8" s="794" t="s">
        <v>487</v>
      </c>
      <c r="B8" s="795">
        <v>2364083</v>
      </c>
      <c r="C8" s="795">
        <v>2013786</v>
      </c>
      <c r="D8" s="795">
        <v>27105</v>
      </c>
      <c r="E8" s="796">
        <f t="shared" si="0"/>
        <v>4404974</v>
      </c>
      <c r="F8" s="797">
        <f t="shared" si="1"/>
        <v>0.53668489303228573</v>
      </c>
      <c r="G8" s="797">
        <f t="shared" si="2"/>
        <v>0.45716183568847396</v>
      </c>
      <c r="H8" s="798">
        <f t="shared" si="3"/>
        <v>6.1532712792402404E-3</v>
      </c>
      <c r="I8" s="799"/>
      <c r="J8" s="799"/>
      <c r="K8" s="799"/>
    </row>
    <row r="9" spans="1:12" s="800" customFormat="1">
      <c r="A9" s="794" t="s">
        <v>488</v>
      </c>
      <c r="B9" s="795">
        <v>2517423</v>
      </c>
      <c r="C9" s="795">
        <v>2003427</v>
      </c>
      <c r="D9" s="795">
        <v>29726</v>
      </c>
      <c r="E9" s="796">
        <f t="shared" si="0"/>
        <v>4550576</v>
      </c>
      <c r="F9" s="797">
        <f t="shared" si="1"/>
        <v>0.55320974751328178</v>
      </c>
      <c r="G9" s="797">
        <f t="shared" si="2"/>
        <v>0.44025789262721904</v>
      </c>
      <c r="H9" s="798">
        <f t="shared" si="3"/>
        <v>6.5323598594991053E-3</v>
      </c>
      <c r="I9" s="799"/>
      <c r="J9" s="799"/>
      <c r="K9" s="799"/>
    </row>
    <row r="10" spans="1:12" s="800" customFormat="1">
      <c r="A10" s="794" t="s">
        <v>489</v>
      </c>
      <c r="B10" s="795">
        <v>2688411</v>
      </c>
      <c r="C10" s="795">
        <v>2303351</v>
      </c>
      <c r="D10" s="795">
        <v>30703</v>
      </c>
      <c r="E10" s="796">
        <f t="shared" si="0"/>
        <v>5022465</v>
      </c>
      <c r="F10" s="797">
        <f t="shared" si="1"/>
        <v>0.53527719954245578</v>
      </c>
      <c r="G10" s="797">
        <f t="shared" si="2"/>
        <v>0.45860966676721493</v>
      </c>
      <c r="H10" s="798">
        <f t="shared" si="3"/>
        <v>6.1131336903293499E-3</v>
      </c>
      <c r="I10" s="799"/>
      <c r="J10" s="799"/>
      <c r="K10" s="799"/>
    </row>
    <row r="11" spans="1:12" s="800" customFormat="1">
      <c r="A11" s="794" t="s">
        <v>490</v>
      </c>
      <c r="B11" s="795">
        <v>2859306</v>
      </c>
      <c r="C11" s="795">
        <v>2751753</v>
      </c>
      <c r="D11" s="795">
        <v>27273</v>
      </c>
      <c r="E11" s="796">
        <f t="shared" si="0"/>
        <v>5638332</v>
      </c>
      <c r="F11" s="797">
        <f t="shared" si="1"/>
        <v>0.50711912672045567</v>
      </c>
      <c r="G11" s="797">
        <f t="shared" si="2"/>
        <v>0.48804380444429307</v>
      </c>
      <c r="H11" s="798">
        <f t="shared" si="3"/>
        <v>4.8370688352512761E-3</v>
      </c>
      <c r="I11" s="799"/>
      <c r="J11" s="799"/>
      <c r="K11" s="799"/>
    </row>
    <row r="12" spans="1:12" s="800" customFormat="1">
      <c r="A12" s="794" t="s">
        <v>491</v>
      </c>
      <c r="B12" s="795">
        <v>3141599</v>
      </c>
      <c r="C12" s="795">
        <v>3015646</v>
      </c>
      <c r="D12" s="795">
        <v>30370</v>
      </c>
      <c r="E12" s="796">
        <f t="shared" si="0"/>
        <v>6187615</v>
      </c>
      <c r="F12" s="797">
        <f t="shared" si="1"/>
        <v>0.50772373523562797</v>
      </c>
      <c r="G12" s="797">
        <f t="shared" si="2"/>
        <v>0.48736807315904429</v>
      </c>
      <c r="H12" s="798">
        <f t="shared" si="3"/>
        <v>4.9081916053277394E-3</v>
      </c>
      <c r="I12" s="799"/>
      <c r="J12" s="799"/>
      <c r="K12" s="799"/>
    </row>
    <row r="13" spans="1:12" s="800" customFormat="1">
      <c r="A13" s="794" t="s">
        <v>492</v>
      </c>
      <c r="B13" s="795">
        <v>3339838</v>
      </c>
      <c r="C13" s="795">
        <v>3317405</v>
      </c>
      <c r="D13" s="795">
        <v>30529</v>
      </c>
      <c r="E13" s="796">
        <f t="shared" si="0"/>
        <v>6687772</v>
      </c>
      <c r="F13" s="797">
        <f t="shared" si="1"/>
        <v>0.49939471620743053</v>
      </c>
      <c r="G13" s="797">
        <f t="shared" si="2"/>
        <v>0.4960403853480651</v>
      </c>
      <c r="H13" s="798">
        <f t="shared" si="3"/>
        <v>4.5648984445043877E-3</v>
      </c>
      <c r="I13" s="799"/>
      <c r="J13" s="799"/>
      <c r="K13" s="799"/>
    </row>
    <row r="14" spans="1:12" s="800" customFormat="1">
      <c r="A14" s="794" t="s">
        <v>493</v>
      </c>
      <c r="B14" s="795">
        <v>3591288</v>
      </c>
      <c r="C14" s="795">
        <v>3347068</v>
      </c>
      <c r="D14" s="795">
        <v>42908</v>
      </c>
      <c r="E14" s="796">
        <f t="shared" si="0"/>
        <v>6981264</v>
      </c>
      <c r="F14" s="797">
        <f t="shared" si="1"/>
        <v>0.51441801943029231</v>
      </c>
      <c r="G14" s="797">
        <f t="shared" si="2"/>
        <v>0.47943581563453264</v>
      </c>
      <c r="H14" s="798">
        <f t="shared" si="3"/>
        <v>6.1461649351750632E-3</v>
      </c>
      <c r="I14" s="799"/>
      <c r="J14" s="799"/>
      <c r="K14" s="799"/>
    </row>
    <row r="15" spans="1:12" s="800" customFormat="1">
      <c r="A15" s="794" t="s">
        <v>494</v>
      </c>
      <c r="B15" s="795">
        <v>3902592</v>
      </c>
      <c r="C15" s="795">
        <v>3546688</v>
      </c>
      <c r="D15" s="795">
        <v>74716</v>
      </c>
      <c r="E15" s="796">
        <f t="shared" si="0"/>
        <v>7523996</v>
      </c>
      <c r="F15" s="797">
        <f t="shared" si="1"/>
        <v>0.51868608117282355</v>
      </c>
      <c r="G15" s="797">
        <f t="shared" si="2"/>
        <v>0.47138355735436327</v>
      </c>
      <c r="H15" s="798">
        <f t="shared" si="3"/>
        <v>9.9303614728131172E-3</v>
      </c>
      <c r="I15" s="799"/>
      <c r="J15" s="799"/>
      <c r="K15" s="799"/>
    </row>
    <row r="16" spans="1:12" s="800" customFormat="1">
      <c r="A16" s="794" t="s">
        <v>495</v>
      </c>
      <c r="B16" s="802">
        <v>4153987</v>
      </c>
      <c r="C16" s="802">
        <v>3620150</v>
      </c>
      <c r="D16" s="795">
        <v>93895</v>
      </c>
      <c r="E16" s="796">
        <f t="shared" si="0"/>
        <v>7868032</v>
      </c>
      <c r="F16" s="797">
        <f t="shared" si="1"/>
        <v>0.52795756295856444</v>
      </c>
      <c r="G16" s="797">
        <f t="shared" si="2"/>
        <v>0.46010870316745028</v>
      </c>
      <c r="H16" s="798">
        <f t="shared" si="3"/>
        <v>1.1933733873985261E-2</v>
      </c>
      <c r="I16" s="799"/>
      <c r="J16" s="799"/>
      <c r="K16" s="799"/>
    </row>
    <row r="17" spans="1:11" s="800" customFormat="1">
      <c r="A17" s="794" t="s">
        <v>496</v>
      </c>
      <c r="B17" s="802">
        <v>4228661</v>
      </c>
      <c r="C17" s="802">
        <v>3726262</v>
      </c>
      <c r="D17" s="795">
        <v>90657</v>
      </c>
      <c r="E17" s="796">
        <f t="shared" si="0"/>
        <v>8045580</v>
      </c>
      <c r="F17" s="797">
        <f t="shared" ref="F17:F23" si="4">B17/E17</f>
        <v>0.52558808687502956</v>
      </c>
      <c r="G17" s="797">
        <f t="shared" ref="G17:G23" si="5">C17/E17</f>
        <v>0.46314398713330795</v>
      </c>
      <c r="H17" s="798">
        <f t="shared" ref="H17:H23" si="6">+D17/E17</f>
        <v>1.1267925991662504E-2</v>
      </c>
      <c r="I17" s="799"/>
      <c r="J17" s="799"/>
      <c r="K17" s="799"/>
    </row>
    <row r="18" spans="1:11" s="800" customFormat="1">
      <c r="A18" s="794" t="s">
        <v>497</v>
      </c>
      <c r="B18" s="802">
        <v>4214903</v>
      </c>
      <c r="C18" s="802">
        <v>5746839</v>
      </c>
      <c r="D18" s="795">
        <v>95925</v>
      </c>
      <c r="E18" s="796">
        <f t="shared" si="0"/>
        <v>10057667</v>
      </c>
      <c r="F18" s="797">
        <f t="shared" si="4"/>
        <v>0.41907362810878507</v>
      </c>
      <c r="G18" s="797">
        <f t="shared" si="5"/>
        <v>0.57138887179303111</v>
      </c>
      <c r="H18" s="798">
        <f t="shared" si="6"/>
        <v>9.5375000981838039E-3</v>
      </c>
      <c r="I18" s="799"/>
      <c r="J18" s="799"/>
      <c r="K18" s="799"/>
    </row>
    <row r="19" spans="1:11" s="800" customFormat="1">
      <c r="A19" s="794" t="s">
        <v>498</v>
      </c>
      <c r="B19" s="802">
        <v>4285359</v>
      </c>
      <c r="C19" s="802">
        <v>5747449</v>
      </c>
      <c r="D19" s="795">
        <v>97916</v>
      </c>
      <c r="E19" s="796">
        <f t="shared" si="0"/>
        <v>10130724</v>
      </c>
      <c r="F19" s="797">
        <f t="shared" si="4"/>
        <v>0.42300619383175381</v>
      </c>
      <c r="G19" s="797">
        <f t="shared" si="5"/>
        <v>0.56732855420797168</v>
      </c>
      <c r="H19" s="798">
        <f t="shared" si="6"/>
        <v>9.6652519602745072E-3</v>
      </c>
      <c r="I19" s="799"/>
      <c r="J19" s="799"/>
      <c r="K19" s="799"/>
    </row>
    <row r="20" spans="1:11" s="800" customFormat="1">
      <c r="A20" s="801" t="s">
        <v>499</v>
      </c>
      <c r="B20" s="802">
        <v>4568910</v>
      </c>
      <c r="C20" s="802">
        <v>5770201</v>
      </c>
      <c r="D20" s="802">
        <v>104426</v>
      </c>
      <c r="E20" s="803">
        <v>10443537</v>
      </c>
      <c r="F20" s="804">
        <f t="shared" si="4"/>
        <v>0.43748683994704091</v>
      </c>
      <c r="G20" s="804">
        <f t="shared" si="5"/>
        <v>0.5525140572585705</v>
      </c>
      <c r="H20" s="805">
        <f t="shared" si="6"/>
        <v>9.9991027943885299E-3</v>
      </c>
      <c r="I20" s="806"/>
      <c r="J20" s="806"/>
      <c r="K20" s="806"/>
    </row>
    <row r="21" spans="1:11" s="800" customFormat="1">
      <c r="A21" s="801" t="s">
        <v>500</v>
      </c>
      <c r="B21" s="802">
        <v>4577068</v>
      </c>
      <c r="C21" s="802">
        <v>5690186</v>
      </c>
      <c r="D21" s="802">
        <v>111952</v>
      </c>
      <c r="E21" s="803">
        <v>10379206</v>
      </c>
      <c r="F21" s="804">
        <f t="shared" si="4"/>
        <v>0.44098440670702554</v>
      </c>
      <c r="G21" s="804">
        <f t="shared" si="5"/>
        <v>0.54822941176810636</v>
      </c>
      <c r="H21" s="805">
        <f t="shared" si="6"/>
        <v>1.0786181524868087E-2</v>
      </c>
      <c r="I21" s="806"/>
      <c r="J21" s="806"/>
      <c r="K21" s="806"/>
    </row>
    <row r="22" spans="1:11" s="800" customFormat="1">
      <c r="A22" s="801" t="s">
        <v>501</v>
      </c>
      <c r="B22" s="802">
        <v>4699366</v>
      </c>
      <c r="C22" s="802">
        <v>5738392</v>
      </c>
      <c r="D22" s="802">
        <v>115202</v>
      </c>
      <c r="E22" s="803">
        <v>10552960</v>
      </c>
      <c r="F22" s="804">
        <f>B22/E22</f>
        <v>0.44531259476014312</v>
      </c>
      <c r="G22" s="804">
        <f>C22/E22</f>
        <v>0.54377084723148761</v>
      </c>
      <c r="H22" s="805">
        <f>+D22/E22</f>
        <v>1.0916558008369217E-2</v>
      </c>
      <c r="I22" s="806"/>
      <c r="J22" s="806"/>
      <c r="K22" s="806"/>
    </row>
    <row r="23" spans="1:11" s="800" customFormat="1">
      <c r="A23" s="801" t="str">
        <f>+'Resumen '!O6</f>
        <v>Ago. 2025</v>
      </c>
      <c r="B23" s="802">
        <f>+'Resumen '!C30</f>
        <v>4777960</v>
      </c>
      <c r="C23" s="802">
        <f>+'Resumen '!C39</f>
        <v>5689621</v>
      </c>
      <c r="D23" s="802">
        <f>+'Resumen '!I11</f>
        <v>119983</v>
      </c>
      <c r="E23" s="803">
        <f t="shared" si="0"/>
        <v>10587564</v>
      </c>
      <c r="F23" s="797">
        <f t="shared" si="4"/>
        <v>0.45128038895443751</v>
      </c>
      <c r="G23" s="797">
        <f t="shared" si="5"/>
        <v>0.53738716479069215</v>
      </c>
      <c r="H23" s="798">
        <f t="shared" si="6"/>
        <v>1.1332446254870336E-2</v>
      </c>
      <c r="I23" s="799"/>
      <c r="J23" s="799"/>
      <c r="K23" s="799"/>
    </row>
    <row r="24" spans="1:11" s="35" customFormat="1" ht="16.5" customHeight="1">
      <c r="A24" s="1496" t="s">
        <v>502</v>
      </c>
      <c r="B24" s="1497"/>
      <c r="C24" s="1497"/>
      <c r="D24" s="1497"/>
      <c r="E24" s="1497"/>
      <c r="F24" s="1497"/>
      <c r="G24" s="1497"/>
      <c r="H24" s="1497"/>
      <c r="I24" s="807"/>
      <c r="J24" s="807"/>
      <c r="K24" s="807"/>
    </row>
    <row r="25" spans="1:11" ht="25.5" customHeight="1"/>
    <row r="26" spans="1:11" ht="25.5" customHeight="1">
      <c r="A26" s="11"/>
      <c r="B26" s="11"/>
      <c r="C26" s="11"/>
      <c r="D26" s="11"/>
      <c r="E26" s="11"/>
      <c r="F26" s="11"/>
      <c r="G26" s="11"/>
      <c r="H26" s="82"/>
      <c r="I26" s="82"/>
      <c r="J26" s="82"/>
      <c r="K26" s="82"/>
    </row>
    <row r="27" spans="1:11" ht="25.5" customHeight="1">
      <c r="A27" s="11"/>
      <c r="B27" s="11"/>
      <c r="C27" s="11"/>
      <c r="D27" s="11"/>
      <c r="E27" s="11"/>
      <c r="F27" s="11"/>
      <c r="G27" s="11"/>
      <c r="H27" s="82"/>
      <c r="I27" s="82"/>
      <c r="J27" s="82"/>
      <c r="K27" s="82"/>
    </row>
    <row r="28" spans="1:11" ht="75" customHeight="1">
      <c r="A28" s="11"/>
      <c r="B28" s="11"/>
      <c r="C28" s="11"/>
      <c r="D28" s="11"/>
      <c r="E28" s="11"/>
      <c r="F28" s="11"/>
      <c r="G28" s="11"/>
      <c r="H28" s="82"/>
      <c r="I28" s="82"/>
      <c r="J28" s="82"/>
      <c r="K28" s="82"/>
    </row>
    <row r="29" spans="1:11" ht="25.5" customHeight="1">
      <c r="A29" s="11"/>
      <c r="B29" s="11"/>
      <c r="C29" s="11"/>
      <c r="D29" s="11"/>
      <c r="E29" s="11"/>
      <c r="F29" s="11"/>
      <c r="G29" s="11"/>
      <c r="H29" s="82"/>
      <c r="I29" s="82"/>
      <c r="J29" s="82"/>
      <c r="K29" s="82"/>
    </row>
    <row r="30" spans="1:11" ht="25.5" customHeight="1">
      <c r="A30" s="11"/>
      <c r="B30" s="11"/>
      <c r="C30" s="11"/>
      <c r="D30" s="11"/>
      <c r="E30" s="11"/>
      <c r="F30" s="11"/>
      <c r="G30" s="11"/>
      <c r="H30" s="82"/>
      <c r="I30" s="82"/>
      <c r="J30" s="82"/>
      <c r="K30" s="82"/>
    </row>
    <row r="31" spans="1:11" ht="25.5" customHeight="1">
      <c r="A31" s="11"/>
      <c r="B31" s="11"/>
      <c r="C31" s="11"/>
      <c r="D31" s="11"/>
      <c r="E31" s="11"/>
      <c r="F31" s="11"/>
      <c r="G31" s="11"/>
      <c r="H31" s="82"/>
      <c r="I31" s="82"/>
      <c r="J31" s="82"/>
      <c r="K31" s="82"/>
    </row>
    <row r="32" spans="1:11" ht="48.75" customHeight="1">
      <c r="A32" s="11"/>
      <c r="B32" s="11"/>
      <c r="C32" s="11"/>
      <c r="D32" s="11"/>
      <c r="E32" s="11"/>
      <c r="F32" s="11"/>
      <c r="G32" s="11"/>
      <c r="H32" s="82"/>
      <c r="I32" s="82"/>
      <c r="J32" s="82"/>
      <c r="K32" s="82"/>
    </row>
    <row r="33" spans="1:12" ht="25.5" customHeight="1">
      <c r="A33" s="11"/>
      <c r="B33" s="11"/>
      <c r="C33" s="11"/>
      <c r="D33" s="11"/>
      <c r="E33" s="11"/>
      <c r="F33" s="11"/>
      <c r="G33" s="11"/>
      <c r="H33" s="82"/>
      <c r="I33" s="82"/>
      <c r="J33" s="82"/>
      <c r="K33" s="82"/>
    </row>
    <row r="34" spans="1:12" ht="25.5" customHeight="1">
      <c r="A34" s="11"/>
      <c r="B34" s="11"/>
      <c r="C34" s="11"/>
      <c r="D34" s="11"/>
      <c r="E34" s="11"/>
      <c r="F34" s="11"/>
      <c r="G34" s="11"/>
      <c r="H34" s="82"/>
      <c r="I34" s="82"/>
      <c r="J34" s="82"/>
      <c r="K34" s="82"/>
    </row>
    <row r="35" spans="1:12" ht="25.5" customHeight="1">
      <c r="A35" s="11"/>
      <c r="B35" s="11"/>
      <c r="C35" s="11"/>
      <c r="D35" s="11"/>
      <c r="E35" s="11"/>
      <c r="F35" s="11"/>
      <c r="G35" s="11"/>
      <c r="H35" s="82"/>
      <c r="I35" s="82"/>
      <c r="J35" s="82"/>
      <c r="K35" s="82"/>
    </row>
    <row r="36" spans="1:12" ht="25.5" customHeight="1">
      <c r="A36" s="11"/>
      <c r="B36" s="11"/>
      <c r="C36" s="11"/>
      <c r="D36" s="11"/>
      <c r="E36" s="11"/>
      <c r="F36" s="11"/>
      <c r="G36" s="11"/>
      <c r="H36" s="82"/>
      <c r="I36" s="82"/>
      <c r="J36" s="82"/>
      <c r="K36" s="82"/>
    </row>
    <row r="37" spans="1:12" ht="25.5" customHeight="1">
      <c r="A37" s="11"/>
      <c r="B37" s="11"/>
      <c r="C37" s="11"/>
      <c r="D37" s="11"/>
      <c r="E37" s="11"/>
      <c r="F37" s="11"/>
      <c r="G37" s="11"/>
      <c r="H37" s="82"/>
      <c r="I37" s="82"/>
      <c r="J37" s="82"/>
      <c r="K37" s="82"/>
    </row>
    <row r="38" spans="1:12" ht="25.5" customHeight="1">
      <c r="A38" s="11"/>
      <c r="B38" s="11"/>
      <c r="C38" s="11"/>
      <c r="D38" s="11"/>
      <c r="E38" s="11"/>
      <c r="F38" s="11"/>
      <c r="G38" s="11"/>
      <c r="H38" s="82"/>
      <c r="I38" s="82"/>
      <c r="J38" s="82"/>
      <c r="K38" s="82"/>
    </row>
    <row r="39" spans="1:12" ht="25.5" customHeight="1">
      <c r="A39" s="11"/>
      <c r="B39" s="11"/>
      <c r="C39" s="11"/>
      <c r="D39" s="11"/>
      <c r="E39" s="11"/>
      <c r="F39" s="11"/>
      <c r="G39" s="11"/>
      <c r="H39" s="82"/>
      <c r="I39" s="82"/>
      <c r="J39" s="82"/>
      <c r="K39" s="82"/>
      <c r="L39" t="s">
        <v>1</v>
      </c>
    </row>
    <row r="40" spans="1:12" ht="25.5" customHeight="1">
      <c r="A40" s="11"/>
      <c r="F40" s="11"/>
      <c r="G40" s="11"/>
      <c r="H40" s="82"/>
      <c r="I40" s="82"/>
      <c r="J40" s="82"/>
      <c r="K40" s="82"/>
    </row>
    <row r="41" spans="1:12" ht="25.5" customHeight="1">
      <c r="A41" s="11"/>
      <c r="B41" s="11"/>
      <c r="C41" s="11"/>
      <c r="D41" s="11"/>
      <c r="E41" s="11"/>
      <c r="F41" s="11"/>
      <c r="G41" s="11"/>
      <c r="H41" s="82"/>
      <c r="I41" s="82"/>
      <c r="J41" s="82"/>
      <c r="K41" s="82"/>
    </row>
    <row r="42" spans="1:12" ht="25.5" customHeight="1">
      <c r="A42" s="11"/>
      <c r="B42" s="11"/>
      <c r="C42" s="11"/>
      <c r="D42" s="11"/>
      <c r="E42" s="11"/>
      <c r="F42" s="11"/>
      <c r="G42" s="11"/>
      <c r="H42" s="82"/>
      <c r="I42" s="82"/>
      <c r="J42" s="82"/>
      <c r="K42" s="82"/>
    </row>
  </sheetData>
  <mergeCells count="4">
    <mergeCell ref="A1:K1"/>
    <mergeCell ref="A2:K2"/>
    <mergeCell ref="A24:H24"/>
    <mergeCell ref="A3:K3"/>
  </mergeCells>
  <conditionalFormatting sqref="B16:C23">
    <cfRule type="cellIs" dxfId="814" priority="1" operator="equal">
      <formula>0</formula>
    </cfRule>
  </conditionalFormatting>
  <pageMargins left="0.70866141732283472" right="0.70866141732283472" top="0.74803149606299213" bottom="0.74803149606299213" header="0.31496062992125984" footer="0.31496062992125984"/>
  <pageSetup scale="46" orientation="landscape" r:id="rId1"/>
  <drawing r:id="rId2"/>
  <tableParts count="1">
    <tablePart r:id="rId3"/>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23">
    <tabColor theme="6" tint="-0.249977111117893"/>
    <pageSetUpPr fitToPage="1"/>
  </sheetPr>
  <dimension ref="A1:P43"/>
  <sheetViews>
    <sheetView showGridLines="0" view="pageBreakPreview" zoomScale="70" zoomScaleNormal="100" zoomScaleSheetLayoutView="70" zoomScalePageLayoutView="62" workbookViewId="0">
      <pane ySplit="2" topLeftCell="H3" activePane="bottomLeft" state="frozen"/>
      <selection pane="bottomLeft" activeCell="H19" sqref="H19"/>
      <selection activeCell="L5" sqref="L5"/>
    </sheetView>
  </sheetViews>
  <sheetFormatPr defaultColWidth="11.42578125" defaultRowHeight="15"/>
  <cols>
    <col min="1" max="1" width="18.28515625" customWidth="1"/>
    <col min="2" max="2" width="18.5703125" style="45" customWidth="1"/>
    <col min="3" max="3" width="16.7109375" style="45" customWidth="1"/>
    <col min="4" max="4" width="18.28515625" style="45" customWidth="1"/>
    <col min="5" max="5" width="17.140625" style="45" customWidth="1"/>
    <col min="6" max="8" width="19.140625" style="45" customWidth="1"/>
    <col min="9" max="9" width="20.28515625" style="45" customWidth="1"/>
    <col min="10" max="10" width="17.42578125" style="45" customWidth="1"/>
    <col min="11" max="11" width="19.140625" style="45" customWidth="1"/>
    <col min="12" max="12" width="22.28515625" customWidth="1"/>
    <col min="13" max="13" width="32" hidden="1" customWidth="1"/>
    <col min="14" max="14" width="17.28515625" customWidth="1"/>
    <col min="15" max="15" width="13.140625" customWidth="1"/>
    <col min="16" max="16" width="13.85546875" customWidth="1"/>
  </cols>
  <sheetData>
    <row r="1" spans="1:16" ht="62.25" customHeight="1">
      <c r="A1" s="1503" t="s">
        <v>503</v>
      </c>
      <c r="B1" s="1504"/>
      <c r="C1" s="1504"/>
      <c r="D1" s="1504"/>
      <c r="E1" s="1504"/>
      <c r="F1" s="1504"/>
      <c r="G1" s="1504"/>
      <c r="H1" s="1504"/>
      <c r="I1" s="1504"/>
      <c r="J1" s="1504"/>
      <c r="K1" s="1504"/>
      <c r="L1" s="1504"/>
      <c r="M1" s="1504"/>
      <c r="N1" s="1504"/>
      <c r="O1" s="1504"/>
      <c r="P1" s="1505"/>
    </row>
    <row r="2" spans="1:16" ht="32.25" customHeight="1" thickBot="1">
      <c r="A2" s="1500" t="s">
        <v>504</v>
      </c>
      <c r="B2" s="1501"/>
      <c r="C2" s="1501"/>
      <c r="D2" s="1501"/>
      <c r="E2" s="1501"/>
      <c r="F2" s="1501"/>
      <c r="G2" s="1501"/>
      <c r="H2" s="1501"/>
      <c r="I2" s="1501"/>
      <c r="J2" s="1501"/>
      <c r="K2" s="1501"/>
      <c r="L2" s="1501"/>
      <c r="M2" s="1501"/>
      <c r="N2" s="1501"/>
      <c r="O2" s="1501"/>
      <c r="P2" s="1502"/>
    </row>
    <row r="3" spans="1:16" ht="6" customHeight="1">
      <c r="A3" s="67"/>
      <c r="B3" s="67"/>
      <c r="C3" s="67"/>
      <c r="D3" s="67"/>
      <c r="E3" s="67"/>
      <c r="F3" s="67"/>
      <c r="G3" s="67"/>
      <c r="H3" s="67"/>
      <c r="I3" s="67"/>
      <c r="J3" s="67"/>
      <c r="K3" s="67" t="s">
        <v>505</v>
      </c>
      <c r="L3" s="67"/>
      <c r="M3" s="67"/>
      <c r="N3" s="608"/>
    </row>
    <row r="4" spans="1:16" s="473" customFormat="1" ht="48" customHeight="1">
      <c r="A4" s="685" t="s">
        <v>421</v>
      </c>
      <c r="B4" s="705" t="s">
        <v>506</v>
      </c>
      <c r="C4" s="705" t="s">
        <v>507</v>
      </c>
      <c r="D4" s="706" t="s">
        <v>508</v>
      </c>
      <c r="E4" s="706" t="s">
        <v>509</v>
      </c>
      <c r="F4" s="705" t="s">
        <v>510</v>
      </c>
      <c r="G4" s="705" t="s">
        <v>511</v>
      </c>
      <c r="H4" s="686" t="s">
        <v>64</v>
      </c>
      <c r="I4" s="686" t="s">
        <v>512</v>
      </c>
      <c r="J4" s="686" t="s">
        <v>513</v>
      </c>
      <c r="K4" s="686" t="s">
        <v>514</v>
      </c>
      <c r="L4" s="686" t="s">
        <v>515</v>
      </c>
      <c r="M4" s="686" t="s">
        <v>516</v>
      </c>
      <c r="N4" s="687" t="s">
        <v>517</v>
      </c>
      <c r="O4" s="686" t="s">
        <v>418</v>
      </c>
      <c r="P4" s="686" t="s">
        <v>419</v>
      </c>
    </row>
    <row r="5" spans="1:16" s="474" customFormat="1" ht="23.25" hidden="1" customHeight="1">
      <c r="A5" s="688" t="s">
        <v>518</v>
      </c>
      <c r="B5" s="689">
        <v>479821</v>
      </c>
      <c r="C5" s="689">
        <v>602115</v>
      </c>
      <c r="D5" s="689">
        <v>792515</v>
      </c>
      <c r="E5" s="689">
        <v>684666</v>
      </c>
      <c r="F5" s="689"/>
      <c r="G5" s="689"/>
      <c r="H5" s="689"/>
      <c r="I5" s="690">
        <f>+D5+B5</f>
        <v>1272336</v>
      </c>
      <c r="J5" s="690">
        <v>1286781</v>
      </c>
      <c r="K5" s="690">
        <f t="shared" ref="K5:K20" si="0">I5+J5</f>
        <v>2559117</v>
      </c>
      <c r="L5" s="691"/>
      <c r="M5" s="691"/>
      <c r="N5" s="692"/>
      <c r="O5" s="693"/>
      <c r="P5" s="693"/>
    </row>
    <row r="6" spans="1:16" s="474" customFormat="1" ht="23.25" hidden="1" customHeight="1">
      <c r="A6" s="688" t="s">
        <v>485</v>
      </c>
      <c r="B6" s="689">
        <v>545438</v>
      </c>
      <c r="C6" s="689">
        <v>679205</v>
      </c>
      <c r="D6" s="689">
        <v>890402</v>
      </c>
      <c r="E6" s="689">
        <v>801857</v>
      </c>
      <c r="F6" s="689"/>
      <c r="G6" s="689"/>
      <c r="H6" s="689"/>
      <c r="I6" s="690">
        <f>+D6+B6</f>
        <v>1435840</v>
      </c>
      <c r="J6" s="690">
        <f>+E6+C6</f>
        <v>1481062</v>
      </c>
      <c r="K6" s="690">
        <f t="shared" si="0"/>
        <v>2916902</v>
      </c>
      <c r="L6" s="691"/>
      <c r="M6" s="691"/>
      <c r="N6" s="692"/>
      <c r="O6" s="693"/>
      <c r="P6" s="693"/>
    </row>
    <row r="7" spans="1:16" s="474" customFormat="1" ht="23.25" hidden="1" customHeight="1">
      <c r="A7" s="688" t="s">
        <v>486</v>
      </c>
      <c r="B7" s="689">
        <v>615631</v>
      </c>
      <c r="C7" s="689">
        <v>788594</v>
      </c>
      <c r="D7" s="689">
        <v>1078877</v>
      </c>
      <c r="E7" s="689">
        <v>1009422</v>
      </c>
      <c r="F7" s="689"/>
      <c r="G7" s="689"/>
      <c r="H7" s="689"/>
      <c r="I7" s="690">
        <f>+D7+B7</f>
        <v>1694508</v>
      </c>
      <c r="J7" s="690">
        <f>+E7+C7</f>
        <v>1798016</v>
      </c>
      <c r="K7" s="690">
        <f t="shared" si="0"/>
        <v>3492524</v>
      </c>
      <c r="L7" s="691"/>
      <c r="M7" s="691"/>
      <c r="N7" s="692"/>
      <c r="O7" s="693"/>
      <c r="P7" s="693"/>
    </row>
    <row r="8" spans="1:16" s="473" customFormat="1" ht="15.75" customHeight="1">
      <c r="A8" s="694">
        <v>2010</v>
      </c>
      <c r="B8" s="695">
        <v>904636</v>
      </c>
      <c r="C8" s="695">
        <v>1109150</v>
      </c>
      <c r="D8" s="695">
        <v>1210182</v>
      </c>
      <c r="E8" s="695">
        <v>1153901</v>
      </c>
      <c r="F8" s="695">
        <v>16433</v>
      </c>
      <c r="G8" s="695">
        <v>10672</v>
      </c>
      <c r="H8" s="695">
        <f>+Tabla52[[#This Row],[RET- Mujeres]]+Tabla52[[#This Row],[RET-Hombres ]]</f>
        <v>27105</v>
      </c>
      <c r="I8" s="703">
        <f>+B8+D8+Tabla52[[#This Row],[RET-Hombres ]]</f>
        <v>2131251</v>
      </c>
      <c r="J8" s="696">
        <f>+E8+C8+Tabla52[[#This Row],[RET- Mujeres]]</f>
        <v>2273723</v>
      </c>
      <c r="K8" s="696">
        <f t="shared" si="0"/>
        <v>4404974</v>
      </c>
      <c r="L8" s="1023">
        <f>+Tabla52[[#This Row],[SFS-Hombres ]]/Tabla52[[#This Row],[SFS-Mujeres  ]]</f>
        <v>0.93733977269878521</v>
      </c>
      <c r="M8" s="1023">
        <f t="shared" ref="M8:M19" si="1">E8/D8</f>
        <v>0.95349377201115204</v>
      </c>
      <c r="N8" s="1024">
        <f>+Tabla52[[#This Row],[SFS-Mujeres  ]]/Tabla52[[#This Row],[SFS-Hombres ]]</f>
        <v>1.0668490008919644</v>
      </c>
      <c r="O8" s="1025">
        <f>+Tabla52[[#This Row],[SFS-Mujeres  ]]/Tabla52[[#This Row],[SFS-Total ]]</f>
        <v>0.51617171860719269</v>
      </c>
      <c r="P8" s="1025">
        <f>+Tabla52[[#This Row],[SFS-Hombres ]]/Tabla52[[#This Row],[SFS-Total ]]</f>
        <v>0.48382828139280731</v>
      </c>
    </row>
    <row r="9" spans="1:16" s="473" customFormat="1" ht="15.75" customHeight="1">
      <c r="A9" s="694">
        <v>2011</v>
      </c>
      <c r="B9" s="695">
        <v>899174</v>
      </c>
      <c r="C9" s="695">
        <v>1104253</v>
      </c>
      <c r="D9" s="695">
        <v>1279458</v>
      </c>
      <c r="E9" s="695">
        <v>1237965</v>
      </c>
      <c r="F9" s="695">
        <v>18128</v>
      </c>
      <c r="G9" s="695">
        <v>11598</v>
      </c>
      <c r="H9" s="695">
        <f>+Tabla52[[#This Row],[RET- Mujeres]]+Tabla52[[#This Row],[RET-Hombres ]]</f>
        <v>29726</v>
      </c>
      <c r="I9" s="703">
        <f>+B9+D9+Tabla52[[#This Row],[RET-Hombres ]]</f>
        <v>2196760</v>
      </c>
      <c r="J9" s="696">
        <f>+E9+C9+Tabla52[[#This Row],[RET- Mujeres]]</f>
        <v>2353816</v>
      </c>
      <c r="K9" s="696">
        <f t="shared" si="0"/>
        <v>4550576</v>
      </c>
      <c r="L9" s="1023">
        <f>+Tabla52[[#This Row],[SFS-Hombres ]]/Tabla52[[#This Row],[SFS-Mujeres  ]]</f>
        <v>0.93327600798023291</v>
      </c>
      <c r="M9" s="1023">
        <f t="shared" si="1"/>
        <v>0.96756986161327685</v>
      </c>
      <c r="N9" s="1024">
        <f>+Tabla52[[#This Row],[SFS-Mujeres  ]]/Tabla52[[#This Row],[SFS-Hombres ]]</f>
        <v>1.0714943826362462</v>
      </c>
      <c r="O9" s="1025">
        <f>+Tabla52[[#This Row],[SFS-Mujeres  ]]/Tabla52[[#This Row],[SFS-Total ]]</f>
        <v>0.51725671651237115</v>
      </c>
      <c r="P9" s="1025">
        <f>+Tabla52[[#This Row],[SFS-Hombres ]]/Tabla52[[#This Row],[SFS-Total ]]</f>
        <v>0.48274328348762879</v>
      </c>
    </row>
    <row r="10" spans="1:16" s="473" customFormat="1" ht="15.75" customHeight="1">
      <c r="A10" s="694">
        <v>2012</v>
      </c>
      <c r="B10" s="695">
        <v>1031326</v>
      </c>
      <c r="C10" s="695">
        <v>1272025</v>
      </c>
      <c r="D10" s="695">
        <v>1360788</v>
      </c>
      <c r="E10" s="695">
        <v>1327623</v>
      </c>
      <c r="F10" s="695">
        <v>18257</v>
      </c>
      <c r="G10" s="695">
        <v>12446</v>
      </c>
      <c r="H10" s="695">
        <f>+Tabla52[[#This Row],[RET- Mujeres]]+Tabla52[[#This Row],[RET-Hombres ]]</f>
        <v>30703</v>
      </c>
      <c r="I10" s="703">
        <f>+B10+D10+Tabla52[[#This Row],[RET-Hombres ]]</f>
        <v>2410371</v>
      </c>
      <c r="J10" s="696">
        <f>+E10+C10+Tabla52[[#This Row],[RET- Mujeres]]</f>
        <v>2612094</v>
      </c>
      <c r="K10" s="696">
        <f t="shared" si="0"/>
        <v>5022465</v>
      </c>
      <c r="L10" s="1023">
        <f>+Tabla52[[#This Row],[SFS-Hombres ]]/Tabla52[[#This Row],[SFS-Mujeres  ]]</f>
        <v>0.92277345302274727</v>
      </c>
      <c r="M10" s="1023">
        <f t="shared" si="1"/>
        <v>0.97562809195848288</v>
      </c>
      <c r="N10" s="1024">
        <f>+Tabla52[[#This Row],[SFS-Mujeres  ]]/Tabla52[[#This Row],[SFS-Hombres ]]</f>
        <v>1.0836896062888244</v>
      </c>
      <c r="O10" s="1025">
        <f>+Tabla52[[#This Row],[SFS-Mujeres  ]]/Tabla52[[#This Row],[SFS-Total ]]</f>
        <v>0.52008207125385642</v>
      </c>
      <c r="P10" s="1025">
        <f>+Tabla52[[#This Row],[SFS-Hombres ]]/Tabla52[[#This Row],[SFS-Total ]]</f>
        <v>0.47991792874614358</v>
      </c>
    </row>
    <row r="11" spans="1:16" s="473" customFormat="1" ht="15.75" customHeight="1">
      <c r="A11" s="694">
        <v>2013</v>
      </c>
      <c r="B11" s="695">
        <v>1243431</v>
      </c>
      <c r="C11" s="695">
        <v>1508322</v>
      </c>
      <c r="D11" s="695">
        <v>1462398</v>
      </c>
      <c r="E11" s="695">
        <v>1438578</v>
      </c>
      <c r="F11" s="695">
        <v>14343</v>
      </c>
      <c r="G11" s="695">
        <v>10862</v>
      </c>
      <c r="H11" s="695">
        <f>+Tabla52[[#This Row],[RET- Mujeres]]+Tabla52[[#This Row],[RET-Hombres ]]</f>
        <v>25205</v>
      </c>
      <c r="I11" s="703">
        <f>+B11+D11+Tabla52[[#This Row],[RET-Hombres ]]</f>
        <v>2720172</v>
      </c>
      <c r="J11" s="696">
        <f>+E11+C11+Tabla52[[#This Row],[RET- Mujeres]]</f>
        <v>2957762</v>
      </c>
      <c r="K11" s="696">
        <f t="shared" si="0"/>
        <v>5677934</v>
      </c>
      <c r="L11" s="1023">
        <f>+Tabla52[[#This Row],[SFS-Hombres ]]/Tabla52[[#This Row],[SFS-Mujeres  ]]</f>
        <v>0.91967237390973311</v>
      </c>
      <c r="M11" s="1023">
        <f t="shared" si="1"/>
        <v>0.98371168450722712</v>
      </c>
      <c r="N11" s="1024">
        <f>+Tabla52[[#This Row],[SFS-Mujeres  ]]/Tabla52[[#This Row],[SFS-Hombres ]]</f>
        <v>1.0873437414986993</v>
      </c>
      <c r="O11" s="1025">
        <f>+Tabla52[[#This Row],[SFS-Mujeres  ]]/Tabla52[[#This Row],[SFS-Total ]]</f>
        <v>0.52092222276623856</v>
      </c>
      <c r="P11" s="1025">
        <f>+Tabla52[[#This Row],[SFS-Hombres ]]/Tabla52[[#This Row],[SFS-Total ]]</f>
        <v>0.47907777723376144</v>
      </c>
    </row>
    <row r="12" spans="1:16" s="473" customFormat="1" ht="15.75" customHeight="1">
      <c r="A12" s="694">
        <v>2014</v>
      </c>
      <c r="B12" s="695">
        <v>1400518</v>
      </c>
      <c r="C12" s="695">
        <v>1615128</v>
      </c>
      <c r="D12" s="695">
        <v>1578325</v>
      </c>
      <c r="E12" s="695">
        <v>1563274</v>
      </c>
      <c r="F12" s="695">
        <v>17464</v>
      </c>
      <c r="G12" s="695">
        <v>12906</v>
      </c>
      <c r="H12" s="695">
        <f>+Tabla52[[#This Row],[RET- Mujeres]]+Tabla52[[#This Row],[RET-Hombres ]]</f>
        <v>30370</v>
      </c>
      <c r="I12" s="703">
        <f>+B12+D12+Tabla52[[#This Row],[RET-Hombres ]]</f>
        <v>2996307</v>
      </c>
      <c r="J12" s="696">
        <f>+E12+C12+Tabla52[[#This Row],[RET- Mujeres]]</f>
        <v>3191308</v>
      </c>
      <c r="K12" s="696">
        <f t="shared" si="0"/>
        <v>6187615</v>
      </c>
      <c r="L12" s="1023">
        <f>+Tabla52[[#This Row],[SFS-Hombres ]]/Tabla52[[#This Row],[SFS-Mujeres  ]]</f>
        <v>0.93889621434220705</v>
      </c>
      <c r="M12" s="1023">
        <f t="shared" si="1"/>
        <v>0.99046394120349102</v>
      </c>
      <c r="N12" s="1024">
        <f>+Tabla52[[#This Row],[SFS-Mujeres  ]]/Tabla52[[#This Row],[SFS-Hombres ]]</f>
        <v>1.0650804473640385</v>
      </c>
      <c r="O12" s="1025">
        <f>+Tabla52[[#This Row],[SFS-Mujeres  ]]/Tabla52[[#This Row],[SFS-Total ]]</f>
        <v>0.51575736370152314</v>
      </c>
      <c r="P12" s="1025">
        <f>+Tabla52[[#This Row],[SFS-Hombres ]]/Tabla52[[#This Row],[SFS-Total ]]</f>
        <v>0.48424263629847686</v>
      </c>
    </row>
    <row r="13" spans="1:16" s="473" customFormat="1" ht="15.75" customHeight="1">
      <c r="A13" s="694">
        <v>2015</v>
      </c>
      <c r="B13" s="695">
        <v>1572793</v>
      </c>
      <c r="C13" s="695">
        <v>1744612</v>
      </c>
      <c r="D13" s="695">
        <v>1674811</v>
      </c>
      <c r="E13" s="695">
        <v>1665027</v>
      </c>
      <c r="F13" s="695">
        <v>17439</v>
      </c>
      <c r="G13" s="695">
        <v>13090</v>
      </c>
      <c r="H13" s="695">
        <f>+Tabla52[[#This Row],[RET- Mujeres]]+Tabla52[[#This Row],[RET-Hombres ]]</f>
        <v>30529</v>
      </c>
      <c r="I13" s="703">
        <f>+B13+D13+Tabla52[[#This Row],[RET-Hombres ]]</f>
        <v>3265043</v>
      </c>
      <c r="J13" s="696">
        <f>+E13+C13+Tabla52[[#This Row],[RET- Mujeres]]</f>
        <v>3422729</v>
      </c>
      <c r="K13" s="696">
        <f t="shared" si="0"/>
        <v>6687772</v>
      </c>
      <c r="L13" s="1023">
        <f>+Tabla52[[#This Row],[SFS-Hombres ]]/Tabla52[[#This Row],[SFS-Mujeres  ]]</f>
        <v>0.9539297443648036</v>
      </c>
      <c r="M13" s="1023">
        <f t="shared" si="1"/>
        <v>0.99415814679984782</v>
      </c>
      <c r="N13" s="1024">
        <f>+Tabla52[[#This Row],[SFS-Mujeres  ]]/Tabla52[[#This Row],[SFS-Hombres ]]</f>
        <v>1.0482952291899372</v>
      </c>
      <c r="O13" s="1025">
        <f>+Tabla52[[#This Row],[SFS-Mujeres  ]]/Tabla52[[#This Row],[SFS-Total ]]</f>
        <v>0.51178912797864518</v>
      </c>
      <c r="P13" s="1025">
        <f>+Tabla52[[#This Row],[SFS-Hombres ]]/Tabla52[[#This Row],[SFS-Total ]]</f>
        <v>0.48821087202135477</v>
      </c>
    </row>
    <row r="14" spans="1:16" s="473" customFormat="1" ht="15.75" customHeight="1">
      <c r="A14" s="694">
        <v>2016</v>
      </c>
      <c r="B14" s="695">
        <v>1575598</v>
      </c>
      <c r="C14" s="695">
        <v>1771470</v>
      </c>
      <c r="D14" s="695">
        <v>1809250</v>
      </c>
      <c r="E14" s="695">
        <v>1782038</v>
      </c>
      <c r="F14" s="695">
        <v>15122</v>
      </c>
      <c r="G14" s="695">
        <v>12287</v>
      </c>
      <c r="H14" s="695">
        <f>+Tabla52[[#This Row],[RET- Mujeres]]+Tabla52[[#This Row],[RET-Hombres ]]</f>
        <v>27409</v>
      </c>
      <c r="I14" s="703">
        <f>+B14+D14+Tabla52[[#This Row],[RET-Hombres ]]</f>
        <v>3399970</v>
      </c>
      <c r="J14" s="696">
        <f>+E14+C14+Tabla52[[#This Row],[RET- Mujeres]]</f>
        <v>3565795</v>
      </c>
      <c r="K14" s="696">
        <f t="shared" si="0"/>
        <v>6965765</v>
      </c>
      <c r="L14" s="1023">
        <f>+Tabla52[[#This Row],[SFS-Hombres ]]/Tabla52[[#This Row],[SFS-Mujeres  ]]</f>
        <v>0.9534956440288912</v>
      </c>
      <c r="M14" s="1023">
        <f t="shared" si="1"/>
        <v>0.98495951361061218</v>
      </c>
      <c r="N14" s="1024">
        <f>+Tabla52[[#This Row],[SFS-Mujeres  ]]/Tabla52[[#This Row],[SFS-Hombres ]]</f>
        <v>1.048772489169022</v>
      </c>
      <c r="O14" s="1025">
        <f>+Tabla52[[#This Row],[SFS-Mujeres  ]]/Tabla52[[#This Row],[SFS-Total ]]</f>
        <v>0.51190285632662025</v>
      </c>
      <c r="P14" s="1025">
        <f>+Tabla52[[#This Row],[SFS-Hombres ]]/Tabla52[[#This Row],[SFS-Total ]]</f>
        <v>0.48809714367337975</v>
      </c>
    </row>
    <row r="15" spans="1:16" s="473" customFormat="1" ht="15.75" customHeight="1">
      <c r="A15" s="694">
        <v>2017</v>
      </c>
      <c r="B15" s="695">
        <v>1677875</v>
      </c>
      <c r="C15" s="695">
        <v>1868813</v>
      </c>
      <c r="D15" s="697">
        <v>1977166</v>
      </c>
      <c r="E15" s="697">
        <v>1925426</v>
      </c>
      <c r="F15" s="695">
        <v>14407</v>
      </c>
      <c r="G15" s="695">
        <v>11931</v>
      </c>
      <c r="H15" s="695">
        <f>+Tabla52[[#This Row],[RET- Mujeres]]+Tabla52[[#This Row],[RET-Hombres ]]</f>
        <v>26338</v>
      </c>
      <c r="I15" s="703">
        <f>+B15+D15+Tabla52[[#This Row],[RET-Hombres ]]</f>
        <v>3669448</v>
      </c>
      <c r="J15" s="696">
        <f>+E15+C15+Tabla52[[#This Row],[RET- Mujeres]]</f>
        <v>3806170</v>
      </c>
      <c r="K15" s="698">
        <f t="shared" si="0"/>
        <v>7475618</v>
      </c>
      <c r="L15" s="1023">
        <f>+Tabla52[[#This Row],[SFS-Hombres ]]/Tabla52[[#This Row],[SFS-Mujeres  ]]</f>
        <v>0.96407885091837731</v>
      </c>
      <c r="M15" s="1026">
        <f t="shared" si="1"/>
        <v>0.97383123116622483</v>
      </c>
      <c r="N15" s="1024">
        <f>+Tabla52[[#This Row],[SFS-Mujeres  ]]/Tabla52[[#This Row],[SFS-Hombres ]]</f>
        <v>1.0372595551156467</v>
      </c>
      <c r="O15" s="1025">
        <f>+Tabla52[[#This Row],[SFS-Mujeres  ]]/Tabla52[[#This Row],[SFS-Total ]]</f>
        <v>0.50914452825171108</v>
      </c>
      <c r="P15" s="1025">
        <f>+Tabla52[[#This Row],[SFS-Hombres ]]/Tabla52[[#This Row],[SFS-Total ]]</f>
        <v>0.49085547174828892</v>
      </c>
    </row>
    <row r="16" spans="1:16" s="473" customFormat="1" ht="15.75" customHeight="1">
      <c r="A16" s="694">
        <v>2018</v>
      </c>
      <c r="B16" s="695">
        <v>1712181</v>
      </c>
      <c r="C16" s="695">
        <v>1907969</v>
      </c>
      <c r="D16" s="697">
        <v>2096180</v>
      </c>
      <c r="E16" s="697">
        <v>2057807</v>
      </c>
      <c r="F16" s="695">
        <v>13587</v>
      </c>
      <c r="G16" s="695">
        <v>11679</v>
      </c>
      <c r="H16" s="695">
        <f>+Tabla52[[#This Row],[RET- Mujeres]]+Tabla52[[#This Row],[RET-Hombres ]]</f>
        <v>25266</v>
      </c>
      <c r="I16" s="703">
        <f>+B16+D16+Tabla52[[#This Row],[RET-Hombres ]]</f>
        <v>3821948</v>
      </c>
      <c r="J16" s="696">
        <f>+E16+C16+Tabla52[[#This Row],[RET- Mujeres]]</f>
        <v>3977455</v>
      </c>
      <c r="K16" s="698">
        <f t="shared" si="0"/>
        <v>7799403</v>
      </c>
      <c r="L16" s="1023">
        <f>+Tabla52[[#This Row],[SFS-Hombres ]]/Tabla52[[#This Row],[SFS-Mujeres  ]]</f>
        <v>0.96090288890760545</v>
      </c>
      <c r="M16" s="1026">
        <f t="shared" si="1"/>
        <v>0.9816938430859945</v>
      </c>
      <c r="N16" s="1024">
        <f>+Tabla52[[#This Row],[SFS-Mujeres  ]]/Tabla52[[#This Row],[SFS-Hombres ]]</f>
        <v>1.0406878900497862</v>
      </c>
      <c r="O16" s="1025">
        <f>+Tabla52[[#This Row],[SFS-Mujeres  ]]/Tabla52[[#This Row],[SFS-Total ]]</f>
        <v>0.50996916046010188</v>
      </c>
      <c r="P16" s="1025">
        <f>+Tabla52[[#This Row],[SFS-Hombres ]]/Tabla52[[#This Row],[SFS-Total ]]</f>
        <v>0.49003083953989812</v>
      </c>
    </row>
    <row r="17" spans="1:16" s="473" customFormat="1" ht="15.75" customHeight="1">
      <c r="A17" s="694">
        <v>2019</v>
      </c>
      <c r="B17" s="695">
        <v>1758351</v>
      </c>
      <c r="C17" s="695">
        <v>1967911</v>
      </c>
      <c r="D17" s="697">
        <v>2126390</v>
      </c>
      <c r="E17" s="697">
        <v>2102271</v>
      </c>
      <c r="F17" s="695">
        <v>46383</v>
      </c>
      <c r="G17" s="695">
        <v>44271</v>
      </c>
      <c r="H17" s="695">
        <f>+Tabla52[[#This Row],[RET- Mujeres]]+Tabla52[[#This Row],[RET-Hombres ]]</f>
        <v>90654</v>
      </c>
      <c r="I17" s="703">
        <f>+B17+D17+Tabla52[[#This Row],[RET-Hombres ]]</f>
        <v>3931124</v>
      </c>
      <c r="J17" s="696">
        <f>+E17+C17+Tabla52[[#This Row],[RET- Mujeres]]</f>
        <v>4114453</v>
      </c>
      <c r="K17" s="698">
        <f t="shared" si="0"/>
        <v>8045577</v>
      </c>
      <c r="L17" s="1023">
        <f>+Tabla52[[#This Row],[SFS-Hombres ]]/Tabla52[[#This Row],[SFS-Mujeres  ]]</f>
        <v>0.95544267974382013</v>
      </c>
      <c r="M17" s="1026">
        <f t="shared" si="1"/>
        <v>0.98865730181199118</v>
      </c>
      <c r="N17" s="1024">
        <f>+Tabla52[[#This Row],[SFS-Mujeres  ]]/Tabla52[[#This Row],[SFS-Hombres ]]</f>
        <v>1.0466352625864765</v>
      </c>
      <c r="O17" s="1025">
        <f>+Tabla52[[#This Row],[SFS-Mujeres  ]]/Tabla52[[#This Row],[SFS-Total ]]</f>
        <v>0.51139315427594567</v>
      </c>
      <c r="P17" s="1025">
        <f>+Tabla52[[#This Row],[SFS-Hombres ]]/Tabla52[[#This Row],[SFS-Total ]]</f>
        <v>0.48860684572405433</v>
      </c>
    </row>
    <row r="18" spans="1:16" s="473" customFormat="1" ht="15.75" customHeight="1">
      <c r="A18" s="694">
        <v>2020</v>
      </c>
      <c r="B18" s="695">
        <v>2853424</v>
      </c>
      <c r="C18" s="695">
        <v>2893415</v>
      </c>
      <c r="D18" s="697">
        <v>2107686</v>
      </c>
      <c r="E18" s="697">
        <v>2107217</v>
      </c>
      <c r="F18" s="695">
        <v>48441</v>
      </c>
      <c r="G18" s="695">
        <v>47484</v>
      </c>
      <c r="H18" s="695">
        <f>+Tabla52[[#This Row],[RET- Mujeres]]+Tabla52[[#This Row],[RET-Hombres ]]</f>
        <v>95925</v>
      </c>
      <c r="I18" s="703">
        <f>+B18+D18+Tabla52[[#This Row],[RET-Hombres ]]</f>
        <v>5009551</v>
      </c>
      <c r="J18" s="696">
        <f>+E18+C18+Tabla52[[#This Row],[RET- Mujeres]]</f>
        <v>5048116</v>
      </c>
      <c r="K18" s="698">
        <f t="shared" si="0"/>
        <v>10057667</v>
      </c>
      <c r="L18" s="1023">
        <f>+Tabla52[[#This Row],[SFS-Hombres ]]/Tabla52[[#This Row],[SFS-Mujeres  ]]</f>
        <v>0.99236051627973687</v>
      </c>
      <c r="M18" s="1026">
        <f t="shared" si="1"/>
        <v>0.99977748108589226</v>
      </c>
      <c r="N18" s="1024">
        <f>+Tabla52[[#This Row],[SFS-Mujeres  ]]/Tabla52[[#This Row],[SFS-Hombres ]]</f>
        <v>1.0076982947174307</v>
      </c>
      <c r="O18" s="1025">
        <f>+Tabla52[[#This Row],[SFS-Mujeres  ]]/Tabla52[[#This Row],[SFS-Total ]]</f>
        <v>0.50191719411668734</v>
      </c>
      <c r="P18" s="1025">
        <f>+Tabla52[[#This Row],[SFS-Hombres ]]/Tabla52[[#This Row],[SFS-Total ]]</f>
        <v>0.49808280588331272</v>
      </c>
    </row>
    <row r="19" spans="1:16" s="473" customFormat="1" ht="15.75" customHeight="1">
      <c r="A19" s="694">
        <v>2021</v>
      </c>
      <c r="B19" s="695">
        <v>2856987</v>
      </c>
      <c r="C19" s="695">
        <v>2890462</v>
      </c>
      <c r="D19" s="697">
        <v>2140921</v>
      </c>
      <c r="E19" s="697">
        <v>2144438</v>
      </c>
      <c r="F19" s="695">
        <v>48292</v>
      </c>
      <c r="G19" s="695">
        <v>49624</v>
      </c>
      <c r="H19" s="695">
        <f>+Tabla52[[#This Row],[RET- Mujeres]]+Tabla52[[#This Row],[RET-Hombres ]]</f>
        <v>97916</v>
      </c>
      <c r="I19" s="703">
        <f>+B19+D19+Tabla52[[#This Row],[RET-Hombres ]]</f>
        <v>5046200</v>
      </c>
      <c r="J19" s="696">
        <f>+E19+C19+Tabla52[[#This Row],[RET- Mujeres]]</f>
        <v>5084524</v>
      </c>
      <c r="K19" s="698">
        <f t="shared" si="0"/>
        <v>10130724</v>
      </c>
      <c r="L19" s="1023">
        <f>+Tabla52[[#This Row],[SFS-Hombres ]]/Tabla52[[#This Row],[SFS-Mujeres  ]]</f>
        <v>0.9924626179363103</v>
      </c>
      <c r="M19" s="1026">
        <f t="shared" si="1"/>
        <v>1.0016427509469055</v>
      </c>
      <c r="N19" s="1024">
        <f>+Tabla52[[#This Row],[SFS-Mujeres  ]]/Tabla52[[#This Row],[SFS-Hombres ]]</f>
        <v>1.0075946256589117</v>
      </c>
      <c r="O19" s="1025">
        <f>+Tabla52[[#This Row],[SFS-Mujeres  ]]/Tabla52[[#This Row],[SFS-Total ]]</f>
        <v>0.50189147389663369</v>
      </c>
      <c r="P19" s="1025">
        <f>+Tabla52[[#This Row],[SFS-Hombres ]]/Tabla52[[#This Row],[SFS-Total ]]</f>
        <v>0.49810852610336637</v>
      </c>
    </row>
    <row r="20" spans="1:16" s="473" customFormat="1" ht="15.75" customHeight="1">
      <c r="A20" s="699">
        <v>2022</v>
      </c>
      <c r="B20" s="700">
        <v>2873492</v>
      </c>
      <c r="C20" s="700">
        <v>2896709</v>
      </c>
      <c r="D20" s="701">
        <v>2278367</v>
      </c>
      <c r="E20" s="701">
        <v>2290543</v>
      </c>
      <c r="F20" s="695">
        <v>51407</v>
      </c>
      <c r="G20" s="695">
        <v>53019</v>
      </c>
      <c r="H20" s="695">
        <f>+Tabla52[[#This Row],[RET- Mujeres]]+Tabla52[[#This Row],[RET-Hombres ]]</f>
        <v>104426</v>
      </c>
      <c r="I20" s="703">
        <f>+B20+D20+Tabla52[[#This Row],[RET-Hombres ]]</f>
        <v>5203266</v>
      </c>
      <c r="J20" s="696">
        <f>+E20+C20+Tabla52[[#This Row],[RET- Mujeres]]</f>
        <v>5240271</v>
      </c>
      <c r="K20" s="698">
        <f t="shared" si="0"/>
        <v>10443537</v>
      </c>
      <c r="L20" s="1023">
        <f>+Tabla52[[#This Row],[SFS-Hombres ]]/Tabla52[[#This Row],[SFS-Mujeres  ]]</f>
        <v>0.99293834231092248</v>
      </c>
      <c r="M20" s="1027">
        <v>1.0053441785278667</v>
      </c>
      <c r="N20" s="1024">
        <f>+Tabla52[[#This Row],[SFS-Mujeres  ]]/Tabla52[[#This Row],[SFS-Hombres ]]</f>
        <v>1.0071118793465488</v>
      </c>
      <c r="O20" s="1025">
        <f>+Tabla52[[#This Row],[SFS-Mujeres  ]]/Tabla52[[#This Row],[SFS-Total ]]</f>
        <v>0.50177166988540378</v>
      </c>
      <c r="P20" s="1025">
        <f>+Tabla52[[#This Row],[SFS-Hombres ]]/Tabla52[[#This Row],[SFS-Total ]]</f>
        <v>0.49822833011459622</v>
      </c>
    </row>
    <row r="21" spans="1:16" s="473" customFormat="1" ht="15.75" customHeight="1">
      <c r="A21" s="699">
        <v>2023</v>
      </c>
      <c r="B21" s="814">
        <v>2824789</v>
      </c>
      <c r="C21" s="814">
        <v>2865397</v>
      </c>
      <c r="D21" s="815">
        <v>2284920</v>
      </c>
      <c r="E21" s="815">
        <v>2292148</v>
      </c>
      <c r="F21" s="695">
        <v>54807</v>
      </c>
      <c r="G21" s="695">
        <v>57145</v>
      </c>
      <c r="H21" s="695">
        <f>+Tabla52[[#This Row],[RET- Mujeres]]+Tabla52[[#This Row],[RET-Hombres ]]</f>
        <v>111952</v>
      </c>
      <c r="I21" s="703">
        <f>+B21+D21+Tabla52[[#This Row],[RET-Hombres ]]</f>
        <v>5164516</v>
      </c>
      <c r="J21" s="696">
        <f>+E21+C21+Tabla52[[#This Row],[RET- Mujeres]]</f>
        <v>5214690</v>
      </c>
      <c r="K21" s="698">
        <v>10267254</v>
      </c>
      <c r="L21" s="1023">
        <f>+Tabla52[[#This Row],[SFS-Hombres ]]/Tabla52[[#This Row],[SFS-Mujeres  ]]</f>
        <v>0.99037833504963857</v>
      </c>
      <c r="M21" s="1028">
        <f>E21/D21</f>
        <v>1.0031633492638692</v>
      </c>
      <c r="N21" s="1024">
        <f>+Tabla52[[#This Row],[SFS-Mujeres  ]]/Tabla52[[#This Row],[SFS-Hombres ]]</f>
        <v>1.009715140779891</v>
      </c>
      <c r="O21" s="1025">
        <f>+Tabla52[[#This Row],[SFS-Mujeres  ]]/Tabla52[[#This Row],[SFS-Total ]]</f>
        <v>0.5078952950808463</v>
      </c>
      <c r="P21" s="1025">
        <f>+Tabla52[[#This Row],[SFS-Hombres ]]/Tabla52[[#This Row],[SFS-Total ]]</f>
        <v>0.50300849672171355</v>
      </c>
    </row>
    <row r="22" spans="1:16" s="473" customFormat="1" ht="15.75" customHeight="1">
      <c r="A22" s="699">
        <v>2024</v>
      </c>
      <c r="B22" s="814">
        <v>2854248</v>
      </c>
      <c r="C22" s="814">
        <v>2884144</v>
      </c>
      <c r="D22" s="702">
        <v>2338456</v>
      </c>
      <c r="E22" s="702">
        <v>2360910</v>
      </c>
      <c r="F22" s="695">
        <v>55884</v>
      </c>
      <c r="G22" s="695">
        <v>59318</v>
      </c>
      <c r="H22" s="695">
        <f>+Tabla52[[#This Row],[RET- Mujeres]]+Tabla52[[#This Row],[RET-Hombres ]]</f>
        <v>115202</v>
      </c>
      <c r="I22" s="703">
        <f>+B22+D22+Tabla52[[#This Row],[RET-Hombres ]]</f>
        <v>5248588</v>
      </c>
      <c r="J22" s="696">
        <f>+E22+C22+Tabla52[[#This Row],[RET- Mujeres]]</f>
        <v>5304372</v>
      </c>
      <c r="K22" s="698">
        <f>I22+J22</f>
        <v>10552960</v>
      </c>
      <c r="L22" s="1023">
        <f>+Tabla52[[#This Row],[SFS-Hombres ]]/Tabla52[[#This Row],[SFS-Mujeres  ]]</f>
        <v>0.98948339219044212</v>
      </c>
      <c r="M22" s="1028">
        <f>E22/D22</f>
        <v>1.0096020622154105</v>
      </c>
      <c r="N22" s="1024">
        <f>+Tabla52[[#This Row],[SFS-Mujeres  ]]/Tabla52[[#This Row],[SFS-Hombres ]]</f>
        <v>1.0106283823382594</v>
      </c>
      <c r="O22" s="1025">
        <f>+Tabla52[[#This Row],[SFS-Mujeres  ]]/Tabla52[[#This Row],[SFS-Total ]]</f>
        <v>0.50264304991206255</v>
      </c>
      <c r="P22" s="1025">
        <f>+Tabla52[[#This Row],[SFS-Hombres ]]/Tabla52[[#This Row],[SFS-Total ]]</f>
        <v>0.4973569500879374</v>
      </c>
    </row>
    <row r="23" spans="1:16" s="473" customFormat="1" ht="15.75" customHeight="1">
      <c r="A23" s="801" t="str">
        <f>+'Resumen '!O6</f>
        <v>Ago. 2025</v>
      </c>
      <c r="B23" s="702">
        <f>+'Resumen '!D39</f>
        <v>2831438</v>
      </c>
      <c r="C23" s="702">
        <f>+'Resumen '!E39</f>
        <v>2858183</v>
      </c>
      <c r="D23" s="702">
        <f>+'Resumen '!D30</f>
        <v>2370838</v>
      </c>
      <c r="E23" s="702">
        <f>+'Resumen '!E30</f>
        <v>2407122</v>
      </c>
      <c r="F23" s="695">
        <v>56908</v>
      </c>
      <c r="G23" s="695">
        <v>60778</v>
      </c>
      <c r="H23" s="695">
        <f>+Tabla52[[#This Row],[RET- Mujeres]]+Tabla52[[#This Row],[RET-Hombres ]]</f>
        <v>117686</v>
      </c>
      <c r="I23" s="703">
        <f>+B23+D23+Tabla52[[#This Row],[RET-Hombres ]]</f>
        <v>5259184</v>
      </c>
      <c r="J23" s="696">
        <f>+E23+C23+Tabla52[[#This Row],[RET- Mujeres]]</f>
        <v>5326083</v>
      </c>
      <c r="K23" s="698">
        <f>I23+J23</f>
        <v>10585267</v>
      </c>
      <c r="L23" s="1023">
        <f>+Tabla52[[#This Row],[SFS-Hombres ]]/Tabla52[[#This Row],[SFS-Mujeres  ]]</f>
        <v>0.9874393620978118</v>
      </c>
      <c r="M23" s="1029">
        <f>E23/D23</f>
        <v>1.0153042932498972</v>
      </c>
      <c r="N23" s="1024">
        <f>+Tabla52[[#This Row],[SFS-Mujeres  ]]/Tabla52[[#This Row],[SFS-Hombres ]]</f>
        <v>1.012720414421705</v>
      </c>
      <c r="O23" s="1025">
        <f>+Tabla52[[#This Row],[SFS-Mujeres  ]]/Tabla52[[#This Row],[SFS-Total ]]</f>
        <v>0.50316000531682381</v>
      </c>
      <c r="P23" s="1025">
        <f>+Tabla52[[#This Row],[SFS-Hombres ]]/Tabla52[[#This Row],[SFS-Total ]]</f>
        <v>0.49683999468317613</v>
      </c>
    </row>
    <row r="24" spans="1:16" ht="39" customHeight="1">
      <c r="A24" s="1506" t="s">
        <v>519</v>
      </c>
      <c r="B24" s="1506"/>
      <c r="C24" s="1506"/>
      <c r="D24" s="1506"/>
      <c r="E24" s="1506"/>
      <c r="F24" s="1506"/>
      <c r="G24" s="1506"/>
      <c r="H24" s="1506"/>
      <c r="I24" s="1506"/>
      <c r="J24" s="1506"/>
      <c r="K24" s="1506"/>
      <c r="L24" s="1506"/>
      <c r="M24" s="1506"/>
      <c r="N24" s="1506"/>
      <c r="O24" s="1506"/>
      <c r="P24" s="1506"/>
    </row>
    <row r="25" spans="1:16" ht="25.5" customHeight="1">
      <c r="A25" s="11"/>
      <c r="L25" s="11"/>
      <c r="M25" s="11"/>
      <c r="N25" s="11"/>
    </row>
    <row r="26" spans="1:16" ht="25.5" customHeight="1">
      <c r="A26" s="11"/>
      <c r="L26" s="11"/>
      <c r="M26" s="11"/>
      <c r="N26" s="11"/>
    </row>
    <row r="27" spans="1:16" ht="25.5" customHeight="1">
      <c r="A27" s="11"/>
      <c r="L27" s="11"/>
      <c r="M27" s="11"/>
      <c r="N27" s="11"/>
    </row>
    <row r="28" spans="1:16" ht="25.5" customHeight="1">
      <c r="A28" s="11"/>
      <c r="L28" s="11"/>
      <c r="M28" s="11"/>
      <c r="N28" s="11"/>
    </row>
    <row r="29" spans="1:16" ht="25.5" customHeight="1">
      <c r="A29" s="11"/>
      <c r="L29" s="11"/>
      <c r="M29" s="11"/>
      <c r="N29" s="11"/>
    </row>
    <row r="30" spans="1:16" ht="25.5" customHeight="1">
      <c r="A30" s="11"/>
      <c r="L30" s="11"/>
      <c r="M30" s="11"/>
      <c r="N30" s="11"/>
    </row>
    <row r="31" spans="1:16" ht="25.5" customHeight="1">
      <c r="A31" s="11"/>
      <c r="L31" s="11"/>
      <c r="M31" s="11"/>
      <c r="N31" s="11"/>
    </row>
    <row r="32" spans="1:16" ht="25.5" customHeight="1">
      <c r="A32" s="11"/>
      <c r="L32" s="11"/>
      <c r="M32" s="11"/>
      <c r="N32" s="11"/>
    </row>
    <row r="33" spans="1:14" ht="56.25" customHeight="1">
      <c r="A33" s="11"/>
      <c r="L33" s="11"/>
      <c r="M33" s="11"/>
      <c r="N33" s="11"/>
    </row>
    <row r="34" spans="1:14" ht="25.5" customHeight="1">
      <c r="A34" s="11"/>
      <c r="L34" s="11"/>
      <c r="M34" s="11"/>
      <c r="N34" s="11"/>
    </row>
    <row r="35" spans="1:14" ht="25.5" customHeight="1">
      <c r="A35" s="11"/>
      <c r="L35" s="11"/>
      <c r="M35" s="11"/>
      <c r="N35" s="11"/>
    </row>
    <row r="36" spans="1:14" ht="96.75" customHeight="1">
      <c r="A36" s="11"/>
      <c r="L36" s="11"/>
      <c r="M36" s="11"/>
      <c r="N36" s="11"/>
    </row>
    <row r="37" spans="1:14" ht="25.5" customHeight="1">
      <c r="A37" s="11"/>
      <c r="L37" s="11"/>
      <c r="M37" s="11"/>
      <c r="N37" s="11"/>
    </row>
    <row r="38" spans="1:14" ht="25.5" customHeight="1">
      <c r="A38" s="11"/>
      <c r="L38" s="11"/>
      <c r="M38" s="11"/>
      <c r="N38" s="11"/>
    </row>
    <row r="39" spans="1:14" ht="25.5" customHeight="1">
      <c r="A39" s="11"/>
      <c r="L39" s="11"/>
      <c r="M39" s="11"/>
      <c r="N39" s="11"/>
    </row>
    <row r="40" spans="1:14" ht="25.5" customHeight="1">
      <c r="A40" s="11"/>
      <c r="L40" s="11"/>
      <c r="M40" s="11"/>
      <c r="N40" s="11"/>
    </row>
    <row r="41" spans="1:14" ht="25.5" customHeight="1">
      <c r="A41" s="11"/>
      <c r="L41" s="11"/>
      <c r="M41" s="11"/>
      <c r="N41" s="11"/>
    </row>
    <row r="42" spans="1:14" ht="25.5" customHeight="1">
      <c r="A42" s="11"/>
      <c r="L42" s="11"/>
      <c r="M42" s="11"/>
      <c r="N42" s="11"/>
    </row>
    <row r="43" spans="1:14" ht="25.5" customHeight="1">
      <c r="A43" s="11"/>
      <c r="L43" s="11"/>
      <c r="M43" s="11"/>
      <c r="N43" s="11"/>
    </row>
  </sheetData>
  <mergeCells count="3">
    <mergeCell ref="A2:P2"/>
    <mergeCell ref="A1:P1"/>
    <mergeCell ref="A24:P24"/>
  </mergeCells>
  <pageMargins left="0.70866141732283472" right="0.70866141732283472" top="0.74803149606299213" bottom="0.74803149606299213" header="0.31496062992125984" footer="0.31496062992125984"/>
  <pageSetup scale="45" orientation="landscape" r:id="rId1"/>
  <ignoredErrors>
    <ignoredError sqref="O8:P8" calculatedColumn="1"/>
  </ignoredErrors>
  <drawing r:id="rId2"/>
  <tableParts count="1">
    <tablePart r:id="rId3"/>
  </tablePar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theme="6" tint="-0.249977111117893"/>
    <pageSetUpPr fitToPage="1"/>
  </sheetPr>
  <dimension ref="A1:L63"/>
  <sheetViews>
    <sheetView showGridLines="0" view="pageBreakPreview" zoomScale="25" zoomScaleNormal="100" zoomScaleSheetLayoutView="25" workbookViewId="0">
      <selection activeCell="P18" sqref="P18"/>
    </sheetView>
  </sheetViews>
  <sheetFormatPr defaultColWidth="11.5703125" defaultRowHeight="15"/>
  <cols>
    <col min="1" max="1" width="45.28515625" customWidth="1"/>
    <col min="2" max="2" width="59.28515625" customWidth="1"/>
    <col min="3" max="4" width="40.140625" customWidth="1"/>
    <col min="5" max="5" width="48.7109375" customWidth="1"/>
    <col min="6" max="6" width="40.140625" customWidth="1"/>
    <col min="7" max="7" width="49.28515625" customWidth="1"/>
    <col min="8" max="8" width="93.85546875" customWidth="1"/>
    <col min="9" max="9" width="80.140625" customWidth="1"/>
    <col min="10" max="10" width="41.28515625" customWidth="1"/>
    <col min="11" max="11" width="41.85546875" customWidth="1"/>
    <col min="12" max="12" width="23.28515625" customWidth="1"/>
  </cols>
  <sheetData>
    <row r="1" spans="1:12" s="368" customFormat="1" ht="190.5" customHeight="1">
      <c r="A1" s="1507" t="s">
        <v>520</v>
      </c>
      <c r="B1" s="1507"/>
      <c r="C1" s="1507"/>
      <c r="D1" s="1507"/>
      <c r="E1" s="1507"/>
      <c r="F1" s="1507"/>
      <c r="G1" s="1507"/>
      <c r="H1" s="1507"/>
      <c r="I1" s="1507"/>
      <c r="J1" s="1507"/>
      <c r="K1" s="1507"/>
    </row>
    <row r="2" spans="1:12" s="368" customFormat="1" ht="70.5" customHeight="1">
      <c r="A2" s="1508" t="str">
        <f>+'Resumen '!O3</f>
        <v>Período: Agosto 2025</v>
      </c>
      <c r="B2" s="1508"/>
      <c r="C2" s="1508"/>
      <c r="D2" s="1508"/>
      <c r="E2" s="1508"/>
      <c r="F2" s="1508"/>
      <c r="G2" s="1508"/>
      <c r="H2" s="1508"/>
      <c r="I2" s="1508"/>
      <c r="J2" s="1508"/>
      <c r="K2" s="1508"/>
    </row>
    <row r="3" spans="1:12" ht="265.5" customHeight="1">
      <c r="A3" s="1509" t="s">
        <v>521</v>
      </c>
      <c r="B3" s="1509"/>
      <c r="C3" s="1509"/>
      <c r="D3" s="1509"/>
      <c r="E3" s="1509"/>
      <c r="F3" s="1509"/>
      <c r="G3" s="1509"/>
      <c r="H3" s="1509"/>
      <c r="I3" s="1509"/>
      <c r="J3" s="1509"/>
      <c r="K3" s="1509"/>
    </row>
    <row r="4" spans="1:12" ht="43.5" customHeight="1">
      <c r="A4" s="1509"/>
      <c r="B4" s="1509"/>
      <c r="C4" s="1509"/>
      <c r="D4" s="1509"/>
      <c r="E4" s="1509"/>
      <c r="F4" s="1509"/>
      <c r="G4" s="1509"/>
      <c r="H4" s="1509"/>
      <c r="I4" s="1509"/>
      <c r="J4" s="1509"/>
      <c r="K4" s="1509"/>
    </row>
    <row r="5" spans="1:12" ht="43.5" customHeight="1">
      <c r="A5" s="1509"/>
      <c r="B5" s="1509"/>
      <c r="C5" s="1509"/>
      <c r="D5" s="1509"/>
      <c r="E5" s="1509"/>
      <c r="F5" s="1509"/>
      <c r="G5" s="1509"/>
      <c r="H5" s="1509"/>
      <c r="I5" s="1509"/>
      <c r="J5" s="1509"/>
      <c r="K5" s="1509"/>
    </row>
    <row r="6" spans="1:12" ht="43.5" customHeight="1">
      <c r="A6" s="1509"/>
      <c r="B6" s="1509"/>
      <c r="C6" s="1509"/>
      <c r="D6" s="1509"/>
      <c r="E6" s="1509"/>
      <c r="F6" s="1509"/>
      <c r="G6" s="1509"/>
      <c r="H6" s="1509"/>
      <c r="I6" s="1509"/>
      <c r="J6" s="1509"/>
      <c r="K6" s="1509"/>
    </row>
    <row r="7" spans="1:12" ht="253.5" customHeight="1">
      <c r="A7" s="1509"/>
      <c r="B7" s="1509"/>
      <c r="C7" s="1509"/>
      <c r="D7" s="1509"/>
      <c r="E7" s="1509"/>
      <c r="F7" s="1509"/>
      <c r="G7" s="1509"/>
      <c r="H7" s="1509"/>
      <c r="I7" s="1509"/>
      <c r="J7" s="1509"/>
      <c r="K7" s="1509"/>
    </row>
    <row r="8" spans="1:12" s="357" customFormat="1" ht="111" customHeight="1">
      <c r="A8" s="1157" t="s">
        <v>522</v>
      </c>
      <c r="B8" s="1158" t="s">
        <v>523</v>
      </c>
      <c r="C8" s="1158" t="s">
        <v>118</v>
      </c>
      <c r="D8" s="1158" t="s">
        <v>86</v>
      </c>
      <c r="E8" s="1158" t="s">
        <v>524</v>
      </c>
      <c r="F8" s="1158" t="s">
        <v>87</v>
      </c>
      <c r="G8" s="1159" t="s">
        <v>525</v>
      </c>
      <c r="H8" s="1153"/>
    </row>
    <row r="9" spans="1:12" s="1144" customFormat="1" ht="46.5" customHeight="1">
      <c r="A9" s="1137" t="s">
        <v>285</v>
      </c>
      <c r="B9" s="1137">
        <f>+D9+F9</f>
        <v>465845</v>
      </c>
      <c r="C9" s="1138">
        <f>+B9/$B$27</f>
        <v>4.3999261775418783E-2</v>
      </c>
      <c r="D9" s="1137">
        <v>238286</v>
      </c>
      <c r="E9" s="1140">
        <f>D9/B9</f>
        <v>0.51151348624542503</v>
      </c>
      <c r="F9" s="1137">
        <v>227559</v>
      </c>
      <c r="G9" s="1141">
        <f>+F9/B9</f>
        <v>0.48848651375457502</v>
      </c>
      <c r="H9" s="1142"/>
      <c r="I9" s="1143"/>
      <c r="J9" s="1143"/>
      <c r="K9" s="1143"/>
    </row>
    <row r="10" spans="1:12" s="1144" customFormat="1" ht="46.5" customHeight="1">
      <c r="A10" s="1137" t="s">
        <v>287</v>
      </c>
      <c r="B10" s="1137">
        <f t="shared" ref="B10:B26" si="0">+D10+F10</f>
        <v>616237</v>
      </c>
      <c r="C10" s="1138">
        <f t="shared" ref="C10:C27" si="1">+B10/$B$27</f>
        <v>5.8203851235279429E-2</v>
      </c>
      <c r="D10" s="1137">
        <v>314448</v>
      </c>
      <c r="E10" s="1140">
        <f t="shared" ref="E10:E27" si="2">D10/B10</f>
        <v>0.51027121058943237</v>
      </c>
      <c r="F10" s="1137">
        <v>301789</v>
      </c>
      <c r="G10" s="1141">
        <f t="shared" ref="G10:G27" si="3">+F10/B10</f>
        <v>0.48972878941056769</v>
      </c>
      <c r="H10" s="1142"/>
      <c r="I10" s="1145"/>
      <c r="J10" s="1145"/>
      <c r="K10" s="1145"/>
      <c r="L10" s="1146"/>
    </row>
    <row r="11" spans="1:12" s="1144" customFormat="1" ht="46.5" customHeight="1">
      <c r="A11" s="1137" t="s">
        <v>289</v>
      </c>
      <c r="B11" s="1137">
        <f t="shared" si="0"/>
        <v>658188</v>
      </c>
      <c r="C11" s="1138">
        <f t="shared" si="1"/>
        <v>6.2166141333360535E-2</v>
      </c>
      <c r="D11" s="1137">
        <v>335899</v>
      </c>
      <c r="E11" s="1140">
        <f t="shared" si="2"/>
        <v>0.51033899129124205</v>
      </c>
      <c r="F11" s="1137">
        <v>322289</v>
      </c>
      <c r="G11" s="1141">
        <f t="shared" si="3"/>
        <v>0.48966100870875801</v>
      </c>
      <c r="H11" s="1142"/>
      <c r="I11" s="1145"/>
      <c r="J11" s="1145"/>
      <c r="K11" s="1145"/>
      <c r="L11" s="1148"/>
    </row>
    <row r="12" spans="1:12" s="1144" customFormat="1" ht="46.5" customHeight="1">
      <c r="A12" s="1137" t="s">
        <v>291</v>
      </c>
      <c r="B12" s="1137">
        <f t="shared" si="0"/>
        <v>546880</v>
      </c>
      <c r="C12" s="1138">
        <f t="shared" si="1"/>
        <v>5.1653052581311434E-2</v>
      </c>
      <c r="D12" s="1137">
        <v>271702</v>
      </c>
      <c r="E12" s="1140">
        <f t="shared" si="2"/>
        <v>0.49682197191339966</v>
      </c>
      <c r="F12" s="1137">
        <v>275178</v>
      </c>
      <c r="G12" s="1141">
        <f t="shared" si="3"/>
        <v>0.50317802808660039</v>
      </c>
      <c r="H12" s="1142"/>
      <c r="I12" s="1145"/>
      <c r="J12" s="1145"/>
      <c r="K12" s="1145"/>
      <c r="L12" s="1143"/>
    </row>
    <row r="13" spans="1:12" s="1144" customFormat="1" ht="46.5" customHeight="1">
      <c r="A13" s="1137" t="s">
        <v>120</v>
      </c>
      <c r="B13" s="1137">
        <f t="shared" si="0"/>
        <v>653699</v>
      </c>
      <c r="C13" s="1138">
        <f t="shared" si="1"/>
        <v>6.1742153341410734E-2</v>
      </c>
      <c r="D13" s="1137">
        <v>312822</v>
      </c>
      <c r="E13" s="1140">
        <f t="shared" si="2"/>
        <v>0.47854134701139212</v>
      </c>
      <c r="F13" s="1137">
        <v>340877</v>
      </c>
      <c r="G13" s="1141">
        <f t="shared" si="3"/>
        <v>0.52145865298860794</v>
      </c>
      <c r="H13" s="1142"/>
      <c r="I13" s="1145"/>
      <c r="J13" s="1145"/>
      <c r="K13" s="1145"/>
    </row>
    <row r="14" spans="1:12" s="1144" customFormat="1" ht="46.5" customHeight="1">
      <c r="A14" s="1137" t="s">
        <v>121</v>
      </c>
      <c r="B14" s="1137">
        <f t="shared" si="0"/>
        <v>855044</v>
      </c>
      <c r="C14" s="1138">
        <f t="shared" si="1"/>
        <v>8.075927569363453E-2</v>
      </c>
      <c r="D14" s="1137">
        <v>427320</v>
      </c>
      <c r="E14" s="1140">
        <f t="shared" si="2"/>
        <v>0.49976375484770375</v>
      </c>
      <c r="F14" s="1137">
        <v>427724</v>
      </c>
      <c r="G14" s="1141">
        <f t="shared" si="3"/>
        <v>0.50023624515229625</v>
      </c>
      <c r="H14" s="1142"/>
      <c r="I14" s="1145"/>
      <c r="J14" s="1145"/>
      <c r="K14" s="1145"/>
      <c r="L14" s="1143"/>
    </row>
    <row r="15" spans="1:12" s="1144" customFormat="1" ht="46.5" customHeight="1">
      <c r="A15" s="1137" t="s">
        <v>123</v>
      </c>
      <c r="B15" s="1137">
        <f t="shared" si="0"/>
        <v>908599</v>
      </c>
      <c r="C15" s="1138">
        <f t="shared" si="1"/>
        <v>8.5817568611627759E-2</v>
      </c>
      <c r="D15" s="1137">
        <v>454996</v>
      </c>
      <c r="E15" s="1140">
        <f t="shared" si="2"/>
        <v>0.50076656478820691</v>
      </c>
      <c r="F15" s="1137">
        <v>453603</v>
      </c>
      <c r="G15" s="1141">
        <f t="shared" si="3"/>
        <v>0.49923343521179309</v>
      </c>
      <c r="H15" s="1142"/>
      <c r="I15" s="1145"/>
      <c r="J15" s="1145"/>
      <c r="K15" s="1145"/>
      <c r="L15" s="1143"/>
    </row>
    <row r="16" spans="1:12" s="1144" customFormat="1" ht="46.5" customHeight="1">
      <c r="A16" s="1137" t="s">
        <v>124</v>
      </c>
      <c r="B16" s="1137">
        <f t="shared" si="0"/>
        <v>846615</v>
      </c>
      <c r="C16" s="1138">
        <f t="shared" si="1"/>
        <v>7.9963152997233361E-2</v>
      </c>
      <c r="D16" s="1137">
        <v>425341</v>
      </c>
      <c r="E16" s="1140">
        <f t="shared" si="2"/>
        <v>0.50240191822729341</v>
      </c>
      <c r="F16" s="1137">
        <v>421274</v>
      </c>
      <c r="G16" s="1141">
        <f t="shared" si="3"/>
        <v>0.49759808177270659</v>
      </c>
      <c r="H16" s="1142"/>
      <c r="I16" s="1145"/>
      <c r="J16" s="1145"/>
      <c r="K16" s="1145"/>
    </row>
    <row r="17" spans="1:12" s="1144" customFormat="1" ht="46.5" customHeight="1">
      <c r="A17" s="1137" t="s">
        <v>125</v>
      </c>
      <c r="B17" s="1137">
        <f t="shared" si="0"/>
        <v>789764</v>
      </c>
      <c r="C17" s="1138">
        <f t="shared" si="1"/>
        <v>7.4593551453384366E-2</v>
      </c>
      <c r="D17" s="1137">
        <v>395677</v>
      </c>
      <c r="E17" s="1140">
        <f t="shared" si="2"/>
        <v>0.50100662982865762</v>
      </c>
      <c r="F17" s="1137">
        <v>394087</v>
      </c>
      <c r="G17" s="1141">
        <f t="shared" si="3"/>
        <v>0.49899337017134232</v>
      </c>
      <c r="H17" s="1142"/>
      <c r="I17" s="1145"/>
      <c r="J17" s="1145"/>
      <c r="K17" s="1145"/>
    </row>
    <row r="18" spans="1:12" s="1144" customFormat="1" ht="46.5" customHeight="1">
      <c r="A18" s="1137" t="s">
        <v>126</v>
      </c>
      <c r="B18" s="1137">
        <f t="shared" si="0"/>
        <v>774382</v>
      </c>
      <c r="C18" s="1138">
        <f t="shared" si="1"/>
        <v>7.3140714899102385E-2</v>
      </c>
      <c r="D18" s="1137">
        <v>387892</v>
      </c>
      <c r="E18" s="1140">
        <f t="shared" si="2"/>
        <v>0.50090523798332087</v>
      </c>
      <c r="F18" s="1137">
        <v>386490</v>
      </c>
      <c r="G18" s="1141">
        <f t="shared" si="3"/>
        <v>0.49909476201667913</v>
      </c>
      <c r="H18" s="1142"/>
      <c r="I18" s="1145"/>
      <c r="J18" s="1145"/>
      <c r="K18" s="1145"/>
    </row>
    <row r="19" spans="1:12" s="1144" customFormat="1" ht="46.5" customHeight="1">
      <c r="A19" s="1137" t="s">
        <v>127</v>
      </c>
      <c r="B19" s="1137">
        <f t="shared" si="0"/>
        <v>722826</v>
      </c>
      <c r="C19" s="1138">
        <f t="shared" si="1"/>
        <v>6.8271228395880304E-2</v>
      </c>
      <c r="D19" s="1137">
        <v>361514</v>
      </c>
      <c r="E19" s="1140">
        <f t="shared" si="2"/>
        <v>0.50013972934011786</v>
      </c>
      <c r="F19" s="1137">
        <v>361312</v>
      </c>
      <c r="G19" s="1141">
        <f t="shared" si="3"/>
        <v>0.4998602706598822</v>
      </c>
      <c r="H19" s="1142"/>
      <c r="I19" s="1145"/>
      <c r="J19" s="1145"/>
      <c r="K19" s="1145"/>
    </row>
    <row r="20" spans="1:12" s="1144" customFormat="1" ht="46.5" customHeight="1">
      <c r="A20" s="1137" t="s">
        <v>128</v>
      </c>
      <c r="B20" s="1137">
        <f t="shared" si="0"/>
        <v>674443</v>
      </c>
      <c r="C20" s="1138">
        <f t="shared" si="1"/>
        <v>6.3701433115303949E-2</v>
      </c>
      <c r="D20" s="1137">
        <v>334391</v>
      </c>
      <c r="E20" s="1140">
        <f t="shared" si="2"/>
        <v>0.49580320353239637</v>
      </c>
      <c r="F20" s="1137">
        <v>340052</v>
      </c>
      <c r="G20" s="1141">
        <f t="shared" si="3"/>
        <v>0.50419679646760363</v>
      </c>
      <c r="H20" s="1142"/>
      <c r="I20" s="1145"/>
      <c r="J20" s="1145"/>
      <c r="K20" s="1145"/>
    </row>
    <row r="21" spans="1:12" s="1144" customFormat="1" ht="46.5" customHeight="1">
      <c r="A21" s="1137" t="s">
        <v>295</v>
      </c>
      <c r="B21" s="1137">
        <f t="shared" si="0"/>
        <v>563908</v>
      </c>
      <c r="C21" s="1138">
        <f t="shared" si="1"/>
        <v>5.3261354547656098E-2</v>
      </c>
      <c r="D21" s="1137">
        <v>276365</v>
      </c>
      <c r="E21" s="1140">
        <f t="shared" si="2"/>
        <v>0.49008880881278505</v>
      </c>
      <c r="F21" s="1137">
        <v>287543</v>
      </c>
      <c r="G21" s="1141">
        <f t="shared" si="3"/>
        <v>0.50991119118721495</v>
      </c>
      <c r="H21" s="1142"/>
      <c r="I21" s="1145"/>
      <c r="J21" s="1145"/>
      <c r="K21" s="1145"/>
    </row>
    <row r="22" spans="1:12" s="1144" customFormat="1" ht="46.5" customHeight="1">
      <c r="A22" s="1137" t="s">
        <v>296</v>
      </c>
      <c r="B22" s="1137">
        <f t="shared" si="0"/>
        <v>444871</v>
      </c>
      <c r="C22" s="1138">
        <f t="shared" si="1"/>
        <v>4.201825840202713E-2</v>
      </c>
      <c r="D22" s="1137">
        <v>216801</v>
      </c>
      <c r="E22" s="1140">
        <f t="shared" si="2"/>
        <v>0.48733453068417587</v>
      </c>
      <c r="F22" s="1137">
        <v>228070</v>
      </c>
      <c r="G22" s="1141">
        <f t="shared" si="3"/>
        <v>0.51266546931582413</v>
      </c>
      <c r="H22" s="1142"/>
      <c r="I22" s="1145"/>
      <c r="J22" s="1145"/>
      <c r="K22" s="1145"/>
      <c r="L22" s="1143"/>
    </row>
    <row r="23" spans="1:12" s="1144" customFormat="1" ht="46.5" customHeight="1">
      <c r="A23" s="1137" t="s">
        <v>297</v>
      </c>
      <c r="B23" s="1137">
        <f t="shared" si="0"/>
        <v>352271</v>
      </c>
      <c r="C23" s="1138">
        <f t="shared" si="1"/>
        <v>3.3272148343093839E-2</v>
      </c>
      <c r="D23" s="1137">
        <v>169346</v>
      </c>
      <c r="E23" s="1140">
        <f t="shared" si="2"/>
        <v>0.48072648614277075</v>
      </c>
      <c r="F23" s="1137">
        <v>182925</v>
      </c>
      <c r="G23" s="1141">
        <f t="shared" si="3"/>
        <v>0.5192735138572292</v>
      </c>
      <c r="H23" s="1142"/>
      <c r="I23" s="1145"/>
      <c r="J23" s="1145"/>
      <c r="K23" s="1145"/>
      <c r="L23" s="1143"/>
    </row>
    <row r="24" spans="1:12" s="1144" customFormat="1" ht="46.5" customHeight="1">
      <c r="A24" s="1137" t="s">
        <v>298</v>
      </c>
      <c r="B24" s="1137">
        <f t="shared" si="0"/>
        <v>255619</v>
      </c>
      <c r="C24" s="1138">
        <f t="shared" si="1"/>
        <v>2.4143325131257765E-2</v>
      </c>
      <c r="D24" s="1137">
        <v>121036</v>
      </c>
      <c r="E24" s="1140">
        <f t="shared" si="2"/>
        <v>0.47350157852115843</v>
      </c>
      <c r="F24" s="1137">
        <v>134583</v>
      </c>
      <c r="G24" s="1141">
        <f t="shared" si="3"/>
        <v>0.52649842147884152</v>
      </c>
      <c r="H24" s="1142"/>
      <c r="I24" s="1145"/>
      <c r="J24" s="1145"/>
      <c r="K24" s="1145"/>
    </row>
    <row r="25" spans="1:12" s="1144" customFormat="1" ht="46.5" customHeight="1">
      <c r="A25" s="1137" t="s">
        <v>299</v>
      </c>
      <c r="B25" s="1137">
        <f t="shared" si="0"/>
        <v>160662</v>
      </c>
      <c r="C25" s="1138">
        <f t="shared" si="1"/>
        <v>1.5174595402681863E-2</v>
      </c>
      <c r="D25" s="1137">
        <v>75961</v>
      </c>
      <c r="E25" s="1140">
        <f t="shared" si="2"/>
        <v>0.47280003983518193</v>
      </c>
      <c r="F25" s="1137">
        <v>84701</v>
      </c>
      <c r="G25" s="1141">
        <f t="shared" si="3"/>
        <v>0.52719996016481807</v>
      </c>
      <c r="H25" s="1142"/>
      <c r="I25" s="1151"/>
      <c r="J25" s="1151"/>
      <c r="K25" s="1151"/>
      <c r="L25" s="1152"/>
    </row>
    <row r="26" spans="1:12" s="357" customFormat="1" ht="46.5" customHeight="1">
      <c r="A26" s="1137" t="s">
        <v>526</v>
      </c>
      <c r="B26" s="1137">
        <f t="shared" si="0"/>
        <v>297711</v>
      </c>
      <c r="C26" s="1138">
        <f t="shared" si="1"/>
        <v>2.8118932740335736E-2</v>
      </c>
      <c r="D26" s="1137">
        <v>140483</v>
      </c>
      <c r="E26" s="1140">
        <f t="shared" si="2"/>
        <v>0.47187708885462748</v>
      </c>
      <c r="F26" s="1137">
        <v>157228</v>
      </c>
      <c r="G26" s="1141">
        <f t="shared" si="3"/>
        <v>0.52812291114537258</v>
      </c>
      <c r="H26" s="1153"/>
      <c r="I26" s="1154"/>
      <c r="J26" s="1154"/>
      <c r="K26" s="1154"/>
    </row>
    <row r="27" spans="1:12" s="357" customFormat="1" ht="46.5" customHeight="1">
      <c r="A27" s="1137" t="s">
        <v>64</v>
      </c>
      <c r="B27" s="1137">
        <f>SUM(B9:B26)</f>
        <v>10587564</v>
      </c>
      <c r="C27" s="1138">
        <f t="shared" si="1"/>
        <v>1</v>
      </c>
      <c r="D27" s="1137">
        <f>SUM(D9:D26)</f>
        <v>5260280</v>
      </c>
      <c r="E27" s="1140">
        <f t="shared" si="2"/>
        <v>0.49683572160697209</v>
      </c>
      <c r="F27" s="1137">
        <f>SUM(F9:F26)</f>
        <v>5327284</v>
      </c>
      <c r="G27" s="1141">
        <f t="shared" si="3"/>
        <v>0.50316427839302791</v>
      </c>
      <c r="H27" s="1153"/>
      <c r="I27" s="1153"/>
      <c r="J27" s="1153"/>
      <c r="K27" s="1153"/>
    </row>
    <row r="28" spans="1:12" ht="18.75">
      <c r="B28" s="8"/>
      <c r="C28" s="8"/>
      <c r="D28" s="8"/>
      <c r="E28" s="8"/>
      <c r="F28" s="8"/>
      <c r="G28" s="8"/>
      <c r="H28" s="8"/>
      <c r="I28" s="8"/>
      <c r="J28" s="8"/>
      <c r="K28" s="8"/>
      <c r="L28" s="70"/>
    </row>
    <row r="29" spans="1:12" ht="18.75">
      <c r="B29" s="8"/>
      <c r="C29" s="8"/>
      <c r="D29" s="8"/>
      <c r="E29" s="8"/>
      <c r="F29" s="8"/>
      <c r="G29" s="8"/>
      <c r="H29" s="8"/>
      <c r="I29" s="8"/>
      <c r="J29" s="8"/>
      <c r="K29" s="8"/>
      <c r="L29" s="70"/>
    </row>
    <row r="30" spans="1:12" ht="18.75">
      <c r="B30" s="8"/>
      <c r="C30" s="8"/>
      <c r="D30" s="8"/>
      <c r="E30" s="8"/>
      <c r="F30" s="8"/>
      <c r="G30" s="8"/>
      <c r="H30" s="8"/>
      <c r="I30" s="8"/>
      <c r="J30" s="8"/>
      <c r="K30" s="8"/>
      <c r="L30" s="70"/>
    </row>
    <row r="31" spans="1:12" ht="18.75">
      <c r="B31" s="360"/>
      <c r="C31" s="360"/>
      <c r="D31" s="360"/>
      <c r="E31" s="360"/>
      <c r="F31" s="360"/>
      <c r="G31" s="8"/>
      <c r="H31" s="8"/>
      <c r="I31" s="8"/>
      <c r="J31" s="8"/>
      <c r="K31" s="8"/>
      <c r="L31" s="70"/>
    </row>
    <row r="32" spans="1:12" ht="18.75">
      <c r="B32" s="360"/>
      <c r="C32" s="360"/>
      <c r="D32" s="360"/>
      <c r="E32" s="360"/>
      <c r="F32" s="360"/>
      <c r="G32" s="8"/>
      <c r="H32" s="8"/>
      <c r="I32" s="8"/>
      <c r="J32" s="8"/>
      <c r="K32" s="8"/>
      <c r="L32" s="70"/>
    </row>
    <row r="33" spans="1:12" ht="18.75">
      <c r="B33" s="1083"/>
      <c r="C33" s="360"/>
      <c r="D33" s="360"/>
      <c r="E33" s="360"/>
      <c r="F33" s="360"/>
      <c r="G33" s="1083"/>
      <c r="H33" s="1083"/>
      <c r="I33" s="8"/>
      <c r="J33" s="8"/>
      <c r="K33" s="8"/>
      <c r="L33" s="70"/>
    </row>
    <row r="34" spans="1:12" ht="36">
      <c r="A34" s="980"/>
      <c r="B34" s="1109"/>
      <c r="C34" s="1110"/>
      <c r="D34" s="1110"/>
      <c r="E34" s="1110"/>
      <c r="F34" s="1110"/>
      <c r="G34" s="1109"/>
      <c r="H34" s="1083"/>
      <c r="I34" s="8"/>
      <c r="J34" s="8"/>
      <c r="K34" s="8"/>
      <c r="L34" s="70"/>
    </row>
    <row r="35" spans="1:12" ht="36">
      <c r="A35" s="980"/>
      <c r="B35" s="1109"/>
      <c r="C35" s="1510" t="s">
        <v>527</v>
      </c>
      <c r="D35" s="1110"/>
      <c r="E35" s="1110"/>
      <c r="F35" s="1110"/>
      <c r="G35" s="1109"/>
      <c r="H35" s="1083"/>
      <c r="I35" s="8"/>
      <c r="J35" s="8"/>
      <c r="K35" s="8"/>
      <c r="L35" s="70"/>
    </row>
    <row r="36" spans="1:12" ht="36">
      <c r="A36" s="980"/>
      <c r="B36" s="1109"/>
      <c r="C36" s="1510"/>
      <c r="D36" s="1126" t="s">
        <v>87</v>
      </c>
      <c r="E36" s="1126" t="s">
        <v>86</v>
      </c>
      <c r="F36" s="1110"/>
      <c r="G36" s="1109"/>
      <c r="H36" s="1083"/>
      <c r="I36" s="8"/>
      <c r="J36" s="8"/>
      <c r="K36" s="8"/>
      <c r="L36" s="70"/>
    </row>
    <row r="37" spans="1:12" ht="36">
      <c r="A37" s="980"/>
      <c r="B37" s="1109"/>
      <c r="C37" s="1127" t="str">
        <f>+A9</f>
        <v>0-4</v>
      </c>
      <c r="D37" s="1130">
        <f>+F9*-1</f>
        <v>-227559</v>
      </c>
      <c r="E37" s="1130">
        <f>+D9</f>
        <v>238286</v>
      </c>
      <c r="F37" s="1110"/>
      <c r="G37" s="1109"/>
      <c r="H37" s="1083"/>
      <c r="I37" s="8"/>
      <c r="J37" s="8"/>
      <c r="K37" s="8"/>
      <c r="L37" s="70"/>
    </row>
    <row r="38" spans="1:12" ht="36">
      <c r="A38" s="980"/>
      <c r="B38" s="1109"/>
      <c r="C38" s="1127" t="str">
        <f t="shared" ref="C38:C55" si="4">+A10</f>
        <v>5-9</v>
      </c>
      <c r="D38" s="1130">
        <f t="shared" ref="D38:D55" si="5">+F10*-1</f>
        <v>-301789</v>
      </c>
      <c r="E38" s="1130">
        <f t="shared" ref="E38:E55" si="6">+D10</f>
        <v>314448</v>
      </c>
      <c r="F38" s="1110"/>
      <c r="G38" s="1109"/>
      <c r="H38" s="1083"/>
      <c r="I38" s="8"/>
      <c r="J38" s="8"/>
      <c r="K38" s="8"/>
      <c r="L38" s="70"/>
    </row>
    <row r="39" spans="1:12" ht="36">
      <c r="A39" s="980"/>
      <c r="B39" s="1109"/>
      <c r="C39" s="1127" t="str">
        <f t="shared" si="4"/>
        <v>10-14</v>
      </c>
      <c r="D39" s="1130">
        <f t="shared" si="5"/>
        <v>-322289</v>
      </c>
      <c r="E39" s="1130">
        <f t="shared" si="6"/>
        <v>335899</v>
      </c>
      <c r="F39" s="1110"/>
      <c r="G39" s="1109"/>
      <c r="H39" s="1083"/>
      <c r="I39" s="8"/>
      <c r="J39" s="8"/>
      <c r="K39" s="8"/>
      <c r="L39" s="70"/>
    </row>
    <row r="40" spans="1:12" ht="150" customHeight="1">
      <c r="A40" s="980"/>
      <c r="B40" s="1109"/>
      <c r="C40" s="1127" t="str">
        <f t="shared" si="4"/>
        <v>15-19</v>
      </c>
      <c r="D40" s="1130">
        <f t="shared" si="5"/>
        <v>-275178</v>
      </c>
      <c r="E40" s="1130">
        <f t="shared" si="6"/>
        <v>271702</v>
      </c>
      <c r="F40" s="1110"/>
      <c r="G40" s="1109"/>
      <c r="H40" s="1083"/>
      <c r="I40" s="8"/>
      <c r="J40" s="8"/>
      <c r="K40" s="8"/>
      <c r="L40" s="113"/>
    </row>
    <row r="41" spans="1:12" ht="36">
      <c r="A41" s="980"/>
      <c r="B41" s="1109"/>
      <c r="C41" s="1127" t="str">
        <f t="shared" si="4"/>
        <v>20-24</v>
      </c>
      <c r="D41" s="1130">
        <f t="shared" si="5"/>
        <v>-340877</v>
      </c>
      <c r="E41" s="1130">
        <f t="shared" si="6"/>
        <v>312822</v>
      </c>
      <c r="F41" s="1110"/>
      <c r="G41" s="1109"/>
      <c r="H41" s="1083"/>
      <c r="I41" s="8"/>
      <c r="J41" s="8"/>
      <c r="K41" s="8"/>
      <c r="L41" s="113"/>
    </row>
    <row r="42" spans="1:12" ht="36">
      <c r="A42" s="980"/>
      <c r="B42" s="1109"/>
      <c r="C42" s="1127" t="str">
        <f t="shared" si="4"/>
        <v>25-29</v>
      </c>
      <c r="D42" s="1130">
        <f t="shared" si="5"/>
        <v>-427724</v>
      </c>
      <c r="E42" s="1130">
        <f t="shared" si="6"/>
        <v>427320</v>
      </c>
      <c r="F42" s="1110"/>
      <c r="G42" s="1109"/>
      <c r="H42" s="1083"/>
      <c r="I42" s="8"/>
      <c r="J42" s="8"/>
      <c r="K42" s="8"/>
      <c r="L42" s="113"/>
    </row>
    <row r="43" spans="1:12" ht="36">
      <c r="A43" s="980"/>
      <c r="B43" s="1109"/>
      <c r="C43" s="1127" t="str">
        <f t="shared" si="4"/>
        <v>30-34</v>
      </c>
      <c r="D43" s="1130">
        <f t="shared" si="5"/>
        <v>-453603</v>
      </c>
      <c r="E43" s="1130">
        <f t="shared" si="6"/>
        <v>454996</v>
      </c>
      <c r="F43" s="1110"/>
      <c r="G43" s="1109"/>
      <c r="H43" s="1083"/>
      <c r="I43" s="8"/>
      <c r="J43" s="8"/>
      <c r="K43" s="8"/>
      <c r="L43" s="113"/>
    </row>
    <row r="44" spans="1:12" ht="97.5" customHeight="1">
      <c r="A44" s="980"/>
      <c r="B44" s="1109"/>
      <c r="C44" s="1127" t="str">
        <f t="shared" si="4"/>
        <v>35-39</v>
      </c>
      <c r="D44" s="1130">
        <f t="shared" si="5"/>
        <v>-421274</v>
      </c>
      <c r="E44" s="1130">
        <f t="shared" si="6"/>
        <v>425341</v>
      </c>
      <c r="F44" s="1110"/>
      <c r="G44" s="1109"/>
      <c r="H44" s="1083"/>
      <c r="I44" s="8"/>
      <c r="J44" s="8"/>
      <c r="K44" s="8"/>
      <c r="L44" s="113"/>
    </row>
    <row r="45" spans="1:12" ht="97.5" customHeight="1">
      <c r="A45" s="980"/>
      <c r="B45" s="1109"/>
      <c r="C45" s="1127" t="str">
        <f t="shared" si="4"/>
        <v>40-44</v>
      </c>
      <c r="D45" s="1130">
        <f t="shared" si="5"/>
        <v>-394087</v>
      </c>
      <c r="E45" s="1130">
        <f t="shared" si="6"/>
        <v>395677</v>
      </c>
      <c r="F45" s="1110"/>
      <c r="G45" s="1109"/>
      <c r="H45" s="1083"/>
      <c r="I45" s="8"/>
      <c r="J45" s="8"/>
      <c r="K45" s="8"/>
      <c r="L45" s="113"/>
    </row>
    <row r="46" spans="1:12" ht="97.5" customHeight="1">
      <c r="A46" s="980"/>
      <c r="B46" s="1109"/>
      <c r="C46" s="1127" t="str">
        <f t="shared" si="4"/>
        <v>45-49</v>
      </c>
      <c r="D46" s="1130">
        <f t="shared" si="5"/>
        <v>-386490</v>
      </c>
      <c r="E46" s="1130">
        <f t="shared" si="6"/>
        <v>387892</v>
      </c>
      <c r="F46" s="1110"/>
      <c r="G46" s="1109"/>
      <c r="H46" s="1083"/>
      <c r="I46" s="8"/>
      <c r="J46" s="8"/>
      <c r="K46" s="8"/>
      <c r="L46" s="113"/>
    </row>
    <row r="47" spans="1:12" ht="36">
      <c r="A47" s="980"/>
      <c r="B47" s="1109"/>
      <c r="C47" s="1127" t="str">
        <f t="shared" si="4"/>
        <v>50-54</v>
      </c>
      <c r="D47" s="1130">
        <f t="shared" si="5"/>
        <v>-361312</v>
      </c>
      <c r="E47" s="1130">
        <f t="shared" si="6"/>
        <v>361514</v>
      </c>
      <c r="F47" s="1110"/>
      <c r="G47" s="1109"/>
      <c r="H47" s="1083"/>
      <c r="I47" s="8"/>
      <c r="J47" s="8"/>
      <c r="K47" s="8"/>
      <c r="L47" s="13"/>
    </row>
    <row r="48" spans="1:12" ht="36">
      <c r="A48" s="980"/>
      <c r="B48" s="1109"/>
      <c r="C48" s="1127" t="str">
        <f t="shared" si="4"/>
        <v>55-59</v>
      </c>
      <c r="D48" s="1130">
        <f t="shared" si="5"/>
        <v>-340052</v>
      </c>
      <c r="E48" s="1130">
        <f t="shared" si="6"/>
        <v>334391</v>
      </c>
      <c r="F48" s="1110"/>
      <c r="G48" s="1109"/>
      <c r="H48" s="1083"/>
      <c r="I48" s="8"/>
      <c r="J48" s="8"/>
      <c r="K48" s="8"/>
      <c r="L48" s="13"/>
    </row>
    <row r="49" spans="1:12" ht="36">
      <c r="A49" s="980"/>
      <c r="B49" s="1109"/>
      <c r="C49" s="1127" t="str">
        <f t="shared" si="4"/>
        <v>60-64</v>
      </c>
      <c r="D49" s="1130">
        <f t="shared" si="5"/>
        <v>-287543</v>
      </c>
      <c r="E49" s="1130">
        <f t="shared" si="6"/>
        <v>276365</v>
      </c>
      <c r="F49" s="1110"/>
      <c r="G49" s="1109"/>
      <c r="H49" s="1083"/>
      <c r="I49" s="8"/>
      <c r="J49" s="8"/>
      <c r="K49" s="8"/>
      <c r="L49" s="13"/>
    </row>
    <row r="50" spans="1:12" ht="36">
      <c r="A50" s="980"/>
      <c r="B50" s="1109"/>
      <c r="C50" s="1127" t="str">
        <f t="shared" si="4"/>
        <v>65-69</v>
      </c>
      <c r="D50" s="1130">
        <f t="shared" si="5"/>
        <v>-228070</v>
      </c>
      <c r="E50" s="1130">
        <f t="shared" si="6"/>
        <v>216801</v>
      </c>
      <c r="F50" s="1110"/>
      <c r="G50" s="1109"/>
      <c r="H50" s="1083"/>
      <c r="I50" s="8"/>
      <c r="J50" s="8"/>
      <c r="K50" s="8"/>
      <c r="L50" s="13"/>
    </row>
    <row r="51" spans="1:12" ht="36">
      <c r="A51" s="980"/>
      <c r="B51" s="1109"/>
      <c r="C51" s="1127" t="str">
        <f t="shared" si="4"/>
        <v>70-74</v>
      </c>
      <c r="D51" s="1130">
        <f t="shared" si="5"/>
        <v>-182925</v>
      </c>
      <c r="E51" s="1130">
        <f t="shared" si="6"/>
        <v>169346</v>
      </c>
      <c r="F51" s="1110"/>
      <c r="G51" s="1109"/>
      <c r="H51" s="1083"/>
      <c r="I51" s="8"/>
      <c r="J51" s="8"/>
      <c r="K51" s="8"/>
      <c r="L51" s="13"/>
    </row>
    <row r="52" spans="1:12" ht="36">
      <c r="A52" s="980"/>
      <c r="B52" s="1109"/>
      <c r="C52" s="1127" t="str">
        <f t="shared" si="4"/>
        <v>75-79</v>
      </c>
      <c r="D52" s="1130">
        <f t="shared" si="5"/>
        <v>-134583</v>
      </c>
      <c r="E52" s="1130">
        <f t="shared" si="6"/>
        <v>121036</v>
      </c>
      <c r="F52" s="1110"/>
      <c r="G52" s="1109"/>
      <c r="H52" s="1083"/>
      <c r="L52" s="13"/>
    </row>
    <row r="53" spans="1:12" ht="36">
      <c r="A53" s="980"/>
      <c r="B53" s="1110"/>
      <c r="C53" s="1127" t="str">
        <f t="shared" si="4"/>
        <v>80-84</v>
      </c>
      <c r="D53" s="1130">
        <f t="shared" si="5"/>
        <v>-84701</v>
      </c>
      <c r="E53" s="1130">
        <f t="shared" si="6"/>
        <v>75961</v>
      </c>
      <c r="F53" s="1110"/>
      <c r="G53" s="1110"/>
      <c r="H53" s="13"/>
      <c r="L53" s="13"/>
    </row>
    <row r="54" spans="1:12" ht="36">
      <c r="A54" s="980"/>
      <c r="B54" s="1110"/>
      <c r="C54" s="1127" t="str">
        <f t="shared" si="4"/>
        <v>85 y más</v>
      </c>
      <c r="D54" s="1130">
        <f t="shared" si="5"/>
        <v>-157228</v>
      </c>
      <c r="E54" s="1130">
        <f t="shared" si="6"/>
        <v>140483</v>
      </c>
      <c r="F54" s="1110"/>
      <c r="G54" s="1110"/>
      <c r="H54" s="13"/>
      <c r="L54" s="13"/>
    </row>
    <row r="55" spans="1:12" ht="36">
      <c r="A55" s="980"/>
      <c r="B55" s="1110"/>
      <c r="C55" s="1127" t="str">
        <f t="shared" si="4"/>
        <v>Total</v>
      </c>
      <c r="D55" s="1134">
        <f t="shared" si="5"/>
        <v>-5327284</v>
      </c>
      <c r="E55" s="1135">
        <f t="shared" si="6"/>
        <v>5260280</v>
      </c>
      <c r="F55" s="1110"/>
      <c r="G55" s="1110"/>
      <c r="H55" s="13"/>
    </row>
    <row r="56" spans="1:12" ht="36">
      <c r="A56" s="980"/>
      <c r="B56" s="1110"/>
      <c r="C56" s="1110"/>
      <c r="D56" s="1128"/>
      <c r="E56" s="1110"/>
      <c r="F56" s="1110"/>
      <c r="G56" s="1110"/>
      <c r="H56" s="13"/>
    </row>
    <row r="57" spans="1:12" ht="36">
      <c r="A57" s="980"/>
      <c r="B57" s="1110"/>
      <c r="C57" s="1110"/>
      <c r="D57" s="1110"/>
      <c r="E57" s="1110"/>
      <c r="F57" s="1110"/>
      <c r="G57" s="1110"/>
      <c r="H57" s="13"/>
    </row>
    <row r="58" spans="1:12">
      <c r="B58" s="13"/>
      <c r="C58" s="13"/>
      <c r="D58" s="13"/>
      <c r="E58" s="13"/>
      <c r="F58" s="13"/>
      <c r="G58" s="13"/>
      <c r="H58" s="13"/>
    </row>
    <row r="59" spans="1:12">
      <c r="B59" s="13"/>
      <c r="C59" s="13"/>
      <c r="D59" s="13"/>
      <c r="E59" s="13"/>
      <c r="F59" s="13"/>
      <c r="G59" s="13"/>
      <c r="H59" s="13"/>
    </row>
    <row r="60" spans="1:12" ht="71.25" customHeight="1">
      <c r="B60" s="13"/>
      <c r="C60" s="13"/>
      <c r="D60" s="13"/>
      <c r="E60" s="13"/>
      <c r="F60" s="13"/>
      <c r="G60" s="13"/>
      <c r="H60" s="13"/>
    </row>
    <row r="61" spans="1:12" ht="71.25" customHeight="1">
      <c r="C61" s="13"/>
      <c r="D61" s="13"/>
      <c r="E61" s="13"/>
      <c r="F61" s="13"/>
      <c r="G61" s="13"/>
    </row>
    <row r="62" spans="1:12" ht="71.25" customHeight="1"/>
    <row r="63" spans="1:12" ht="71.25" customHeight="1"/>
  </sheetData>
  <mergeCells count="4">
    <mergeCell ref="A1:K1"/>
    <mergeCell ref="A2:K2"/>
    <mergeCell ref="A3:K7"/>
    <mergeCell ref="C35:C36"/>
  </mergeCells>
  <conditionalFormatting sqref="A9:A27">
    <cfRule type="cellIs" dxfId="779" priority="11" operator="equal">
      <formula>0</formula>
    </cfRule>
  </conditionalFormatting>
  <conditionalFormatting sqref="B9:C27 E9:E27 G9:G27">
    <cfRule type="cellIs" dxfId="778" priority="12" operator="equal">
      <formula>0</formula>
    </cfRule>
  </conditionalFormatting>
  <conditionalFormatting sqref="D9:D27">
    <cfRule type="cellIs" dxfId="777" priority="8" operator="equal">
      <formula>0</formula>
    </cfRule>
  </conditionalFormatting>
  <conditionalFormatting sqref="F9:F27">
    <cfRule type="cellIs" dxfId="776" priority="7" operator="equal">
      <formula>0</formula>
    </cfRule>
  </conditionalFormatting>
  <pageMargins left="0.70866141732283472" right="0.70866141732283472" top="0.74803149606299213" bottom="0.74803149606299213" header="0.31496062992125984" footer="0.31496062992125984"/>
  <pageSetup scale="15" orientation="portrait" r:id="rId1"/>
  <drawing r:id="rId2"/>
  <tableParts count="1">
    <tablePart r:id="rId3"/>
  </tablePart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theme="6" tint="-0.249977111117893"/>
    <pageSetUpPr fitToPage="1"/>
  </sheetPr>
  <dimension ref="A1:J36"/>
  <sheetViews>
    <sheetView showGridLines="0" view="pageBreakPreview" zoomScale="85" zoomScaleNormal="100" zoomScaleSheetLayoutView="85" workbookViewId="0">
      <selection activeCell="J12" sqref="J12"/>
    </sheetView>
  </sheetViews>
  <sheetFormatPr defaultColWidth="11.42578125" defaultRowHeight="14.25"/>
  <cols>
    <col min="1" max="1" width="22.7109375" style="218" customWidth="1"/>
    <col min="2" max="2" width="19.7109375" style="218" customWidth="1"/>
    <col min="3" max="3" width="21.5703125" style="218" customWidth="1"/>
    <col min="4" max="5" width="16.7109375" style="218" customWidth="1"/>
    <col min="6" max="6" width="21.85546875" style="218" customWidth="1"/>
    <col min="7" max="8" width="14.85546875" style="218" customWidth="1"/>
    <col min="9" max="9" width="27.85546875" style="218" customWidth="1"/>
    <col min="10" max="10" width="27.140625" style="218" customWidth="1"/>
    <col min="11" max="16384" width="11.42578125" style="218"/>
  </cols>
  <sheetData>
    <row r="1" spans="1:10" s="369" customFormat="1" ht="39" customHeight="1">
      <c r="A1" s="1511" t="s">
        <v>528</v>
      </c>
      <c r="B1" s="1511"/>
      <c r="C1" s="1511"/>
      <c r="D1" s="1511"/>
      <c r="E1" s="1511"/>
      <c r="F1" s="1511"/>
      <c r="G1" s="1511"/>
      <c r="H1" s="1511"/>
      <c r="I1" s="1511"/>
      <c r="J1" s="1511"/>
    </row>
    <row r="2" spans="1:10" ht="22.5" customHeight="1">
      <c r="A2" s="1511" t="str">
        <f>+'4. SFS-RC'!A2:K2</f>
        <v>Período: Agosto 2025</v>
      </c>
      <c r="B2" s="1511"/>
      <c r="C2" s="1511"/>
      <c r="D2" s="1511"/>
      <c r="E2" s="1511"/>
      <c r="F2" s="1511"/>
      <c r="G2" s="1511"/>
      <c r="H2" s="1511"/>
      <c r="I2" s="1511"/>
      <c r="J2" s="1511"/>
    </row>
    <row r="3" spans="1:10" ht="104.25" customHeight="1">
      <c r="A3" s="1512" t="s">
        <v>529</v>
      </c>
      <c r="B3" s="1513"/>
      <c r="C3" s="1513"/>
      <c r="D3" s="1513"/>
      <c r="E3" s="1513"/>
      <c r="F3" s="1513"/>
      <c r="G3" s="1513"/>
      <c r="H3" s="1513"/>
      <c r="I3" s="1513"/>
      <c r="J3" s="1513"/>
    </row>
    <row r="4" spans="1:10" ht="94.5" customHeight="1">
      <c r="A4" s="1513"/>
      <c r="B4" s="1513"/>
      <c r="C4" s="1513"/>
      <c r="D4" s="1513"/>
      <c r="E4" s="1513"/>
      <c r="F4" s="1513"/>
      <c r="G4" s="1513"/>
      <c r="H4" s="1513"/>
      <c r="I4" s="1513"/>
      <c r="J4" s="1513"/>
    </row>
    <row r="5" spans="1:10" ht="6" customHeight="1">
      <c r="A5" s="1082"/>
      <c r="B5" s="1082"/>
      <c r="C5" s="1082"/>
    </row>
    <row r="6" spans="1:10" s="365" customFormat="1" ht="15">
      <c r="A6" s="1160" t="s">
        <v>530</v>
      </c>
      <c r="B6" s="1161" t="s">
        <v>64</v>
      </c>
      <c r="C6" s="1161" t="s">
        <v>118</v>
      </c>
      <c r="D6" s="218"/>
      <c r="E6" s="218"/>
    </row>
    <row r="7" spans="1:10" ht="16.5" customHeight="1">
      <c r="A7" s="1162" t="s">
        <v>531</v>
      </c>
      <c r="B7" s="1163">
        <v>4066229</v>
      </c>
      <c r="C7" s="1164">
        <f>+Tabla475469[[#This Row],[Total]]/$B$12</f>
        <v>0.38405708810827494</v>
      </c>
    </row>
    <row r="8" spans="1:10" ht="16.5" customHeight="1">
      <c r="A8" s="1162" t="s">
        <v>532</v>
      </c>
      <c r="B8" s="1163">
        <v>672828</v>
      </c>
      <c r="C8" s="1164">
        <f>+Tabla475469[[#This Row],[Total]]/$B$12</f>
        <v>6.3548895666651936E-2</v>
      </c>
    </row>
    <row r="9" spans="1:10" ht="16.5" customHeight="1">
      <c r="A9" s="1162" t="s">
        <v>533</v>
      </c>
      <c r="B9" s="1163">
        <v>2365878</v>
      </c>
      <c r="C9" s="1164">
        <f>+Tabla475469[[#This Row],[Total]]/$B$12</f>
        <v>0.2234582005832503</v>
      </c>
    </row>
    <row r="10" spans="1:10" ht="16.5" customHeight="1">
      <c r="A10" s="1162" t="s">
        <v>534</v>
      </c>
      <c r="B10" s="1163">
        <v>1274501</v>
      </c>
      <c r="C10" s="1164">
        <f>+Tabla475469[[#This Row],[Total]]/$B$12</f>
        <v>0.1203771708015177</v>
      </c>
    </row>
    <row r="11" spans="1:10" ht="16.5" customHeight="1">
      <c r="A11" s="1165" t="s">
        <v>535</v>
      </c>
      <c r="B11" s="1166">
        <v>2208128</v>
      </c>
      <c r="C11" s="1164">
        <f>+Tabla475469[[#This Row],[Total]]/$B$12</f>
        <v>0.20855864484030509</v>
      </c>
    </row>
    <row r="12" spans="1:10" ht="16.5" customHeight="1">
      <c r="A12" s="388" t="s">
        <v>430</v>
      </c>
      <c r="B12" s="389">
        <f>SUM(B7:B11)</f>
        <v>10587564</v>
      </c>
      <c r="C12" s="1167">
        <f>SUM(C7:C11)</f>
        <v>0.99999999999999989</v>
      </c>
    </row>
    <row r="25" spans="1:3" ht="15">
      <c r="A25" s="1162" t="s">
        <v>536</v>
      </c>
      <c r="B25" s="1161" t="s">
        <v>64</v>
      </c>
      <c r="C25" s="1161" t="s">
        <v>118</v>
      </c>
    </row>
    <row r="26" spans="1:3" ht="15">
      <c r="A26" s="1162" t="s">
        <v>537</v>
      </c>
      <c r="B26" s="1163">
        <v>4066229</v>
      </c>
      <c r="C26" s="1164">
        <f>+Tabla47546070[[#This Row],[Total]]/$B$36</f>
        <v>0.38405708810827494</v>
      </c>
    </row>
    <row r="27" spans="1:3" ht="15">
      <c r="A27" s="1162" t="s">
        <v>532</v>
      </c>
      <c r="B27" s="1163">
        <v>672828</v>
      </c>
      <c r="C27" s="1164">
        <f>+Tabla47546070[[#This Row],[Total]]/$B$36</f>
        <v>6.3548895666651936E-2</v>
      </c>
    </row>
    <row r="28" spans="1:3" ht="15">
      <c r="A28" s="1162" t="s">
        <v>538</v>
      </c>
      <c r="B28" s="1163">
        <v>1102315</v>
      </c>
      <c r="C28" s="1164">
        <f>+Tabla47546070[[#This Row],[Total]]/$B$36</f>
        <v>0.10411412861353188</v>
      </c>
    </row>
    <row r="29" spans="1:3" ht="15">
      <c r="A29" s="1162" t="s">
        <v>539</v>
      </c>
      <c r="B29" s="1163">
        <v>480706</v>
      </c>
      <c r="C29" s="1164">
        <f>+Tabla47546070[[#This Row],[Total]]/$B$36</f>
        <v>4.5402889654315194E-2</v>
      </c>
    </row>
    <row r="30" spans="1:3" ht="15">
      <c r="A30" s="1162" t="s">
        <v>540</v>
      </c>
      <c r="B30" s="1163">
        <v>268361</v>
      </c>
      <c r="C30" s="1164">
        <f>+Tabla47546070[[#This Row],[Total]]/$B$36</f>
        <v>2.5346812543470813E-2</v>
      </c>
    </row>
    <row r="31" spans="1:3" ht="15">
      <c r="A31" s="1162" t="s">
        <v>541</v>
      </c>
      <c r="B31" s="1163">
        <v>514496</v>
      </c>
      <c r="C31" s="1164">
        <f>+Tabla47546070[[#This Row],[Total]]/$B$36</f>
        <v>4.8594369771932426E-2</v>
      </c>
    </row>
    <row r="32" spans="1:3" ht="15">
      <c r="A32" s="1162" t="s">
        <v>542</v>
      </c>
      <c r="B32" s="1163">
        <v>542518</v>
      </c>
      <c r="C32" s="1164">
        <f>+Tabla47546070[[#This Row],[Total]]/$B$36</f>
        <v>5.1241059794302067E-2</v>
      </c>
    </row>
    <row r="33" spans="1:3" ht="15">
      <c r="A33" s="1162" t="s">
        <v>543</v>
      </c>
      <c r="B33" s="1166">
        <v>311559</v>
      </c>
      <c r="C33" s="1164">
        <f>+Tabla47546070[[#This Row],[Total]]/$B$36</f>
        <v>2.9426882331006453E-2</v>
      </c>
    </row>
    <row r="34" spans="1:3" ht="15">
      <c r="A34" s="1162" t="s">
        <v>544</v>
      </c>
      <c r="B34" s="1166">
        <v>420424</v>
      </c>
      <c r="C34" s="1164">
        <f>+Tabla47546070[[#This Row],[Total]]/$B$36</f>
        <v>3.9709228676209185E-2</v>
      </c>
    </row>
    <row r="35" spans="1:3" ht="15">
      <c r="A35" s="1165" t="s">
        <v>535</v>
      </c>
      <c r="B35" s="1166">
        <v>2208128</v>
      </c>
      <c r="C35" s="1164">
        <f>+Tabla47546070[[#This Row],[Total]]/$B$36</f>
        <v>0.20855864484030509</v>
      </c>
    </row>
    <row r="36" spans="1:3" ht="15">
      <c r="A36" s="389">
        <f>SUM(A26:A32)</f>
        <v>0</v>
      </c>
      <c r="B36" s="389">
        <f>SUM(B26:B35)</f>
        <v>10587564</v>
      </c>
      <c r="C36" s="1167">
        <f>SUM(C26:C35)</f>
        <v>0.99999999999999989</v>
      </c>
    </row>
  </sheetData>
  <mergeCells count="3">
    <mergeCell ref="A1:J1"/>
    <mergeCell ref="A2:J2"/>
    <mergeCell ref="A3:J4"/>
  </mergeCells>
  <pageMargins left="0.70866141732283472" right="0.70866141732283472" top="0.74803149606299213" bottom="0.74803149606299213" header="0.31496062992125984" footer="0.31496062992125984"/>
  <pageSetup paperSize="119" scale="57" orientation="landscape" r:id="rId1"/>
  <drawing r:id="rId2"/>
  <tableParts count="2">
    <tablePart r:id="rId3"/>
    <tablePart r:id="rId4"/>
  </tablePar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theme="6" tint="-0.249977111117893"/>
    <pageSetUpPr fitToPage="1"/>
  </sheetPr>
  <dimension ref="A1:K49"/>
  <sheetViews>
    <sheetView showGridLines="0" view="pageBreakPreview" zoomScale="70" zoomScaleNormal="85" zoomScaleSheetLayoutView="70" workbookViewId="0">
      <selection activeCell="K14" sqref="K14"/>
    </sheetView>
  </sheetViews>
  <sheetFormatPr defaultColWidth="11.42578125" defaultRowHeight="14.25"/>
  <cols>
    <col min="1" max="1" width="4.42578125" style="218" customWidth="1"/>
    <col min="2" max="2" width="14.28515625" style="284" customWidth="1"/>
    <col min="3" max="3" width="52.28515625" style="218" customWidth="1"/>
    <col min="4" max="4" width="22" style="871" customWidth="1"/>
    <col min="5" max="5" width="27.140625" style="872" customWidth="1"/>
    <col min="6" max="9" width="18.5703125" style="872" customWidth="1"/>
    <col min="10" max="10" width="50.85546875" style="218" customWidth="1"/>
    <col min="11" max="11" width="12.28515625" style="218" customWidth="1"/>
    <col min="12" max="16384" width="11.42578125" style="218"/>
  </cols>
  <sheetData>
    <row r="1" spans="1:11" s="369" customFormat="1" ht="83.25" customHeight="1">
      <c r="B1" s="1111"/>
      <c r="C1" s="1514" t="s">
        <v>545</v>
      </c>
      <c r="D1" s="1514"/>
      <c r="E1" s="1514"/>
      <c r="F1" s="1514"/>
      <c r="G1" s="1514"/>
      <c r="H1" s="1514"/>
      <c r="I1" s="1514"/>
      <c r="J1" s="1514"/>
    </row>
    <row r="2" spans="1:11" s="369" customFormat="1" ht="29.25" customHeight="1">
      <c r="B2" s="1111"/>
      <c r="C2" s="1515" t="s">
        <v>55</v>
      </c>
      <c r="D2" s="1515"/>
      <c r="E2" s="1515"/>
      <c r="F2" s="1515"/>
      <c r="G2" s="1515"/>
      <c r="H2" s="1515"/>
      <c r="I2" s="1515"/>
      <c r="J2" s="1515"/>
    </row>
    <row r="3" spans="1:11" ht="18" customHeight="1">
      <c r="A3" s="1516" t="s">
        <v>546</v>
      </c>
      <c r="B3" s="1517"/>
      <c r="C3" s="1517"/>
      <c r="D3" s="1517"/>
      <c r="E3" s="1517"/>
      <c r="F3" s="1517"/>
      <c r="G3" s="1517"/>
      <c r="H3" s="1517"/>
      <c r="I3" s="1517"/>
      <c r="J3" s="1517"/>
    </row>
    <row r="4" spans="1:11" ht="18" customHeight="1">
      <c r="A4" s="1517"/>
      <c r="B4" s="1517"/>
      <c r="C4" s="1517"/>
      <c r="D4" s="1517"/>
      <c r="E4" s="1517"/>
      <c r="F4" s="1517"/>
      <c r="G4" s="1517"/>
      <c r="H4" s="1517"/>
      <c r="I4" s="1517"/>
      <c r="J4" s="1517"/>
    </row>
    <row r="5" spans="1:11" ht="18" customHeight="1">
      <c r="A5" s="1517"/>
      <c r="B5" s="1517"/>
      <c r="C5" s="1517"/>
      <c r="D5" s="1517"/>
      <c r="E5" s="1517"/>
      <c r="F5" s="1517"/>
      <c r="G5" s="1517"/>
      <c r="H5" s="1517"/>
      <c r="I5" s="1517"/>
      <c r="J5" s="1517"/>
    </row>
    <row r="6" spans="1:11" ht="18" customHeight="1">
      <c r="A6" s="1517"/>
      <c r="B6" s="1517"/>
      <c r="C6" s="1517"/>
      <c r="D6" s="1517"/>
      <c r="E6" s="1517"/>
      <c r="F6" s="1517"/>
      <c r="G6" s="1517"/>
      <c r="H6" s="1517"/>
      <c r="I6" s="1517"/>
      <c r="J6" s="1517"/>
    </row>
    <row r="7" spans="1:11" ht="18" customHeight="1">
      <c r="A7" s="1517"/>
      <c r="B7" s="1517"/>
      <c r="C7" s="1517"/>
      <c r="D7" s="1517"/>
      <c r="E7" s="1517"/>
      <c r="F7" s="1517"/>
      <c r="G7" s="1517"/>
      <c r="H7" s="1517"/>
      <c r="I7" s="1517"/>
      <c r="J7" s="1517"/>
    </row>
    <row r="8" spans="1:11" ht="18" customHeight="1">
      <c r="A8" s="1517"/>
      <c r="B8" s="1517"/>
      <c r="C8" s="1517"/>
      <c r="D8" s="1517"/>
      <c r="E8" s="1517"/>
      <c r="F8" s="1517"/>
      <c r="G8" s="1517"/>
      <c r="H8" s="1517"/>
      <c r="I8" s="1517"/>
      <c r="J8" s="1517"/>
    </row>
    <row r="9" spans="1:11" ht="18" customHeight="1">
      <c r="A9" s="1517"/>
      <c r="B9" s="1517"/>
      <c r="C9" s="1517"/>
      <c r="D9" s="1517"/>
      <c r="E9" s="1517"/>
      <c r="F9" s="1517"/>
      <c r="G9" s="1517"/>
      <c r="H9" s="1517"/>
      <c r="I9" s="1517"/>
      <c r="J9" s="1517"/>
    </row>
    <row r="10" spans="1:11" ht="63" customHeight="1">
      <c r="A10" s="1517"/>
      <c r="B10" s="1517"/>
      <c r="C10" s="1517"/>
      <c r="D10" s="1517"/>
      <c r="E10" s="1517"/>
      <c r="F10" s="1517"/>
      <c r="G10" s="1517"/>
      <c r="H10" s="1517"/>
      <c r="I10" s="1517"/>
      <c r="J10" s="1517"/>
    </row>
    <row r="11" spans="1:11">
      <c r="A11" s="1517"/>
      <c r="B11" s="1517"/>
      <c r="C11" s="1517"/>
      <c r="D11" s="1517"/>
      <c r="E11" s="1517"/>
      <c r="F11" s="1517"/>
      <c r="G11" s="1517"/>
      <c r="H11" s="1517"/>
      <c r="I11" s="1517"/>
      <c r="J11" s="1517"/>
    </row>
    <row r="12" spans="1:11" s="265" customFormat="1" ht="33" customHeight="1">
      <c r="B12" s="1112" t="s">
        <v>547</v>
      </c>
      <c r="C12" s="1112" t="s">
        <v>548</v>
      </c>
      <c r="D12" s="1113" t="s">
        <v>59</v>
      </c>
      <c r="E12" s="1114" t="s">
        <v>549</v>
      </c>
    </row>
    <row r="13" spans="1:11" s="884" customFormat="1" ht="18">
      <c r="B13" s="1115" t="s">
        <v>550</v>
      </c>
      <c r="C13" s="1116" t="s">
        <v>531</v>
      </c>
      <c r="D13" s="1092">
        <v>2862485</v>
      </c>
      <c r="E13" s="1117">
        <f>+Tabla4871[[#This Row],[Ago.25]]/$D$46</f>
        <v>0.27036294656636789</v>
      </c>
    </row>
    <row r="14" spans="1:11" s="884" customFormat="1" ht="18">
      <c r="B14" s="1115" t="s">
        <v>551</v>
      </c>
      <c r="C14" s="1116" t="s">
        <v>552</v>
      </c>
      <c r="D14" s="1091">
        <v>154857</v>
      </c>
      <c r="E14" s="1117">
        <f>+Tabla4871[[#This Row],[Ago.25]]/$D$46</f>
        <v>1.4626310641427999E-2</v>
      </c>
      <c r="G14" s="1518"/>
      <c r="H14" s="1518"/>
      <c r="I14" s="1518"/>
      <c r="J14" s="1518"/>
    </row>
    <row r="15" spans="1:11" s="884" customFormat="1" ht="18">
      <c r="B15" s="1115" t="s">
        <v>553</v>
      </c>
      <c r="C15" s="1116" t="s">
        <v>537</v>
      </c>
      <c r="D15" s="1091">
        <v>1048887</v>
      </c>
      <c r="E15" s="1117">
        <f>+Tabla4871[[#This Row],[Ago.25]]/$D$46</f>
        <v>9.906783090047909E-2</v>
      </c>
      <c r="G15" s="1518"/>
      <c r="H15" s="1518"/>
      <c r="I15" s="1518"/>
      <c r="J15" s="1518"/>
      <c r="K15" s="736"/>
    </row>
    <row r="16" spans="1:11" s="884" customFormat="1" ht="18">
      <c r="B16" s="1115" t="s">
        <v>554</v>
      </c>
      <c r="C16" s="1116" t="s">
        <v>555</v>
      </c>
      <c r="D16" s="1091">
        <v>57248</v>
      </c>
      <c r="E16" s="1117">
        <f>+Tabla4871[[#This Row],[Ago.25]]/$D$46</f>
        <v>5.4070983655919343E-3</v>
      </c>
      <c r="G16" s="1518"/>
      <c r="H16" s="1518"/>
      <c r="I16" s="1518"/>
      <c r="J16" s="1518"/>
    </row>
    <row r="17" spans="2:10" s="884" customFormat="1" ht="18">
      <c r="B17" s="1115" t="s">
        <v>556</v>
      </c>
      <c r="C17" s="1116" t="s">
        <v>557</v>
      </c>
      <c r="D17" s="1091">
        <v>62434</v>
      </c>
      <c r="E17" s="1117">
        <f>+Tabla4871[[#This Row],[Ago.25]]/$D$46</f>
        <v>5.8969183090652388E-3</v>
      </c>
      <c r="G17" s="1518"/>
      <c r="H17" s="1518"/>
      <c r="I17" s="1518"/>
      <c r="J17" s="1518"/>
    </row>
    <row r="18" spans="2:10" s="884" customFormat="1" ht="18">
      <c r="B18" s="1115" t="s">
        <v>558</v>
      </c>
      <c r="C18" s="1116" t="s">
        <v>559</v>
      </c>
      <c r="D18" s="1091">
        <v>162075</v>
      </c>
      <c r="E18" s="1117">
        <f>+Tabla4871[[#This Row],[Ago.25]]/$D$46</f>
        <v>1.5308053863948307E-2</v>
      </c>
      <c r="G18" s="1518"/>
      <c r="H18" s="1518"/>
      <c r="I18" s="1518"/>
      <c r="J18" s="1518"/>
    </row>
    <row r="19" spans="2:10" s="884" customFormat="1" ht="18">
      <c r="B19" s="1115" t="s">
        <v>560</v>
      </c>
      <c r="C19" s="1116" t="s">
        <v>561</v>
      </c>
      <c r="D19" s="1091">
        <v>184705</v>
      </c>
      <c r="E19" s="1117">
        <f>+Tabla4871[[#This Row],[Ago.25]]/$D$46</f>
        <v>1.7445467153728658E-2</v>
      </c>
      <c r="G19" s="1518"/>
      <c r="H19" s="1518"/>
      <c r="I19" s="1518"/>
      <c r="J19" s="1518"/>
    </row>
    <row r="20" spans="2:10" s="884" customFormat="1" ht="18">
      <c r="B20" s="1115" t="s">
        <v>562</v>
      </c>
      <c r="C20" s="1116" t="s">
        <v>563</v>
      </c>
      <c r="D20" s="1091">
        <v>206366</v>
      </c>
      <c r="E20" s="1117">
        <f>+Tabla4871[[#This Row],[Ago.25]]/$D$46</f>
        <v>1.9491357974317794E-2</v>
      </c>
      <c r="G20" s="1518"/>
      <c r="H20" s="1518"/>
      <c r="I20" s="1518"/>
      <c r="J20" s="1518"/>
    </row>
    <row r="21" spans="2:10" s="884" customFormat="1" ht="18">
      <c r="B21" s="1115" t="s">
        <v>564</v>
      </c>
      <c r="C21" s="1116" t="s">
        <v>565</v>
      </c>
      <c r="D21" s="1091">
        <v>157605</v>
      </c>
      <c r="E21" s="1117">
        <f>+Tabla4871[[#This Row],[Ago.25]]/$D$46</f>
        <v>1.4885860430217942E-2</v>
      </c>
      <c r="G21" s="1518"/>
      <c r="H21" s="1518"/>
      <c r="I21" s="1518"/>
      <c r="J21" s="1518"/>
    </row>
    <row r="22" spans="2:10" s="884" customFormat="1" ht="18">
      <c r="B22" s="1115" t="s">
        <v>566</v>
      </c>
      <c r="C22" s="1116" t="s">
        <v>567</v>
      </c>
      <c r="D22" s="1091">
        <v>210588</v>
      </c>
      <c r="E22" s="1117">
        <f>+Tabla4871[[#This Row],[Ago.25]]/$D$46</f>
        <v>1.9890127700762896E-2</v>
      </c>
      <c r="G22" s="1518"/>
      <c r="H22" s="1518"/>
      <c r="I22" s="1518"/>
      <c r="J22" s="1518"/>
    </row>
    <row r="23" spans="2:10" s="884" customFormat="1" ht="18">
      <c r="B23" s="1115" t="s">
        <v>568</v>
      </c>
      <c r="C23" s="1116" t="s">
        <v>569</v>
      </c>
      <c r="D23" s="1091">
        <v>734122</v>
      </c>
      <c r="E23" s="1117">
        <f>+Tabla4871[[#This Row],[Ago.25]]/$D$46</f>
        <v>6.9338140482551033E-2</v>
      </c>
      <c r="G23" s="1518"/>
      <c r="H23" s="1518"/>
      <c r="I23" s="1518"/>
      <c r="J23" s="1518"/>
    </row>
    <row r="24" spans="2:10" s="884" customFormat="1" ht="18">
      <c r="B24" s="1115" t="s">
        <v>570</v>
      </c>
      <c r="C24" s="1116" t="s">
        <v>571</v>
      </c>
      <c r="D24" s="1091">
        <v>243126</v>
      </c>
      <c r="E24" s="1117">
        <f>+Tabla4871[[#This Row],[Ago.25]]/$D$46</f>
        <v>2.2963355876762587E-2</v>
      </c>
      <c r="G24" s="1518"/>
      <c r="H24" s="1518"/>
      <c r="I24" s="1518"/>
      <c r="J24" s="1518"/>
    </row>
    <row r="25" spans="2:10" s="884" customFormat="1" ht="18">
      <c r="B25" s="1115" t="s">
        <v>572</v>
      </c>
      <c r="C25" s="1116" t="s">
        <v>573</v>
      </c>
      <c r="D25" s="1091">
        <v>74401</v>
      </c>
      <c r="E25" s="1117">
        <f>+Tabla4871[[#This Row],[Ago.25]]/$D$46</f>
        <v>7.0272066360118346E-3</v>
      </c>
    </row>
    <row r="26" spans="2:10" s="884" customFormat="1" ht="18">
      <c r="B26" s="1115" t="s">
        <v>574</v>
      </c>
      <c r="C26" s="1116" t="s">
        <v>575</v>
      </c>
      <c r="D26" s="1091">
        <v>99377</v>
      </c>
      <c r="E26" s="1117">
        <f>+Tabla4871[[#This Row],[Ago.25]]/$D$46</f>
        <v>9.3862006406761744E-3</v>
      </c>
    </row>
    <row r="27" spans="2:10" s="884" customFormat="1" ht="18">
      <c r="B27" s="1115" t="s">
        <v>576</v>
      </c>
      <c r="C27" s="1116" t="s">
        <v>577</v>
      </c>
      <c r="D27" s="1091">
        <v>63802</v>
      </c>
      <c r="E27" s="1117">
        <f>+Tabla4871[[#This Row],[Ago.25]]/$D$46</f>
        <v>6.0261265008645995E-3</v>
      </c>
    </row>
    <row r="28" spans="2:10" s="884" customFormat="1" ht="18">
      <c r="B28" s="1115" t="s">
        <v>578</v>
      </c>
      <c r="C28" s="1116" t="s">
        <v>579</v>
      </c>
      <c r="D28" s="1091">
        <v>47728</v>
      </c>
      <c r="E28" s="1117">
        <f>+Tabla4871[[#This Row],[Ago.25]]/$D$46</f>
        <v>4.507930247222118E-3</v>
      </c>
    </row>
    <row r="29" spans="2:10" s="884" customFormat="1" ht="18">
      <c r="B29" s="1115" t="s">
        <v>580</v>
      </c>
      <c r="C29" s="1116" t="s">
        <v>581</v>
      </c>
      <c r="D29" s="1091">
        <v>67094</v>
      </c>
      <c r="E29" s="1117">
        <f>+Tabla4871[[#This Row],[Ago.25]]/$D$46</f>
        <v>6.3370573249899595E-3</v>
      </c>
    </row>
    <row r="30" spans="2:10" s="884" customFormat="1" ht="18">
      <c r="B30" s="1115" t="s">
        <v>582</v>
      </c>
      <c r="C30" s="1116" t="s">
        <v>583</v>
      </c>
      <c r="D30" s="1091">
        <v>48706</v>
      </c>
      <c r="E30" s="1117">
        <f>+Tabla4871[[#This Row],[Ago.25]]/$D$46</f>
        <v>4.6003027703067486E-3</v>
      </c>
    </row>
    <row r="31" spans="2:10" ht="18">
      <c r="B31" s="1115" t="s">
        <v>584</v>
      </c>
      <c r="C31" s="1116" t="s">
        <v>585</v>
      </c>
      <c r="D31" s="1091">
        <v>104833</v>
      </c>
      <c r="E31" s="1117">
        <f>+Tabla4871[[#This Row],[Ago.25]]/$D$46</f>
        <v>9.9015222009519854E-3</v>
      </c>
      <c r="F31" s="218"/>
      <c r="G31" s="218"/>
      <c r="H31" s="218"/>
      <c r="I31" s="218"/>
    </row>
    <row r="32" spans="2:10" ht="18">
      <c r="B32" s="1115" t="s">
        <v>586</v>
      </c>
      <c r="C32" s="1116" t="s">
        <v>587</v>
      </c>
      <c r="D32" s="1091">
        <v>283646</v>
      </c>
      <c r="E32" s="1117">
        <f>+Tabla4871[[#This Row],[Ago.25]]/$D$46</f>
        <v>2.6790487405790417E-2</v>
      </c>
      <c r="F32" s="218"/>
      <c r="G32" s="218"/>
      <c r="H32" s="218"/>
      <c r="I32" s="218"/>
    </row>
    <row r="33" spans="2:10" ht="18">
      <c r="B33" s="1115" t="s">
        <v>588</v>
      </c>
      <c r="C33" s="1116" t="s">
        <v>589</v>
      </c>
      <c r="D33" s="1091">
        <v>113256</v>
      </c>
      <c r="E33" s="1117">
        <f>+Tabla4871[[#This Row],[Ago.25]]/$D$46</f>
        <v>1.0697078194757547E-2</v>
      </c>
      <c r="F33" s="218"/>
      <c r="G33" s="218"/>
      <c r="H33" s="218"/>
      <c r="I33" s="218"/>
    </row>
    <row r="34" spans="2:10" ht="18">
      <c r="B34" s="1115" t="s">
        <v>590</v>
      </c>
      <c r="C34" s="1116" t="s">
        <v>591</v>
      </c>
      <c r="D34" s="1091">
        <v>117594</v>
      </c>
      <c r="E34" s="1117">
        <f>+Tabla4871[[#This Row],[Ago.25]]/$D$46</f>
        <v>1.1106804171384465E-2</v>
      </c>
      <c r="F34" s="218"/>
      <c r="G34" s="218"/>
      <c r="H34" s="218"/>
      <c r="I34" s="218"/>
    </row>
    <row r="35" spans="2:10" ht="18">
      <c r="B35" s="1115" t="s">
        <v>592</v>
      </c>
      <c r="C35" s="1116" t="s">
        <v>593</v>
      </c>
      <c r="D35" s="1091">
        <v>114131</v>
      </c>
      <c r="E35" s="1117">
        <f>+Tabla4871[[#This Row],[Ago.25]]/$D$46</f>
        <v>1.0779722323284184E-2</v>
      </c>
      <c r="F35" s="218"/>
      <c r="G35" s="218"/>
      <c r="H35" s="218"/>
      <c r="I35" s="218"/>
    </row>
    <row r="36" spans="2:10" ht="18">
      <c r="B36" s="1115" t="s">
        <v>594</v>
      </c>
      <c r="C36" s="1116" t="s">
        <v>595</v>
      </c>
      <c r="D36" s="1091">
        <v>51373</v>
      </c>
      <c r="E36" s="1117">
        <f>+Tabla4871[[#This Row],[Ago.25]]/$D$46</f>
        <v>4.8522020740559392E-3</v>
      </c>
      <c r="F36" s="218"/>
      <c r="G36" s="218"/>
      <c r="H36" s="218"/>
      <c r="I36" s="218"/>
    </row>
    <row r="37" spans="2:10" ht="18">
      <c r="B37" s="1115" t="s">
        <v>596</v>
      </c>
      <c r="C37" s="1116" t="s">
        <v>597</v>
      </c>
      <c r="D37" s="1091">
        <v>377014</v>
      </c>
      <c r="E37" s="1117">
        <f>+Tabla4871[[#This Row],[Ago.25]]/$D$46</f>
        <v>3.5609135396961943E-2</v>
      </c>
      <c r="F37" s="218"/>
      <c r="G37" s="218"/>
      <c r="H37" s="218"/>
      <c r="I37" s="218"/>
    </row>
    <row r="38" spans="2:10" ht="18">
      <c r="B38" s="1115" t="s">
        <v>598</v>
      </c>
      <c r="C38" s="1116" t="s">
        <v>599</v>
      </c>
      <c r="D38" s="1091">
        <v>70166</v>
      </c>
      <c r="E38" s="1117">
        <f>+Tabla4871[[#This Row],[Ago.25]]/$D$46</f>
        <v>6.6272090539429085E-3</v>
      </c>
      <c r="F38" s="218"/>
      <c r="G38" s="218"/>
      <c r="H38" s="218"/>
      <c r="I38" s="218"/>
    </row>
    <row r="39" spans="2:10" ht="18">
      <c r="B39" s="1115" t="s">
        <v>600</v>
      </c>
      <c r="C39" s="1116" t="s">
        <v>601</v>
      </c>
      <c r="D39" s="1091">
        <v>147595</v>
      </c>
      <c r="E39" s="1117">
        <f>+Tabla4871[[#This Row],[Ago.25]]/$D$46</f>
        <v>1.394041159987321E-2</v>
      </c>
      <c r="F39" s="218"/>
      <c r="G39" s="218"/>
      <c r="H39" s="218"/>
      <c r="I39" s="218"/>
    </row>
    <row r="40" spans="2:10" ht="18">
      <c r="B40" s="1115" t="s">
        <v>602</v>
      </c>
      <c r="C40" s="1116" t="s">
        <v>603</v>
      </c>
      <c r="D40" s="1091">
        <v>78830</v>
      </c>
      <c r="E40" s="1117">
        <f>+Tabla4871[[#This Row],[Ago.25]]/$D$46</f>
        <v>7.4455276020055231E-3</v>
      </c>
      <c r="F40" s="218"/>
      <c r="G40" s="218"/>
      <c r="H40" s="218"/>
      <c r="I40" s="218"/>
    </row>
    <row r="41" spans="2:10" ht="18">
      <c r="B41" s="1115" t="s">
        <v>604</v>
      </c>
      <c r="C41" s="1116" t="s">
        <v>605</v>
      </c>
      <c r="D41" s="1091">
        <v>14968</v>
      </c>
      <c r="E41" s="1117">
        <f>+Tabla4871[[#This Row],[Ago.25]]/$D$46</f>
        <v>1.4137340751848111E-3</v>
      </c>
      <c r="F41" s="218"/>
      <c r="G41" s="218"/>
      <c r="H41" s="218"/>
      <c r="I41" s="218"/>
    </row>
    <row r="42" spans="2:10" ht="18">
      <c r="B42" s="1115" t="s">
        <v>606</v>
      </c>
      <c r="C42" s="1116" t="s">
        <v>607</v>
      </c>
      <c r="D42" s="1091">
        <v>164735</v>
      </c>
      <c r="E42" s="1117">
        <f>+Tabla4871[[#This Row],[Ago.25]]/$D$46</f>
        <v>1.5559292014669285E-2</v>
      </c>
      <c r="F42" s="218"/>
      <c r="G42" s="218"/>
      <c r="H42" s="218"/>
      <c r="I42" s="218"/>
    </row>
    <row r="43" spans="2:10" ht="18">
      <c r="B43" s="1115" t="s">
        <v>608</v>
      </c>
      <c r="C43" s="1116" t="s">
        <v>609</v>
      </c>
      <c r="D43" s="1091">
        <v>208574</v>
      </c>
      <c r="E43" s="1117">
        <f>+Tabla4871[[#This Row],[Ago.25]]/$D$46</f>
        <v>1.9699904529502727E-2</v>
      </c>
      <c r="F43" s="884"/>
      <c r="G43" s="884"/>
      <c r="H43" s="884"/>
      <c r="I43" s="884"/>
      <c r="J43" s="884"/>
    </row>
    <row r="44" spans="2:10" ht="18">
      <c r="B44" s="1115" t="s">
        <v>610</v>
      </c>
      <c r="C44" s="1116" t="s">
        <v>611</v>
      </c>
      <c r="D44" s="1091">
        <v>47115</v>
      </c>
      <c r="E44" s="1117">
        <f>+Tabla4871[[#This Row],[Ago.25]]/$D$46</f>
        <v>4.4500321320371707E-3</v>
      </c>
      <c r="F44" s="218"/>
      <c r="G44" s="218"/>
      <c r="H44" s="218"/>
      <c r="I44" s="218"/>
    </row>
    <row r="45" spans="2:10" ht="18">
      <c r="B45" s="1115" t="s">
        <v>612</v>
      </c>
      <c r="C45" s="1121" t="s">
        <v>613</v>
      </c>
      <c r="D45" s="1122">
        <v>2208128</v>
      </c>
      <c r="E45" s="1123">
        <f>+Tabla4871[[#This Row],[Ago.25]]/$D$46</f>
        <v>0.20855864484030509</v>
      </c>
      <c r="F45" s="218"/>
      <c r="G45" s="218"/>
      <c r="H45" s="218"/>
      <c r="I45" s="218"/>
    </row>
    <row r="46" spans="2:10" ht="18">
      <c r="B46" s="1118" t="s">
        <v>130</v>
      </c>
      <c r="C46" s="1119" t="s">
        <v>130</v>
      </c>
      <c r="D46" s="1099">
        <f>SUM(D13:D45)</f>
        <v>10587564</v>
      </c>
      <c r="E46" s="1120">
        <f>SUM(E13:E45)</f>
        <v>1.0000000000000002</v>
      </c>
      <c r="F46" s="218"/>
      <c r="G46" s="218"/>
      <c r="H46" s="218"/>
      <c r="I46" s="218"/>
    </row>
    <row r="48" spans="2:10" s="884" customFormat="1">
      <c r="B48" s="1107"/>
      <c r="C48" s="218"/>
      <c r="D48" s="871"/>
      <c r="E48" s="872"/>
      <c r="F48" s="872"/>
      <c r="G48" s="872"/>
      <c r="H48" s="872"/>
      <c r="I48" s="872"/>
      <c r="J48" s="218"/>
    </row>
    <row r="49" spans="10:10">
      <c r="J49" s="884"/>
    </row>
  </sheetData>
  <mergeCells count="4">
    <mergeCell ref="C1:J1"/>
    <mergeCell ref="C2:J2"/>
    <mergeCell ref="A3:J11"/>
    <mergeCell ref="G14:J24"/>
  </mergeCells>
  <pageMargins left="0.70866141732283472" right="0.70866141732283472" top="0.74803149606299213" bottom="0.74803149606299213" header="0.31496062992125984" footer="0.31496062992125984"/>
  <pageSetup paperSize="119" scale="35" orientation="portrait" r:id="rId1"/>
  <drawing r:id="rId2"/>
  <tableParts count="1">
    <tablePart r:id="rId3"/>
  </tablePar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5">
    <tabColor theme="1" tint="4.9989318521683403E-2"/>
    <pageSetUpPr fitToPage="1"/>
  </sheetPr>
  <dimension ref="A1"/>
  <sheetViews>
    <sheetView showGridLines="0" showRowColHeaders="0" view="pageBreakPreview" zoomScale="85" zoomScaleNormal="100" zoomScaleSheetLayoutView="85" zoomScalePageLayoutView="70" workbookViewId="0">
      <selection activeCell="N40" sqref="N40"/>
    </sheetView>
  </sheetViews>
  <sheetFormatPr defaultColWidth="11.42578125" defaultRowHeight="15"/>
  <cols>
    <col min="7" max="7" width="35.7109375" customWidth="1"/>
  </cols>
  <sheetData/>
  <pageMargins left="0.70866141732283472" right="0.70866141732283472" top="0.74803149606299213" bottom="0.74803149606299213" header="0.31496062992125984" footer="0.31496062992125984"/>
  <pageSetup scale="77" orientation="landscape"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1"/>
    <pageSetUpPr fitToPage="1"/>
  </sheetPr>
  <dimension ref="A3:L56"/>
  <sheetViews>
    <sheetView showGridLines="0" view="pageBreakPreview" topLeftCell="D10" zoomScale="40" zoomScaleNormal="100" zoomScaleSheetLayoutView="40" workbookViewId="0">
      <selection activeCell="S29" sqref="S29"/>
    </sheetView>
  </sheetViews>
  <sheetFormatPr defaultColWidth="11.42578125" defaultRowHeight="15"/>
  <cols>
    <col min="1" max="1" width="31.28515625" customWidth="1"/>
    <col min="2" max="2" width="30.140625" customWidth="1"/>
    <col min="3" max="3" width="38.42578125" customWidth="1"/>
    <col min="4" max="7" width="30.140625" customWidth="1"/>
    <col min="8" max="10" width="44.85546875" customWidth="1"/>
    <col min="11" max="11" width="58" customWidth="1"/>
    <col min="12" max="12" width="35" customWidth="1"/>
    <col min="13" max="13" width="16.7109375" customWidth="1"/>
  </cols>
  <sheetData>
    <row r="3" spans="1:12">
      <c r="A3" s="1169"/>
      <c r="B3" s="1169"/>
      <c r="C3" s="1169"/>
      <c r="D3" s="1169"/>
      <c r="E3" s="1169"/>
      <c r="F3" s="1169"/>
      <c r="G3" s="1169"/>
      <c r="H3" s="1169"/>
      <c r="I3" s="1169"/>
      <c r="J3" s="1169"/>
      <c r="K3" s="1169"/>
      <c r="L3" s="1169"/>
    </row>
    <row r="4" spans="1:12" ht="77.25" customHeight="1">
      <c r="A4" s="1169"/>
      <c r="B4" s="1169"/>
      <c r="C4" s="1169"/>
      <c r="D4" s="1169"/>
      <c r="E4" s="1169"/>
      <c r="F4" s="1169"/>
      <c r="G4" s="1169"/>
      <c r="H4" s="1169"/>
      <c r="I4" s="1169"/>
      <c r="J4" s="1169"/>
      <c r="K4" s="1169"/>
      <c r="L4" s="1169"/>
    </row>
    <row r="5" spans="1:12" ht="31.5" customHeight="1">
      <c r="A5" s="1519" t="s">
        <v>614</v>
      </c>
      <c r="B5" s="1519"/>
      <c r="C5" s="1519"/>
      <c r="D5" s="1519"/>
      <c r="E5" s="1519"/>
      <c r="F5" s="1519"/>
      <c r="G5" s="1519"/>
      <c r="H5" s="1519"/>
      <c r="I5" s="1519"/>
      <c r="J5" s="1519"/>
      <c r="K5" s="1519"/>
      <c r="L5" s="1519"/>
    </row>
    <row r="6" spans="1:12" ht="31.5" customHeight="1">
      <c r="A6" s="1519"/>
      <c r="B6" s="1519"/>
      <c r="C6" s="1519"/>
      <c r="D6" s="1519"/>
      <c r="E6" s="1519"/>
      <c r="F6" s="1519"/>
      <c r="G6" s="1519"/>
      <c r="H6" s="1519"/>
      <c r="I6" s="1519"/>
      <c r="J6" s="1519"/>
      <c r="K6" s="1519"/>
      <c r="L6" s="1519"/>
    </row>
    <row r="7" spans="1:12" ht="31.5" customHeight="1">
      <c r="A7" s="1519"/>
      <c r="B7" s="1519"/>
      <c r="C7" s="1519"/>
      <c r="D7" s="1519"/>
      <c r="E7" s="1519"/>
      <c r="F7" s="1519"/>
      <c r="G7" s="1519"/>
      <c r="H7" s="1519"/>
      <c r="I7" s="1519"/>
      <c r="J7" s="1519"/>
      <c r="K7" s="1519"/>
      <c r="L7" s="1519"/>
    </row>
    <row r="8" spans="1:12" ht="31.5" customHeight="1">
      <c r="A8" s="1519"/>
      <c r="B8" s="1519"/>
      <c r="C8" s="1519"/>
      <c r="D8" s="1519"/>
      <c r="E8" s="1519"/>
      <c r="F8" s="1519"/>
      <c r="G8" s="1519"/>
      <c r="H8" s="1519"/>
      <c r="I8" s="1519"/>
      <c r="J8" s="1519"/>
      <c r="K8" s="1519"/>
      <c r="L8" s="1519"/>
    </row>
    <row r="9" spans="1:12">
      <c r="A9" s="1519"/>
      <c r="B9" s="1519"/>
      <c r="C9" s="1519"/>
      <c r="D9" s="1519"/>
      <c r="E9" s="1519"/>
      <c r="F9" s="1519"/>
      <c r="G9" s="1519"/>
      <c r="H9" s="1519"/>
      <c r="I9" s="1519"/>
      <c r="J9" s="1519"/>
      <c r="K9" s="1519"/>
      <c r="L9" s="1519"/>
    </row>
    <row r="10" spans="1:12" ht="31.5" customHeight="1">
      <c r="A10" s="1519"/>
      <c r="B10" s="1519"/>
      <c r="C10" s="1519"/>
      <c r="D10" s="1519"/>
      <c r="E10" s="1519"/>
      <c r="F10" s="1519"/>
      <c r="G10" s="1519"/>
      <c r="H10" s="1519"/>
      <c r="I10" s="1519"/>
      <c r="J10" s="1519"/>
      <c r="K10" s="1519"/>
      <c r="L10" s="1519"/>
    </row>
    <row r="11" spans="1:12" ht="31.5" customHeight="1">
      <c r="A11" s="1519"/>
      <c r="B11" s="1519"/>
      <c r="C11" s="1519"/>
      <c r="D11" s="1519"/>
      <c r="E11" s="1519"/>
      <c r="F11" s="1519"/>
      <c r="G11" s="1519"/>
      <c r="H11" s="1519"/>
      <c r="I11" s="1519"/>
      <c r="J11" s="1519"/>
      <c r="K11" s="1519"/>
      <c r="L11" s="1519"/>
    </row>
    <row r="12" spans="1:12">
      <c r="A12" s="1519"/>
      <c r="B12" s="1519"/>
      <c r="C12" s="1519"/>
      <c r="D12" s="1519"/>
      <c r="E12" s="1519"/>
      <c r="F12" s="1519"/>
      <c r="G12" s="1519"/>
      <c r="H12" s="1519"/>
      <c r="I12" s="1519"/>
      <c r="J12" s="1519"/>
      <c r="K12" s="1519"/>
      <c r="L12" s="1519"/>
    </row>
    <row r="13" spans="1:12">
      <c r="A13" s="1519"/>
      <c r="B13" s="1519"/>
      <c r="C13" s="1519"/>
      <c r="D13" s="1519"/>
      <c r="E13" s="1519"/>
      <c r="F13" s="1519"/>
      <c r="G13" s="1519"/>
      <c r="H13" s="1519"/>
      <c r="I13" s="1519"/>
      <c r="J13" s="1519"/>
      <c r="K13" s="1519"/>
      <c r="L13" s="1519"/>
    </row>
    <row r="14" spans="1:12" ht="31.5" customHeight="1">
      <c r="A14" s="1519"/>
      <c r="B14" s="1519"/>
      <c r="C14" s="1519"/>
      <c r="D14" s="1519"/>
      <c r="E14" s="1519"/>
      <c r="F14" s="1519"/>
      <c r="G14" s="1519"/>
      <c r="H14" s="1519"/>
      <c r="I14" s="1519"/>
      <c r="J14" s="1519"/>
      <c r="K14" s="1519"/>
      <c r="L14" s="1519"/>
    </row>
    <row r="15" spans="1:12">
      <c r="A15" s="1519"/>
      <c r="B15" s="1519"/>
      <c r="C15" s="1519"/>
      <c r="D15" s="1519"/>
      <c r="E15" s="1519"/>
      <c r="F15" s="1519"/>
      <c r="G15" s="1519"/>
      <c r="H15" s="1519"/>
      <c r="I15" s="1519"/>
      <c r="J15" s="1519"/>
      <c r="K15" s="1519"/>
      <c r="L15" s="1519"/>
    </row>
    <row r="16" spans="1:12" ht="31.5" customHeight="1">
      <c r="A16" s="1519"/>
      <c r="B16" s="1519"/>
      <c r="C16" s="1519"/>
      <c r="D16" s="1519"/>
      <c r="E16" s="1519"/>
      <c r="F16" s="1519"/>
      <c r="G16" s="1519"/>
      <c r="H16" s="1519"/>
      <c r="I16" s="1519"/>
      <c r="J16" s="1519"/>
      <c r="K16" s="1519"/>
      <c r="L16" s="1519"/>
    </row>
    <row r="17" spans="1:12" ht="31.5" customHeight="1">
      <c r="A17" s="1519"/>
      <c r="B17" s="1519"/>
      <c r="C17" s="1519"/>
      <c r="D17" s="1519"/>
      <c r="E17" s="1519"/>
      <c r="F17" s="1519"/>
      <c r="G17" s="1519"/>
      <c r="H17" s="1519"/>
      <c r="I17" s="1519"/>
      <c r="J17" s="1519"/>
      <c r="K17" s="1519"/>
      <c r="L17" s="1519"/>
    </row>
    <row r="18" spans="1:12" ht="31.5" customHeight="1">
      <c r="A18" s="1519"/>
      <c r="B18" s="1519"/>
      <c r="C18" s="1519"/>
      <c r="D18" s="1519"/>
      <c r="E18" s="1519"/>
      <c r="F18" s="1519"/>
      <c r="G18" s="1519"/>
      <c r="H18" s="1519"/>
      <c r="I18" s="1519"/>
      <c r="J18" s="1519"/>
      <c r="K18" s="1519"/>
      <c r="L18" s="1519"/>
    </row>
    <row r="19" spans="1:12" ht="31.5" customHeight="1">
      <c r="A19" s="1519"/>
      <c r="B19" s="1519"/>
      <c r="C19" s="1519"/>
      <c r="D19" s="1519"/>
      <c r="E19" s="1519"/>
      <c r="F19" s="1519"/>
      <c r="G19" s="1519"/>
      <c r="H19" s="1519"/>
      <c r="I19" s="1519"/>
      <c r="J19" s="1519"/>
      <c r="K19" s="1519"/>
      <c r="L19" s="1519"/>
    </row>
    <row r="20" spans="1:12" ht="31.5" customHeight="1">
      <c r="A20" s="1519"/>
      <c r="B20" s="1519"/>
      <c r="C20" s="1519"/>
      <c r="D20" s="1519"/>
      <c r="E20" s="1519"/>
      <c r="F20" s="1519"/>
      <c r="G20" s="1519"/>
      <c r="H20" s="1519"/>
      <c r="I20" s="1519"/>
      <c r="J20" s="1519"/>
      <c r="K20" s="1519"/>
      <c r="L20" s="1519"/>
    </row>
    <row r="21" spans="1:12" ht="31.5" customHeight="1">
      <c r="A21" s="1519"/>
      <c r="B21" s="1519"/>
      <c r="C21" s="1519"/>
      <c r="D21" s="1519"/>
      <c r="E21" s="1519"/>
      <c r="F21" s="1519"/>
      <c r="G21" s="1519"/>
      <c r="H21" s="1519"/>
      <c r="I21" s="1519"/>
      <c r="J21" s="1519"/>
      <c r="K21" s="1519"/>
      <c r="L21" s="1519"/>
    </row>
    <row r="22" spans="1:12" ht="31.5" customHeight="1">
      <c r="A22" s="1519"/>
      <c r="B22" s="1519"/>
      <c r="C22" s="1519"/>
      <c r="D22" s="1519"/>
      <c r="E22" s="1519"/>
      <c r="F22" s="1519"/>
      <c r="G22" s="1519"/>
      <c r="H22" s="1519"/>
      <c r="I22" s="1519"/>
      <c r="J22" s="1519"/>
      <c r="K22" s="1519"/>
      <c r="L22" s="1519"/>
    </row>
    <row r="23" spans="1:12" ht="31.5" customHeight="1">
      <c r="A23" s="1519"/>
      <c r="B23" s="1519"/>
      <c r="C23" s="1519"/>
      <c r="D23" s="1519"/>
      <c r="E23" s="1519"/>
      <c r="F23" s="1519"/>
      <c r="G23" s="1519"/>
      <c r="H23" s="1519"/>
      <c r="I23" s="1519"/>
      <c r="J23" s="1519"/>
      <c r="K23" s="1519"/>
      <c r="L23" s="1519"/>
    </row>
    <row r="24" spans="1:12" ht="31.5" customHeight="1">
      <c r="A24" s="1519"/>
      <c r="B24" s="1519"/>
      <c r="C24" s="1519"/>
      <c r="D24" s="1519"/>
      <c r="E24" s="1519"/>
      <c r="F24" s="1519"/>
      <c r="G24" s="1519"/>
      <c r="H24" s="1519"/>
      <c r="I24" s="1519"/>
      <c r="J24" s="1519"/>
      <c r="K24" s="1519"/>
      <c r="L24" s="1519"/>
    </row>
    <row r="25" spans="1:12" ht="31.5" customHeight="1">
      <c r="A25" s="1519"/>
      <c r="B25" s="1519"/>
      <c r="C25" s="1519"/>
      <c r="D25" s="1519"/>
      <c r="E25" s="1519"/>
      <c r="F25" s="1519"/>
      <c r="G25" s="1519"/>
      <c r="H25" s="1519"/>
      <c r="I25" s="1519"/>
      <c r="J25" s="1519"/>
      <c r="K25" s="1519"/>
      <c r="L25" s="1519"/>
    </row>
    <row r="26" spans="1:12" ht="31.5" customHeight="1">
      <c r="A26" s="1519"/>
      <c r="B26" s="1519"/>
      <c r="C26" s="1519"/>
      <c r="D26" s="1519"/>
      <c r="E26" s="1519"/>
      <c r="F26" s="1519"/>
      <c r="G26" s="1519"/>
      <c r="H26" s="1519"/>
      <c r="I26" s="1519"/>
      <c r="J26" s="1519"/>
      <c r="K26" s="1519"/>
      <c r="L26" s="1519"/>
    </row>
    <row r="27" spans="1:12" ht="31.5" customHeight="1">
      <c r="A27" s="1519"/>
      <c r="B27" s="1519"/>
      <c r="C27" s="1519"/>
      <c r="D27" s="1519"/>
      <c r="E27" s="1519"/>
      <c r="F27" s="1519"/>
      <c r="G27" s="1519"/>
      <c r="H27" s="1519"/>
      <c r="I27" s="1519"/>
      <c r="J27" s="1519"/>
      <c r="K27" s="1519"/>
      <c r="L27" s="1519"/>
    </row>
    <row r="28" spans="1:12" ht="31.5" customHeight="1">
      <c r="A28" s="1519"/>
      <c r="B28" s="1519"/>
      <c r="C28" s="1519"/>
      <c r="D28" s="1519"/>
      <c r="E28" s="1519"/>
      <c r="F28" s="1519"/>
      <c r="G28" s="1519"/>
      <c r="H28" s="1519"/>
      <c r="I28" s="1519"/>
      <c r="J28" s="1519"/>
      <c r="K28" s="1519"/>
      <c r="L28" s="1519"/>
    </row>
    <row r="29" spans="1:12" ht="31.5" customHeight="1">
      <c r="A29" s="1519"/>
      <c r="B29" s="1519"/>
      <c r="C29" s="1519"/>
      <c r="D29" s="1519"/>
      <c r="E29" s="1519"/>
      <c r="F29" s="1519"/>
      <c r="G29" s="1519"/>
      <c r="H29" s="1519"/>
      <c r="I29" s="1519"/>
      <c r="J29" s="1519"/>
      <c r="K29" s="1519"/>
      <c r="L29" s="1519"/>
    </row>
    <row r="30" spans="1:12" ht="31.5" customHeight="1">
      <c r="A30" s="1519"/>
      <c r="B30" s="1519"/>
      <c r="C30" s="1519"/>
      <c r="D30" s="1519"/>
      <c r="E30" s="1519"/>
      <c r="F30" s="1519"/>
      <c r="G30" s="1519"/>
      <c r="H30" s="1519"/>
      <c r="I30" s="1519"/>
      <c r="J30" s="1519"/>
      <c r="K30" s="1519"/>
      <c r="L30" s="1519"/>
    </row>
    <row r="31" spans="1:12" ht="31.5" customHeight="1">
      <c r="A31" s="1519"/>
      <c r="B31" s="1519"/>
      <c r="C31" s="1519"/>
      <c r="D31" s="1519"/>
      <c r="E31" s="1519"/>
      <c r="F31" s="1519"/>
      <c r="G31" s="1519"/>
      <c r="H31" s="1519"/>
      <c r="I31" s="1519"/>
      <c r="J31" s="1519"/>
      <c r="K31" s="1519"/>
      <c r="L31" s="1519"/>
    </row>
    <row r="32" spans="1:12" ht="31.5" customHeight="1">
      <c r="A32" s="1519"/>
      <c r="B32" s="1519"/>
      <c r="C32" s="1519"/>
      <c r="D32" s="1519"/>
      <c r="E32" s="1519"/>
      <c r="F32" s="1519"/>
      <c r="G32" s="1519"/>
      <c r="H32" s="1519"/>
      <c r="I32" s="1519"/>
      <c r="J32" s="1519"/>
      <c r="K32" s="1519"/>
      <c r="L32" s="1519"/>
    </row>
    <row r="33" spans="1:12" ht="31.5" customHeight="1">
      <c r="A33" s="1519"/>
      <c r="B33" s="1519"/>
      <c r="C33" s="1519"/>
      <c r="D33" s="1519"/>
      <c r="E33" s="1519"/>
      <c r="F33" s="1519"/>
      <c r="G33" s="1519"/>
      <c r="H33" s="1519"/>
      <c r="I33" s="1519"/>
      <c r="J33" s="1519"/>
      <c r="K33" s="1519"/>
      <c r="L33" s="1519"/>
    </row>
    <row r="34" spans="1:12" ht="28.5" customHeight="1">
      <c r="A34" s="1519"/>
      <c r="B34" s="1519"/>
      <c r="C34" s="1519"/>
      <c r="D34" s="1519"/>
      <c r="E34" s="1519"/>
      <c r="F34" s="1519"/>
      <c r="G34" s="1519"/>
      <c r="H34" s="1519"/>
      <c r="I34" s="1519"/>
      <c r="J34" s="1519"/>
      <c r="K34" s="1519"/>
      <c r="L34" s="1519"/>
    </row>
    <row r="35" spans="1:12" ht="31.5" customHeight="1">
      <c r="A35" s="1519"/>
      <c r="B35" s="1519"/>
      <c r="C35" s="1519"/>
      <c r="D35" s="1519"/>
      <c r="E35" s="1519"/>
      <c r="F35" s="1519"/>
      <c r="G35" s="1519"/>
      <c r="H35" s="1519"/>
      <c r="I35" s="1519"/>
      <c r="J35" s="1519"/>
      <c r="K35" s="1519"/>
      <c r="L35" s="1519"/>
    </row>
    <row r="36" spans="1:12" ht="39.75" customHeight="1">
      <c r="A36" s="1519"/>
      <c r="B36" s="1519"/>
      <c r="C36" s="1519"/>
      <c r="D36" s="1519"/>
      <c r="E36" s="1519"/>
      <c r="F36" s="1519"/>
      <c r="G36" s="1519"/>
      <c r="H36" s="1519"/>
      <c r="I36" s="1519"/>
      <c r="J36" s="1519"/>
      <c r="K36" s="1519"/>
      <c r="L36" s="1519"/>
    </row>
    <row r="37" spans="1:12" ht="30" customHeight="1">
      <c r="A37" s="1519"/>
      <c r="B37" s="1519"/>
      <c r="C37" s="1519"/>
      <c r="D37" s="1519"/>
      <c r="E37" s="1519"/>
      <c r="F37" s="1519"/>
      <c r="G37" s="1519"/>
      <c r="H37" s="1519"/>
      <c r="I37" s="1519"/>
      <c r="J37" s="1519"/>
      <c r="K37" s="1519"/>
      <c r="L37" s="1519"/>
    </row>
    <row r="38" spans="1:12" ht="31.5" customHeight="1">
      <c r="A38" s="1519"/>
      <c r="B38" s="1519"/>
      <c r="C38" s="1519"/>
      <c r="D38" s="1519"/>
      <c r="E38" s="1519"/>
      <c r="F38" s="1519"/>
      <c r="G38" s="1519"/>
      <c r="H38" s="1519"/>
      <c r="I38" s="1519"/>
      <c r="J38" s="1519"/>
      <c r="K38" s="1519"/>
      <c r="L38" s="1519"/>
    </row>
    <row r="39" spans="1:12" ht="31.5" customHeight="1">
      <c r="A39" s="1519"/>
      <c r="B39" s="1519"/>
      <c r="C39" s="1519"/>
      <c r="D39" s="1519"/>
      <c r="E39" s="1519"/>
      <c r="F39" s="1519"/>
      <c r="G39" s="1519"/>
      <c r="H39" s="1519"/>
      <c r="I39" s="1519"/>
      <c r="J39" s="1519"/>
      <c r="K39" s="1519"/>
      <c r="L39" s="1519"/>
    </row>
    <row r="40" spans="1:12" ht="31.5" customHeight="1">
      <c r="A40" s="1519"/>
      <c r="B40" s="1519"/>
      <c r="C40" s="1519"/>
      <c r="D40" s="1519"/>
      <c r="E40" s="1519"/>
      <c r="F40" s="1519"/>
      <c r="G40" s="1519"/>
      <c r="H40" s="1519"/>
      <c r="I40" s="1519"/>
      <c r="J40" s="1519"/>
      <c r="K40" s="1519"/>
      <c r="L40" s="1519"/>
    </row>
    <row r="41" spans="1:12" ht="26.25" customHeight="1">
      <c r="A41" s="1519"/>
      <c r="B41" s="1519"/>
      <c r="C41" s="1519"/>
      <c r="D41" s="1519"/>
      <c r="E41" s="1519"/>
      <c r="F41" s="1519"/>
      <c r="G41" s="1519"/>
      <c r="H41" s="1519"/>
      <c r="I41" s="1519"/>
      <c r="J41" s="1519"/>
      <c r="K41" s="1519"/>
      <c r="L41" s="1519"/>
    </row>
    <row r="42" spans="1:12" ht="30.75" customHeight="1">
      <c r="A42" s="1519"/>
      <c r="B42" s="1519"/>
      <c r="C42" s="1519"/>
      <c r="D42" s="1519"/>
      <c r="E42" s="1519"/>
      <c r="F42" s="1519"/>
      <c r="G42" s="1519"/>
      <c r="H42" s="1519"/>
      <c r="I42" s="1519"/>
      <c r="J42" s="1519"/>
      <c r="K42" s="1519"/>
      <c r="L42" s="1519"/>
    </row>
    <row r="43" spans="1:12" ht="53.25" customHeight="1">
      <c r="A43" s="1519"/>
      <c r="B43" s="1519"/>
      <c r="C43" s="1519"/>
      <c r="D43" s="1519"/>
      <c r="E43" s="1519"/>
      <c r="F43" s="1519"/>
      <c r="G43" s="1519"/>
      <c r="H43" s="1519"/>
      <c r="I43" s="1519"/>
      <c r="J43" s="1519"/>
      <c r="K43" s="1519"/>
      <c r="L43" s="1519"/>
    </row>
    <row r="44" spans="1:12" ht="31.5" customHeight="1">
      <c r="A44" s="1519"/>
      <c r="B44" s="1519"/>
      <c r="C44" s="1519"/>
      <c r="D44" s="1519"/>
      <c r="E44" s="1519"/>
      <c r="F44" s="1519"/>
      <c r="G44" s="1519"/>
      <c r="H44" s="1519"/>
      <c r="I44" s="1519"/>
      <c r="J44" s="1519"/>
      <c r="K44" s="1519"/>
      <c r="L44" s="1519"/>
    </row>
    <row r="45" spans="1:12" ht="31.5" customHeight="1">
      <c r="A45" s="1519"/>
      <c r="B45" s="1519"/>
      <c r="C45" s="1519"/>
      <c r="D45" s="1519"/>
      <c r="E45" s="1519"/>
      <c r="F45" s="1519"/>
      <c r="G45" s="1519"/>
      <c r="H45" s="1519"/>
      <c r="I45" s="1519"/>
      <c r="J45" s="1519"/>
      <c r="K45" s="1519"/>
      <c r="L45" s="1519"/>
    </row>
    <row r="46" spans="1:12" ht="63" customHeight="1">
      <c r="A46" s="1519"/>
      <c r="B46" s="1519"/>
      <c r="C46" s="1519"/>
      <c r="D46" s="1519"/>
      <c r="E46" s="1519"/>
      <c r="F46" s="1519"/>
      <c r="G46" s="1519"/>
      <c r="H46" s="1519"/>
      <c r="I46" s="1519"/>
      <c r="J46" s="1519"/>
      <c r="K46" s="1519"/>
      <c r="L46" s="1519"/>
    </row>
    <row r="47" spans="1:12" ht="31.5" customHeight="1">
      <c r="A47" s="1519"/>
      <c r="B47" s="1519"/>
      <c r="C47" s="1519"/>
      <c r="D47" s="1519"/>
      <c r="E47" s="1519"/>
      <c r="F47" s="1519"/>
      <c r="G47" s="1519"/>
      <c r="H47" s="1519"/>
      <c r="I47" s="1519"/>
      <c r="J47" s="1519"/>
      <c r="K47" s="1519"/>
      <c r="L47" s="1519"/>
    </row>
    <row r="48" spans="1:12" ht="31.5" customHeight="1">
      <c r="A48" s="1519"/>
      <c r="B48" s="1519"/>
      <c r="C48" s="1519"/>
      <c r="D48" s="1519"/>
      <c r="E48" s="1519"/>
      <c r="F48" s="1519"/>
      <c r="G48" s="1519"/>
      <c r="H48" s="1519"/>
      <c r="I48" s="1519"/>
      <c r="J48" s="1519"/>
      <c r="K48" s="1519"/>
      <c r="L48" s="1519"/>
    </row>
    <row r="49" spans="1:12">
      <c r="A49" s="1519"/>
      <c r="B49" s="1519"/>
      <c r="C49" s="1519"/>
      <c r="D49" s="1519"/>
      <c r="E49" s="1519"/>
      <c r="F49" s="1519"/>
      <c r="G49" s="1519"/>
      <c r="H49" s="1519"/>
      <c r="I49" s="1519"/>
      <c r="J49" s="1519"/>
      <c r="K49" s="1519"/>
      <c r="L49" s="1519"/>
    </row>
    <row r="50" spans="1:12">
      <c r="A50" s="1519"/>
      <c r="B50" s="1519"/>
      <c r="C50" s="1519"/>
      <c r="D50" s="1519"/>
      <c r="E50" s="1519"/>
      <c r="F50" s="1519"/>
      <c r="G50" s="1519"/>
      <c r="H50" s="1519"/>
      <c r="I50" s="1519"/>
      <c r="J50" s="1519"/>
      <c r="K50" s="1519"/>
      <c r="L50" s="1519"/>
    </row>
    <row r="51" spans="1:12">
      <c r="A51" s="1519"/>
      <c r="B51" s="1519"/>
      <c r="C51" s="1519"/>
      <c r="D51" s="1519"/>
      <c r="E51" s="1519"/>
      <c r="F51" s="1519"/>
      <c r="G51" s="1519"/>
      <c r="H51" s="1519"/>
      <c r="I51" s="1519"/>
      <c r="J51" s="1519"/>
      <c r="K51" s="1519"/>
      <c r="L51" s="1519"/>
    </row>
    <row r="52" spans="1:12">
      <c r="A52" s="1519"/>
      <c r="B52" s="1519"/>
      <c r="C52" s="1519"/>
      <c r="D52" s="1519"/>
      <c r="E52" s="1519"/>
      <c r="F52" s="1519"/>
      <c r="G52" s="1519"/>
      <c r="H52" s="1519"/>
      <c r="I52" s="1519"/>
      <c r="J52" s="1519"/>
      <c r="K52" s="1519"/>
      <c r="L52" s="1519"/>
    </row>
    <row r="53" spans="1:12">
      <c r="A53" s="1519"/>
      <c r="B53" s="1519"/>
      <c r="C53" s="1519"/>
      <c r="D53" s="1519"/>
      <c r="E53" s="1519"/>
      <c r="F53" s="1519"/>
      <c r="G53" s="1519"/>
      <c r="H53" s="1519"/>
      <c r="I53" s="1519"/>
      <c r="J53" s="1519"/>
      <c r="K53" s="1519"/>
      <c r="L53" s="1519"/>
    </row>
    <row r="54" spans="1:12">
      <c r="A54" s="1519"/>
      <c r="B54" s="1519"/>
      <c r="C54" s="1519"/>
      <c r="D54" s="1519"/>
      <c r="E54" s="1519"/>
      <c r="F54" s="1519"/>
      <c r="G54" s="1519"/>
      <c r="H54" s="1519"/>
      <c r="I54" s="1519"/>
      <c r="J54" s="1519"/>
      <c r="K54" s="1519"/>
      <c r="L54" s="1519"/>
    </row>
    <row r="55" spans="1:12">
      <c r="A55" s="1519"/>
      <c r="B55" s="1519"/>
      <c r="C55" s="1519"/>
      <c r="D55" s="1519"/>
      <c r="E55" s="1519"/>
      <c r="F55" s="1519"/>
      <c r="G55" s="1519"/>
      <c r="H55" s="1519"/>
      <c r="I55" s="1519"/>
      <c r="J55" s="1519"/>
      <c r="K55" s="1519"/>
      <c r="L55" s="1519"/>
    </row>
    <row r="56" spans="1:12">
      <c r="A56" s="1519"/>
      <c r="B56" s="1519"/>
      <c r="C56" s="1519"/>
      <c r="D56" s="1519"/>
      <c r="E56" s="1519"/>
      <c r="F56" s="1519"/>
      <c r="G56" s="1519"/>
      <c r="H56" s="1519"/>
      <c r="I56" s="1519"/>
      <c r="J56" s="1519"/>
      <c r="K56" s="1519"/>
      <c r="L56" s="1519"/>
    </row>
  </sheetData>
  <mergeCells count="1">
    <mergeCell ref="A5:L56"/>
  </mergeCells>
  <pageMargins left="0.70866141732283472" right="0.70866141732283472" top="0.74803149606299213" bottom="0.74803149606299213" header="0.31496062992125984" footer="0.31496062992125984"/>
  <pageSetup paperSize="119" scale="29" orientation="landscape"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7">
    <tabColor theme="4" tint="-0.249977111117893"/>
    <pageSetUpPr fitToPage="1"/>
  </sheetPr>
  <dimension ref="A1:J143"/>
  <sheetViews>
    <sheetView showGridLines="0" view="pageBreakPreview" topLeftCell="A2" zoomScale="40" zoomScaleNormal="100" zoomScaleSheetLayoutView="40" zoomScalePageLayoutView="62" workbookViewId="0">
      <selection activeCell="M4" sqref="M4"/>
    </sheetView>
  </sheetViews>
  <sheetFormatPr defaultColWidth="11.42578125" defaultRowHeight="14.25"/>
  <cols>
    <col min="1" max="1" width="33.7109375" style="218" customWidth="1"/>
    <col min="2" max="2" width="58.7109375" style="218" customWidth="1"/>
    <col min="3" max="3" width="55.140625" style="218" customWidth="1"/>
    <col min="4" max="4" width="49" style="218" customWidth="1"/>
    <col min="5" max="5" width="54.7109375" style="218" customWidth="1"/>
    <col min="6" max="6" width="48.28515625" style="218" customWidth="1"/>
    <col min="7" max="10" width="42.5703125" style="218" customWidth="1"/>
    <col min="11" max="16384" width="11.42578125" style="218"/>
  </cols>
  <sheetData>
    <row r="1" spans="1:10" ht="88.5" customHeight="1">
      <c r="A1" s="1522" t="s">
        <v>615</v>
      </c>
      <c r="B1" s="1523"/>
      <c r="C1" s="1523"/>
      <c r="D1" s="1523"/>
      <c r="E1" s="1523"/>
      <c r="F1" s="1523"/>
      <c r="G1" s="1523"/>
      <c r="H1" s="1523"/>
      <c r="I1" s="1523"/>
      <c r="J1" s="1523"/>
    </row>
    <row r="2" spans="1:10" ht="41.25" customHeight="1">
      <c r="A2" s="1524" t="str">
        <f>+'3. SFS-RC'!A2:L2</f>
        <v>Período:  Diciembre 2008 - Agosto 2025</v>
      </c>
      <c r="B2" s="1525"/>
      <c r="C2" s="1525"/>
      <c r="D2" s="1525"/>
      <c r="E2" s="1525"/>
      <c r="F2" s="1525"/>
      <c r="G2" s="1525"/>
      <c r="H2" s="1525"/>
      <c r="I2" s="1525"/>
      <c r="J2" s="1525"/>
    </row>
    <row r="3" spans="1:10" ht="67.5" customHeight="1">
      <c r="A3" s="1526" t="s">
        <v>616</v>
      </c>
      <c r="B3" s="1527"/>
      <c r="C3" s="1527"/>
      <c r="D3" s="1527"/>
      <c r="E3" s="1527"/>
      <c r="F3" s="1527"/>
      <c r="G3" s="1527"/>
      <c r="H3" s="1527"/>
      <c r="I3" s="1527"/>
      <c r="J3" s="1527"/>
    </row>
    <row r="4" spans="1:10" ht="409.5" customHeight="1">
      <c r="A4" s="1528"/>
      <c r="B4" s="1528"/>
      <c r="C4" s="1528"/>
      <c r="D4" s="1528"/>
      <c r="E4" s="1528"/>
      <c r="F4" s="1528"/>
      <c r="G4" s="1528"/>
      <c r="H4" s="1528"/>
      <c r="I4" s="1528"/>
      <c r="J4" s="1528"/>
    </row>
    <row r="5" spans="1:10" s="234" customFormat="1" ht="105.75" customHeight="1">
      <c r="A5" s="707" t="s">
        <v>421</v>
      </c>
      <c r="B5" s="708" t="s">
        <v>617</v>
      </c>
      <c r="C5" s="708" t="s">
        <v>618</v>
      </c>
      <c r="D5" s="708" t="s">
        <v>619</v>
      </c>
      <c r="E5" s="708" t="s">
        <v>620</v>
      </c>
      <c r="F5" s="708" t="s">
        <v>621</v>
      </c>
      <c r="G5" s="708" t="s">
        <v>622</v>
      </c>
      <c r="H5" s="708" t="s">
        <v>623</v>
      </c>
      <c r="I5" s="708" t="s">
        <v>624</v>
      </c>
      <c r="J5" s="709" t="s">
        <v>625</v>
      </c>
    </row>
    <row r="6" spans="1:10" ht="26.25">
      <c r="A6" s="499" t="s">
        <v>626</v>
      </c>
      <c r="B6" s="500">
        <v>966146</v>
      </c>
      <c r="C6" s="501">
        <f t="shared" ref="C6:C23" si="0">+D6+E6</f>
        <v>726113</v>
      </c>
      <c r="D6" s="500">
        <v>707328</v>
      </c>
      <c r="E6" s="500">
        <v>18785</v>
      </c>
      <c r="F6" s="501">
        <f t="shared" ref="F6:F23" si="1">+B6+D6+E6</f>
        <v>1692259</v>
      </c>
      <c r="G6" s="663">
        <f t="shared" ref="G6" si="2">B6/F6</f>
        <v>0.57092088149627218</v>
      </c>
      <c r="H6" s="663">
        <f t="shared" ref="H6" si="3">C6/F6</f>
        <v>0.42907911850372787</v>
      </c>
      <c r="I6" s="887">
        <f t="shared" ref="I6:I23" si="4">+C6/B6</f>
        <v>0.75155618301995764</v>
      </c>
      <c r="J6" s="888">
        <v>1.9443231147259318E-2</v>
      </c>
    </row>
    <row r="7" spans="1:10" ht="26.25">
      <c r="A7" s="499" t="s">
        <v>627</v>
      </c>
      <c r="B7" s="868">
        <v>1079602</v>
      </c>
      <c r="C7" s="869">
        <f t="shared" si="0"/>
        <v>1008697</v>
      </c>
      <c r="D7" s="868">
        <v>962409</v>
      </c>
      <c r="E7" s="868">
        <v>46288</v>
      </c>
      <c r="F7" s="869">
        <f t="shared" si="1"/>
        <v>2088299</v>
      </c>
      <c r="G7" s="663">
        <f t="shared" ref="G7:G23" si="5">B7/F7</f>
        <v>0.51697673561113611</v>
      </c>
      <c r="H7" s="663">
        <f t="shared" ref="H7:H23" si="6">C7/F7</f>
        <v>0.48302326438886384</v>
      </c>
      <c r="I7" s="887">
        <f t="shared" si="4"/>
        <v>0.93432301903849757</v>
      </c>
      <c r="J7" s="888">
        <v>1.9443231147259318E-2</v>
      </c>
    </row>
    <row r="8" spans="1:10" ht="24.75" customHeight="1">
      <c r="A8" s="499" t="s">
        <v>628</v>
      </c>
      <c r="B8" s="868">
        <v>1152861</v>
      </c>
      <c r="C8" s="869">
        <f t="shared" si="0"/>
        <v>1211222</v>
      </c>
      <c r="D8" s="868">
        <v>1140803</v>
      </c>
      <c r="E8" s="868">
        <v>70419</v>
      </c>
      <c r="F8" s="869">
        <f t="shared" si="1"/>
        <v>2364083</v>
      </c>
      <c r="G8" s="663">
        <f t="shared" si="5"/>
        <v>0.487656736248262</v>
      </c>
      <c r="H8" s="663">
        <f t="shared" si="6"/>
        <v>0.512343263751738</v>
      </c>
      <c r="I8" s="887">
        <f t="shared" si="4"/>
        <v>1.0506227550415879</v>
      </c>
      <c r="J8" s="888">
        <v>1.9443231147259318E-2</v>
      </c>
    </row>
    <row r="9" spans="1:10" ht="26.25">
      <c r="A9" s="499" t="s">
        <v>629</v>
      </c>
      <c r="B9" s="868">
        <v>1188345</v>
      </c>
      <c r="C9" s="869">
        <f t="shared" si="0"/>
        <v>1329078</v>
      </c>
      <c r="D9" s="868">
        <v>1234019</v>
      </c>
      <c r="E9" s="868">
        <v>95059</v>
      </c>
      <c r="F9" s="869">
        <f t="shared" si="1"/>
        <v>2517423</v>
      </c>
      <c r="G9" s="663">
        <f t="shared" si="5"/>
        <v>0.47204820167290124</v>
      </c>
      <c r="H9" s="663">
        <f t="shared" si="6"/>
        <v>0.52795179832709882</v>
      </c>
      <c r="I9" s="887">
        <f t="shared" si="4"/>
        <v>1.1184277293210305</v>
      </c>
      <c r="J9" s="888">
        <v>1.9443231147259318E-2</v>
      </c>
    </row>
    <row r="10" spans="1:10" ht="26.25">
      <c r="A10" s="499" t="s">
        <v>630</v>
      </c>
      <c r="B10" s="868">
        <v>1242830</v>
      </c>
      <c r="C10" s="869">
        <f t="shared" si="0"/>
        <v>1445581</v>
      </c>
      <c r="D10" s="868">
        <v>1332478</v>
      </c>
      <c r="E10" s="868">
        <v>113103</v>
      </c>
      <c r="F10" s="869">
        <f t="shared" si="1"/>
        <v>2688411</v>
      </c>
      <c r="G10" s="663">
        <f t="shared" si="5"/>
        <v>0.46229166596922866</v>
      </c>
      <c r="H10" s="663">
        <f t="shared" si="6"/>
        <v>0.53770833403077134</v>
      </c>
      <c r="I10" s="887">
        <f t="shared" si="4"/>
        <v>1.1631365512580161</v>
      </c>
      <c r="J10" s="888">
        <v>1.9443231147259318E-2</v>
      </c>
    </row>
    <row r="11" spans="1:10" ht="26.25">
      <c r="A11" s="499" t="s">
        <v>631</v>
      </c>
      <c r="B11" s="868">
        <v>1297821</v>
      </c>
      <c r="C11" s="869">
        <f t="shared" si="0"/>
        <v>1561485</v>
      </c>
      <c r="D11" s="868">
        <v>1429474</v>
      </c>
      <c r="E11" s="868">
        <v>132011</v>
      </c>
      <c r="F11" s="869">
        <f t="shared" si="1"/>
        <v>2859306</v>
      </c>
      <c r="G11" s="663">
        <f t="shared" si="5"/>
        <v>0.45389370707437399</v>
      </c>
      <c r="H11" s="663">
        <f t="shared" si="6"/>
        <v>0.54610629292562596</v>
      </c>
      <c r="I11" s="887">
        <f t="shared" si="4"/>
        <v>1.203158987256332</v>
      </c>
      <c r="J11" s="888">
        <v>1.9443231147259318E-2</v>
      </c>
    </row>
    <row r="12" spans="1:10" ht="26.25" customHeight="1">
      <c r="A12" s="499" t="s">
        <v>632</v>
      </c>
      <c r="B12" s="868">
        <v>1422986</v>
      </c>
      <c r="C12" s="869">
        <f t="shared" si="0"/>
        <v>1718613</v>
      </c>
      <c r="D12" s="868">
        <v>1568541</v>
      </c>
      <c r="E12" s="868">
        <v>150072</v>
      </c>
      <c r="F12" s="869">
        <f t="shared" si="1"/>
        <v>3141599</v>
      </c>
      <c r="G12" s="663">
        <f t="shared" si="5"/>
        <v>0.45294959668627344</v>
      </c>
      <c r="H12" s="663">
        <f t="shared" si="6"/>
        <v>0.54705040331372656</v>
      </c>
      <c r="I12" s="887">
        <f t="shared" si="4"/>
        <v>1.2077511655068989</v>
      </c>
      <c r="J12" s="888">
        <v>1.9443231147259318E-2</v>
      </c>
    </row>
    <row r="13" spans="1:10" ht="26.25">
      <c r="A13" s="499" t="s">
        <v>633</v>
      </c>
      <c r="B13" s="868">
        <v>1513634</v>
      </c>
      <c r="C13" s="869">
        <f t="shared" si="0"/>
        <v>1826204</v>
      </c>
      <c r="D13" s="868">
        <v>1649407</v>
      </c>
      <c r="E13" s="868">
        <v>176797</v>
      </c>
      <c r="F13" s="869">
        <f t="shared" si="1"/>
        <v>3339838</v>
      </c>
      <c r="G13" s="663">
        <f t="shared" si="5"/>
        <v>0.4532058141742204</v>
      </c>
      <c r="H13" s="663">
        <f t="shared" si="6"/>
        <v>0.54679418582577954</v>
      </c>
      <c r="I13" s="887">
        <f t="shared" si="4"/>
        <v>1.2065030251698892</v>
      </c>
      <c r="J13" s="888">
        <v>1.9443231147259318E-2</v>
      </c>
    </row>
    <row r="14" spans="1:10" s="346" customFormat="1" ht="26.25">
      <c r="A14" s="499" t="s">
        <v>634</v>
      </c>
      <c r="B14" s="868">
        <v>1619670</v>
      </c>
      <c r="C14" s="869">
        <f t="shared" si="0"/>
        <v>1971618</v>
      </c>
      <c r="D14" s="868">
        <v>1781414</v>
      </c>
      <c r="E14" s="868">
        <v>190204</v>
      </c>
      <c r="F14" s="869">
        <f t="shared" si="1"/>
        <v>3591288</v>
      </c>
      <c r="G14" s="663">
        <f t="shared" si="5"/>
        <v>0.45099975273495191</v>
      </c>
      <c r="H14" s="663">
        <f t="shared" si="6"/>
        <v>0.54900024726504804</v>
      </c>
      <c r="I14" s="887">
        <f t="shared" si="4"/>
        <v>1.2172961158754561</v>
      </c>
      <c r="J14" s="888">
        <v>1.9443231147259318E-2</v>
      </c>
    </row>
    <row r="15" spans="1:10" ht="26.25">
      <c r="A15" s="499" t="s">
        <v>635</v>
      </c>
      <c r="B15" s="868">
        <v>1766077</v>
      </c>
      <c r="C15" s="869">
        <f t="shared" si="0"/>
        <v>2136515</v>
      </c>
      <c r="D15" s="868">
        <v>1932996</v>
      </c>
      <c r="E15" s="868">
        <v>203519</v>
      </c>
      <c r="F15" s="869">
        <f t="shared" si="1"/>
        <v>3902592</v>
      </c>
      <c r="G15" s="663">
        <f t="shared" si="5"/>
        <v>0.45253949170192531</v>
      </c>
      <c r="H15" s="663">
        <f t="shared" si="6"/>
        <v>0.54746050829807469</v>
      </c>
      <c r="I15" s="887">
        <f t="shared" si="4"/>
        <v>1.2097518964348666</v>
      </c>
      <c r="J15" s="888">
        <v>1.9443231147259318E-2</v>
      </c>
    </row>
    <row r="16" spans="1:10" s="233" customFormat="1" ht="26.25">
      <c r="A16" s="499" t="s">
        <v>495</v>
      </c>
      <c r="B16" s="868">
        <v>1859359</v>
      </c>
      <c r="C16" s="869">
        <f t="shared" si="0"/>
        <v>2294628</v>
      </c>
      <c r="D16" s="868">
        <v>2074903</v>
      </c>
      <c r="E16" s="868">
        <v>219725</v>
      </c>
      <c r="F16" s="869">
        <f t="shared" si="1"/>
        <v>4153987</v>
      </c>
      <c r="G16" s="663">
        <f t="shared" si="5"/>
        <v>0.44760828572645989</v>
      </c>
      <c r="H16" s="663">
        <f t="shared" si="6"/>
        <v>0.55239171427354006</v>
      </c>
      <c r="I16" s="887">
        <f t="shared" si="4"/>
        <v>1.2340962665090496</v>
      </c>
      <c r="J16" s="888">
        <v>1.9443231147259318E-2</v>
      </c>
    </row>
    <row r="17" spans="1:10" s="233" customFormat="1" ht="26.25">
      <c r="A17" s="499" t="s">
        <v>496</v>
      </c>
      <c r="B17" s="868">
        <v>1891406</v>
      </c>
      <c r="C17" s="869">
        <f t="shared" si="0"/>
        <v>2337255</v>
      </c>
      <c r="D17" s="868">
        <v>2112207</v>
      </c>
      <c r="E17" s="868">
        <v>225048</v>
      </c>
      <c r="F17" s="869">
        <f t="shared" si="1"/>
        <v>4228661</v>
      </c>
      <c r="G17" s="663">
        <f t="shared" si="5"/>
        <v>0.44728248492844425</v>
      </c>
      <c r="H17" s="663">
        <f t="shared" si="6"/>
        <v>0.55271751507155575</v>
      </c>
      <c r="I17" s="887">
        <f t="shared" si="4"/>
        <v>1.2357235834083216</v>
      </c>
      <c r="J17" s="888">
        <v>1.9443231147259318E-2</v>
      </c>
    </row>
    <row r="18" spans="1:10" s="233" customFormat="1" ht="26.25">
      <c r="A18" s="499" t="s">
        <v>636</v>
      </c>
      <c r="B18" s="500">
        <v>1847991</v>
      </c>
      <c r="C18" s="501">
        <f t="shared" si="0"/>
        <v>2366912</v>
      </c>
      <c r="D18" s="500">
        <v>2140541</v>
      </c>
      <c r="E18" s="500">
        <v>226371</v>
      </c>
      <c r="F18" s="501">
        <f t="shared" si="1"/>
        <v>4214903</v>
      </c>
      <c r="G18" s="663">
        <f t="shared" si="5"/>
        <v>0.43844211835954472</v>
      </c>
      <c r="H18" s="663">
        <f t="shared" si="6"/>
        <v>0.56155788164045528</v>
      </c>
      <c r="I18" s="887">
        <f t="shared" si="4"/>
        <v>1.2808027744723864</v>
      </c>
      <c r="J18" s="888">
        <v>1.9443231147259318E-2</v>
      </c>
    </row>
    <row r="19" spans="1:10" s="233" customFormat="1" ht="26.25">
      <c r="A19" s="499" t="s">
        <v>498</v>
      </c>
      <c r="B19" s="500">
        <v>1928263</v>
      </c>
      <c r="C19" s="501">
        <f t="shared" si="0"/>
        <v>2357096</v>
      </c>
      <c r="D19" s="500">
        <v>2120386</v>
      </c>
      <c r="E19" s="500">
        <v>236710</v>
      </c>
      <c r="F19" s="501">
        <f t="shared" si="1"/>
        <v>4285359</v>
      </c>
      <c r="G19" s="663">
        <f t="shared" si="5"/>
        <v>0.44996533545964296</v>
      </c>
      <c r="H19" s="663">
        <f t="shared" si="6"/>
        <v>0.5500346645403571</v>
      </c>
      <c r="I19" s="887">
        <f t="shared" si="4"/>
        <v>1.2223934183251974</v>
      </c>
      <c r="J19" s="888">
        <v>1.9443231147259318E-2</v>
      </c>
    </row>
    <row r="20" spans="1:10" s="233" customFormat="1" ht="26.25">
      <c r="A20" s="499" t="s">
        <v>499</v>
      </c>
      <c r="B20" s="500">
        <v>2080797</v>
      </c>
      <c r="C20" s="501">
        <f t="shared" si="0"/>
        <v>2488113</v>
      </c>
      <c r="D20" s="500">
        <v>2241626</v>
      </c>
      <c r="E20" s="500">
        <v>246487</v>
      </c>
      <c r="F20" s="501">
        <f t="shared" si="1"/>
        <v>4568910</v>
      </c>
      <c r="G20" s="663">
        <f t="shared" si="5"/>
        <v>0.45542525460120686</v>
      </c>
      <c r="H20" s="663">
        <f t="shared" si="6"/>
        <v>0.54457474539879314</v>
      </c>
      <c r="I20" s="887">
        <f t="shared" si="4"/>
        <v>1.1957499938725402</v>
      </c>
      <c r="J20" s="888">
        <v>1.9443231147259318E-2</v>
      </c>
    </row>
    <row r="21" spans="1:10" s="233" customFormat="1" ht="26.25">
      <c r="A21" s="499" t="s">
        <v>500</v>
      </c>
      <c r="B21" s="502">
        <v>2097791</v>
      </c>
      <c r="C21" s="501">
        <f t="shared" si="0"/>
        <v>2479277</v>
      </c>
      <c r="D21" s="502">
        <v>2226907</v>
      </c>
      <c r="E21" s="502">
        <v>252370</v>
      </c>
      <c r="F21" s="501">
        <f t="shared" si="1"/>
        <v>4577068</v>
      </c>
      <c r="G21" s="663">
        <f t="shared" si="5"/>
        <v>0.45832637837148149</v>
      </c>
      <c r="H21" s="663">
        <f t="shared" si="6"/>
        <v>0.54167362162851851</v>
      </c>
      <c r="I21" s="887">
        <f t="shared" si="4"/>
        <v>1.1818512902381599</v>
      </c>
      <c r="J21" s="888">
        <v>1.9443231147259318E-2</v>
      </c>
    </row>
    <row r="22" spans="1:10" s="233" customFormat="1" ht="26.25">
      <c r="A22" s="499" t="s">
        <v>501</v>
      </c>
      <c r="B22" s="502">
        <v>2155212</v>
      </c>
      <c r="C22" s="501">
        <f t="shared" si="0"/>
        <v>2544154</v>
      </c>
      <c r="D22" s="502">
        <v>2279808</v>
      </c>
      <c r="E22" s="502">
        <v>264346</v>
      </c>
      <c r="F22" s="501">
        <f>+B22+D22+E22</f>
        <v>4699366</v>
      </c>
      <c r="G22" s="663">
        <f t="shared" si="5"/>
        <v>0.45861760926899503</v>
      </c>
      <c r="H22" s="663">
        <f t="shared" si="6"/>
        <v>0.54138239073100503</v>
      </c>
      <c r="I22" s="887">
        <f t="shared" si="4"/>
        <v>1.1804657732046777</v>
      </c>
      <c r="J22" s="888">
        <v>1.94432311472593E-2</v>
      </c>
    </row>
    <row r="23" spans="1:10" ht="26.25">
      <c r="A23" s="499" t="str">
        <f>+'Resumen '!O6</f>
        <v>Ago. 2025</v>
      </c>
      <c r="B23" s="502">
        <f>+'Resumen '!C26</f>
        <v>2206867</v>
      </c>
      <c r="C23" s="501">
        <f t="shared" si="0"/>
        <v>2571093</v>
      </c>
      <c r="D23" s="502">
        <f>+'Resumen '!C27</f>
        <v>2305054</v>
      </c>
      <c r="E23" s="502">
        <f>+'Resumen '!C28</f>
        <v>266039</v>
      </c>
      <c r="F23" s="501">
        <f t="shared" si="1"/>
        <v>4777960</v>
      </c>
      <c r="G23" s="663">
        <f t="shared" si="5"/>
        <v>0.46188477927818566</v>
      </c>
      <c r="H23" s="663">
        <f t="shared" si="6"/>
        <v>0.53811522072181428</v>
      </c>
      <c r="I23" s="887">
        <f t="shared" si="4"/>
        <v>1.1650421162670881</v>
      </c>
      <c r="J23" s="888">
        <v>1.94432311472593E-2</v>
      </c>
    </row>
    <row r="24" spans="1:10" ht="31.5" customHeight="1">
      <c r="A24" s="1520" t="s">
        <v>637</v>
      </c>
      <c r="B24" s="1520"/>
      <c r="C24" s="1520"/>
      <c r="D24" s="1520"/>
      <c r="E24" s="1520"/>
      <c r="F24" s="1520"/>
      <c r="G24" s="1520"/>
      <c r="H24" s="1520"/>
      <c r="I24" s="1521"/>
      <c r="J24" s="345"/>
    </row>
    <row r="25" spans="1:10" ht="25.5" customHeight="1">
      <c r="A25" s="344"/>
      <c r="B25" s="344"/>
      <c r="C25" s="344"/>
      <c r="D25" s="347"/>
      <c r="E25" s="347"/>
      <c r="F25" s="838"/>
      <c r="G25" s="344"/>
      <c r="H25" s="344"/>
      <c r="I25" s="274"/>
      <c r="J25" s="274"/>
    </row>
    <row r="26" spans="1:10" ht="25.5" customHeight="1">
      <c r="A26" s="344"/>
      <c r="B26" s="344"/>
      <c r="C26" s="344"/>
      <c r="D26" s="348"/>
      <c r="E26" s="348"/>
      <c r="F26" s="344"/>
      <c r="G26" s="344"/>
      <c r="H26" s="344"/>
      <c r="I26" s="274"/>
      <c r="J26" s="274"/>
    </row>
    <row r="27" spans="1:10" ht="25.5" customHeight="1">
      <c r="A27" s="344"/>
      <c r="B27" s="344"/>
      <c r="C27" s="344"/>
      <c r="D27" s="344"/>
      <c r="E27" s="344"/>
      <c r="F27" s="344"/>
      <c r="G27" s="344"/>
      <c r="H27" s="344"/>
      <c r="I27" s="274"/>
      <c r="J27" s="274"/>
    </row>
    <row r="28" spans="1:10" ht="25.5" customHeight="1">
      <c r="A28" s="344"/>
      <c r="B28" s="344"/>
      <c r="C28" s="344"/>
      <c r="D28" s="344"/>
      <c r="E28" s="344"/>
      <c r="F28" s="344"/>
      <c r="G28" s="344"/>
      <c r="H28" s="344"/>
      <c r="I28" s="274"/>
      <c r="J28" s="274"/>
    </row>
    <row r="29" spans="1:10" ht="25.5" customHeight="1">
      <c r="A29" s="344"/>
      <c r="B29" s="344"/>
      <c r="C29" s="344"/>
      <c r="D29" s="344"/>
      <c r="E29" s="344"/>
      <c r="F29" s="344"/>
      <c r="G29" s="344"/>
      <c r="H29" s="344"/>
      <c r="I29" s="274"/>
      <c r="J29" s="274"/>
    </row>
    <row r="30" spans="1:10" ht="25.5" customHeight="1">
      <c r="A30" s="274"/>
      <c r="B30" s="274"/>
      <c r="C30" s="274"/>
      <c r="D30" s="274"/>
      <c r="E30" s="274"/>
      <c r="F30" s="274"/>
      <c r="G30" s="274"/>
      <c r="H30" s="274"/>
      <c r="I30" s="274"/>
      <c r="J30" s="274"/>
    </row>
    <row r="31" spans="1:10" ht="25.5" customHeight="1">
      <c r="A31" s="274"/>
      <c r="B31" s="274"/>
      <c r="C31" s="274"/>
      <c r="D31" s="274"/>
      <c r="E31" s="274"/>
      <c r="F31" s="274"/>
      <c r="G31" s="274"/>
      <c r="H31" s="274"/>
      <c r="I31" s="274"/>
      <c r="J31" s="274"/>
    </row>
    <row r="32" spans="1:10" ht="25.5" customHeight="1">
      <c r="A32" s="274"/>
      <c r="B32" s="274"/>
      <c r="C32" s="274"/>
      <c r="D32" s="274"/>
      <c r="E32" s="274"/>
      <c r="F32" s="274"/>
      <c r="G32" s="274"/>
      <c r="H32" s="274"/>
      <c r="I32" s="274"/>
      <c r="J32" s="274"/>
    </row>
    <row r="33" spans="1:10" ht="25.5" customHeight="1">
      <c r="A33" s="274"/>
      <c r="B33" s="274"/>
      <c r="C33" s="274"/>
      <c r="D33" s="274"/>
      <c r="E33" s="274"/>
      <c r="F33" s="274"/>
      <c r="G33" s="274"/>
      <c r="H33" s="274"/>
      <c r="I33" s="274"/>
      <c r="J33" s="274"/>
    </row>
    <row r="34" spans="1:10" ht="25.5" customHeight="1">
      <c r="A34" s="274"/>
      <c r="B34" s="274"/>
      <c r="C34" s="274"/>
      <c r="D34" s="274"/>
      <c r="E34" s="274"/>
      <c r="F34" s="274"/>
      <c r="G34" s="274"/>
      <c r="H34" s="274"/>
      <c r="I34" s="274"/>
      <c r="J34" s="274"/>
    </row>
    <row r="35" spans="1:10" ht="25.5" customHeight="1">
      <c r="A35" s="274"/>
      <c r="B35" s="274"/>
      <c r="C35" s="274"/>
      <c r="D35" s="274"/>
      <c r="E35" s="274"/>
      <c r="F35" s="274"/>
      <c r="G35" s="274"/>
      <c r="H35" s="274"/>
      <c r="I35" s="274"/>
    </row>
    <row r="36" spans="1:10" ht="25.5" customHeight="1">
      <c r="A36" s="274"/>
      <c r="B36" s="274"/>
      <c r="C36" s="274"/>
      <c r="D36" s="274"/>
      <c r="E36" s="274"/>
      <c r="F36" s="274"/>
      <c r="G36" s="274"/>
      <c r="H36" s="274"/>
      <c r="I36" s="274"/>
    </row>
    <row r="37" spans="1:10" ht="25.5" customHeight="1">
      <c r="A37" s="274"/>
      <c r="B37" s="274"/>
      <c r="C37" s="274"/>
      <c r="D37" s="274"/>
      <c r="E37" s="274"/>
      <c r="F37" s="274"/>
      <c r="G37" s="274"/>
      <c r="H37" s="274"/>
      <c r="I37" s="274"/>
    </row>
    <row r="38" spans="1:10" ht="25.5" customHeight="1">
      <c r="A38" s="274"/>
      <c r="B38" s="274"/>
      <c r="C38" s="274"/>
      <c r="D38" s="274"/>
      <c r="E38" s="274"/>
      <c r="F38" s="274"/>
      <c r="G38" s="274"/>
      <c r="H38" s="274"/>
      <c r="I38" s="274"/>
    </row>
    <row r="39" spans="1:10" ht="25.5" customHeight="1">
      <c r="A39" s="274"/>
      <c r="B39" s="274"/>
      <c r="C39" s="274"/>
      <c r="D39" s="274"/>
      <c r="E39" s="274"/>
      <c r="F39" s="274"/>
      <c r="G39" s="274"/>
      <c r="H39" s="274"/>
    </row>
    <row r="40" spans="1:10" ht="25.5" customHeight="1">
      <c r="A40" s="274"/>
      <c r="B40" s="274"/>
      <c r="C40" s="274"/>
      <c r="D40" s="274"/>
      <c r="E40" s="274"/>
      <c r="F40" s="274"/>
      <c r="G40" s="274"/>
      <c r="H40" s="274"/>
      <c r="J40" s="333"/>
    </row>
    <row r="41" spans="1:10" ht="25.5" customHeight="1">
      <c r="A41" s="274"/>
      <c r="B41" s="274"/>
      <c r="C41" s="274"/>
      <c r="D41" s="274"/>
      <c r="E41" s="274"/>
      <c r="F41" s="274"/>
      <c r="G41" s="274"/>
      <c r="H41" s="274"/>
    </row>
    <row r="42" spans="1:10" ht="25.5" customHeight="1">
      <c r="A42" s="274"/>
      <c r="B42" s="274"/>
      <c r="C42" s="274"/>
      <c r="D42" s="274"/>
      <c r="E42" s="274"/>
      <c r="F42" s="274"/>
      <c r="G42" s="274"/>
      <c r="H42" s="274"/>
    </row>
    <row r="43" spans="1:10" ht="25.5" customHeight="1">
      <c r="A43" s="274"/>
      <c r="B43" s="274"/>
      <c r="C43" s="274"/>
      <c r="D43" s="274"/>
      <c r="E43" s="274"/>
      <c r="F43" s="274"/>
      <c r="G43" s="274"/>
      <c r="H43" s="274"/>
    </row>
    <row r="44" spans="1:10" ht="23.25">
      <c r="A44" s="274"/>
      <c r="B44" s="274"/>
      <c r="C44" s="274"/>
      <c r="D44" s="274"/>
      <c r="E44" s="274"/>
      <c r="F44" s="274"/>
      <c r="G44" s="274"/>
      <c r="H44" s="274"/>
      <c r="I44" s="333"/>
    </row>
    <row r="45" spans="1:10">
      <c r="A45" s="274"/>
      <c r="B45" s="274"/>
      <c r="C45" s="274"/>
      <c r="D45" s="274"/>
      <c r="E45" s="274"/>
      <c r="F45" s="274"/>
      <c r="G45" s="274"/>
      <c r="H45" s="274"/>
    </row>
    <row r="46" spans="1:10">
      <c r="A46" s="274"/>
      <c r="B46" s="274"/>
      <c r="C46" s="274"/>
      <c r="D46" s="274"/>
      <c r="E46" s="274"/>
      <c r="F46" s="274"/>
      <c r="G46" s="274"/>
      <c r="H46" s="274"/>
    </row>
    <row r="47" spans="1:10">
      <c r="A47" s="274"/>
      <c r="B47" s="274"/>
      <c r="C47" s="274"/>
      <c r="D47" s="274"/>
      <c r="E47" s="274"/>
      <c r="F47" s="274"/>
      <c r="G47" s="274"/>
      <c r="H47" s="274"/>
    </row>
    <row r="48" spans="1:10" ht="51" customHeight="1"/>
    <row r="49" spans="1:8" ht="78" customHeight="1"/>
    <row r="53" spans="1:8" ht="23.25">
      <c r="A53" s="333"/>
      <c r="B53" s="333"/>
      <c r="C53" s="333"/>
      <c r="D53" s="333"/>
      <c r="E53" s="333"/>
      <c r="F53" s="333"/>
      <c r="G53" s="333"/>
      <c r="H53" s="333"/>
    </row>
    <row r="143" spans="3:3">
      <c r="C143" s="218">
        <f>C141</f>
        <v>0</v>
      </c>
    </row>
  </sheetData>
  <mergeCells count="4">
    <mergeCell ref="A24:I24"/>
    <mergeCell ref="A1:J1"/>
    <mergeCell ref="A2:J2"/>
    <mergeCell ref="A3:J4"/>
  </mergeCells>
  <conditionalFormatting sqref="B23 D23:E23">
    <cfRule type="cellIs" dxfId="739" priority="13" operator="equal">
      <formula>0</formula>
    </cfRule>
    <cfRule type="cellIs" dxfId="738" priority="16" operator="equal">
      <formula>0</formula>
    </cfRule>
  </conditionalFormatting>
  <pageMargins left="0.70866141732283472" right="0.70866141732283472" top="0.74803149606299213" bottom="0.74803149606299213" header="0.31496062992125984" footer="0.31496062992125984"/>
  <pageSetup scale="25" orientation="landscape" r:id="rId1"/>
  <drawing r:id="rId2"/>
  <tableParts count="1">
    <tablePart r:id="rId3"/>
  </tableParts>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32">
    <tabColor theme="4" tint="-0.249977111117893"/>
    <pageSetUpPr fitToPage="1"/>
  </sheetPr>
  <dimension ref="A1:Q41"/>
  <sheetViews>
    <sheetView showGridLines="0" view="pageBreakPreview" zoomScale="55" zoomScaleNormal="100" zoomScaleSheetLayoutView="55" zoomScalePageLayoutView="62" workbookViewId="0"/>
  </sheetViews>
  <sheetFormatPr defaultColWidth="11.42578125" defaultRowHeight="15"/>
  <cols>
    <col min="1" max="1" width="22.85546875" customWidth="1"/>
    <col min="2" max="12" width="28.140625" customWidth="1"/>
    <col min="14" max="14" width="33.42578125" customWidth="1"/>
    <col min="16" max="17" width="24.42578125" bestFit="1" customWidth="1"/>
  </cols>
  <sheetData>
    <row r="1" spans="1:12" ht="78" customHeight="1">
      <c r="A1" s="1530" t="s">
        <v>638</v>
      </c>
      <c r="B1" s="1530"/>
      <c r="C1" s="1530"/>
      <c r="D1" s="1530"/>
      <c r="E1" s="1530"/>
      <c r="F1" s="1530"/>
      <c r="G1" s="1530"/>
      <c r="H1" s="1530"/>
      <c r="I1" s="1530"/>
      <c r="J1" s="1530"/>
      <c r="K1" s="1530"/>
      <c r="L1" s="1530"/>
    </row>
    <row r="2" spans="1:12" ht="38.25" customHeight="1">
      <c r="A2" s="1531" t="str">
        <f>+'Resumen '!O4</f>
        <v>Período:  Diciembre 2008 - Agosto 2025</v>
      </c>
      <c r="B2" s="1531"/>
      <c r="C2" s="1531"/>
      <c r="D2" s="1531"/>
      <c r="E2" s="1531"/>
      <c r="F2" s="1531"/>
      <c r="G2" s="1531"/>
      <c r="H2" s="1531"/>
      <c r="I2" s="1531"/>
      <c r="J2" s="1531"/>
      <c r="K2" s="1531"/>
      <c r="L2" s="1531"/>
    </row>
    <row r="3" spans="1:12" ht="17.25" customHeight="1">
      <c r="A3" s="67"/>
      <c r="B3" s="67"/>
      <c r="C3" s="67"/>
      <c r="D3" s="67"/>
      <c r="E3" s="67"/>
      <c r="F3" s="67"/>
      <c r="G3" s="67"/>
      <c r="H3" s="67"/>
      <c r="I3" s="67"/>
      <c r="J3" s="67"/>
      <c r="K3" s="67"/>
      <c r="L3" s="67"/>
    </row>
    <row r="4" spans="1:12" s="515" customFormat="1" ht="36">
      <c r="A4" s="907" t="s">
        <v>639</v>
      </c>
      <c r="B4" s="762" t="s">
        <v>640</v>
      </c>
      <c r="C4" s="908" t="s">
        <v>641</v>
      </c>
      <c r="D4" s="908" t="s">
        <v>642</v>
      </c>
      <c r="E4" s="908" t="s">
        <v>643</v>
      </c>
      <c r="F4" s="762" t="s">
        <v>644</v>
      </c>
      <c r="G4" s="762" t="s">
        <v>645</v>
      </c>
      <c r="H4" s="908" t="s">
        <v>646</v>
      </c>
      <c r="I4" s="908" t="s">
        <v>647</v>
      </c>
      <c r="J4" s="908" t="s">
        <v>648</v>
      </c>
      <c r="K4" s="762" t="s">
        <v>649</v>
      </c>
      <c r="L4" s="909" t="s">
        <v>650</v>
      </c>
    </row>
    <row r="5" spans="1:12" s="516" customFormat="1" ht="21" customHeight="1">
      <c r="A5" s="910" t="s">
        <v>626</v>
      </c>
      <c r="B5" s="911">
        <v>554588</v>
      </c>
      <c r="C5" s="911">
        <v>330370</v>
      </c>
      <c r="D5" s="911">
        <v>5444</v>
      </c>
      <c r="E5" s="911">
        <f>+D5+C5</f>
        <v>335814</v>
      </c>
      <c r="F5" s="912">
        <f t="shared" ref="F5:F22" si="0">B5+C5+D5</f>
        <v>890402</v>
      </c>
      <c r="G5" s="911">
        <v>411558</v>
      </c>
      <c r="H5" s="911">
        <v>376958</v>
      </c>
      <c r="I5" s="911">
        <v>13341</v>
      </c>
      <c r="J5" s="911">
        <f>+I5+H5</f>
        <v>390299</v>
      </c>
      <c r="K5" s="912">
        <f t="shared" ref="K5:K11" si="1">G5+H5+I5</f>
        <v>801857</v>
      </c>
      <c r="L5" s="913">
        <f t="shared" ref="L5:L11" si="2">F5+K5</f>
        <v>1692259</v>
      </c>
    </row>
    <row r="6" spans="1:12" s="516" customFormat="1" ht="21" customHeight="1">
      <c r="A6" s="914" t="s">
        <v>627</v>
      </c>
      <c r="B6" s="911">
        <v>621549</v>
      </c>
      <c r="C6" s="911">
        <v>444129</v>
      </c>
      <c r="D6" s="911">
        <v>13199</v>
      </c>
      <c r="E6" s="911">
        <f t="shared" ref="E6:E18" si="3">+D6+C6</f>
        <v>457328</v>
      </c>
      <c r="F6" s="912">
        <f t="shared" si="0"/>
        <v>1078877</v>
      </c>
      <c r="G6" s="911">
        <v>458053</v>
      </c>
      <c r="H6" s="911">
        <v>518280</v>
      </c>
      <c r="I6" s="911">
        <v>33089</v>
      </c>
      <c r="J6" s="911">
        <f t="shared" ref="J6:J18" si="4">+I6+H6</f>
        <v>551369</v>
      </c>
      <c r="K6" s="912">
        <f t="shared" si="1"/>
        <v>1009422</v>
      </c>
      <c r="L6" s="913">
        <f t="shared" si="2"/>
        <v>2088299</v>
      </c>
    </row>
    <row r="7" spans="1:12" s="516" customFormat="1" ht="21" customHeight="1">
      <c r="A7" s="910" t="s">
        <v>628</v>
      </c>
      <c r="B7" s="911">
        <v>666490</v>
      </c>
      <c r="C7" s="911">
        <v>523408</v>
      </c>
      <c r="D7" s="911">
        <v>20284</v>
      </c>
      <c r="E7" s="911">
        <f t="shared" si="3"/>
        <v>543692</v>
      </c>
      <c r="F7" s="912">
        <f t="shared" si="0"/>
        <v>1210182</v>
      </c>
      <c r="G7" s="911">
        <v>486371</v>
      </c>
      <c r="H7" s="911">
        <v>617395</v>
      </c>
      <c r="I7" s="911">
        <v>50135</v>
      </c>
      <c r="J7" s="911">
        <f t="shared" si="4"/>
        <v>667530</v>
      </c>
      <c r="K7" s="912">
        <f t="shared" si="1"/>
        <v>1153901</v>
      </c>
      <c r="L7" s="913">
        <f t="shared" si="2"/>
        <v>2364083</v>
      </c>
    </row>
    <row r="8" spans="1:12" s="516" customFormat="1" ht="21" customHeight="1">
      <c r="A8" s="914" t="s">
        <v>629</v>
      </c>
      <c r="B8" s="911">
        <v>688507</v>
      </c>
      <c r="C8" s="911">
        <v>563079</v>
      </c>
      <c r="D8" s="911">
        <v>27872</v>
      </c>
      <c r="E8" s="911">
        <f t="shared" si="3"/>
        <v>590951</v>
      </c>
      <c r="F8" s="912">
        <f t="shared" si="0"/>
        <v>1279458</v>
      </c>
      <c r="G8" s="911">
        <v>499838</v>
      </c>
      <c r="H8" s="911">
        <v>670940</v>
      </c>
      <c r="I8" s="911">
        <v>67187</v>
      </c>
      <c r="J8" s="911">
        <f t="shared" si="4"/>
        <v>738127</v>
      </c>
      <c r="K8" s="912">
        <f t="shared" si="1"/>
        <v>1237965</v>
      </c>
      <c r="L8" s="913">
        <f t="shared" si="2"/>
        <v>2517423</v>
      </c>
    </row>
    <row r="9" spans="1:12" s="516" customFormat="1" ht="21" customHeight="1">
      <c r="A9" s="910" t="s">
        <v>630</v>
      </c>
      <c r="B9" s="911">
        <v>719477</v>
      </c>
      <c r="C9" s="911">
        <v>607781</v>
      </c>
      <c r="D9" s="911">
        <v>33530</v>
      </c>
      <c r="E9" s="911">
        <f t="shared" si="3"/>
        <v>641311</v>
      </c>
      <c r="F9" s="912">
        <f t="shared" si="0"/>
        <v>1360788</v>
      </c>
      <c r="G9" s="911">
        <v>523353</v>
      </c>
      <c r="H9" s="911">
        <v>724697</v>
      </c>
      <c r="I9" s="911">
        <v>79573</v>
      </c>
      <c r="J9" s="911">
        <f t="shared" si="4"/>
        <v>804270</v>
      </c>
      <c r="K9" s="912">
        <f t="shared" si="1"/>
        <v>1327623</v>
      </c>
      <c r="L9" s="913">
        <f t="shared" si="2"/>
        <v>2688411</v>
      </c>
    </row>
    <row r="10" spans="1:12" s="516" customFormat="1" ht="21" customHeight="1">
      <c r="A10" s="914" t="s">
        <v>631</v>
      </c>
      <c r="B10" s="911">
        <v>761550</v>
      </c>
      <c r="C10" s="911">
        <v>660882</v>
      </c>
      <c r="D10" s="911">
        <v>39966</v>
      </c>
      <c r="E10" s="911">
        <f t="shared" si="3"/>
        <v>700848</v>
      </c>
      <c r="F10" s="912">
        <f t="shared" si="0"/>
        <v>1462398</v>
      </c>
      <c r="G10" s="911">
        <v>557229</v>
      </c>
      <c r="H10" s="911">
        <v>788545</v>
      </c>
      <c r="I10" s="911">
        <v>92804</v>
      </c>
      <c r="J10" s="911">
        <f t="shared" si="4"/>
        <v>881349</v>
      </c>
      <c r="K10" s="912">
        <f t="shared" si="1"/>
        <v>1438578</v>
      </c>
      <c r="L10" s="913">
        <f t="shared" si="2"/>
        <v>2900976</v>
      </c>
    </row>
    <row r="11" spans="1:12" s="516" customFormat="1" ht="21" customHeight="1">
      <c r="A11" s="910" t="s">
        <v>632</v>
      </c>
      <c r="B11" s="911">
        <v>816912</v>
      </c>
      <c r="C11" s="911">
        <v>715603</v>
      </c>
      <c r="D11" s="911">
        <v>45810</v>
      </c>
      <c r="E11" s="911">
        <f t="shared" si="3"/>
        <v>761413</v>
      </c>
      <c r="F11" s="912">
        <f t="shared" si="0"/>
        <v>1578325</v>
      </c>
      <c r="G11" s="911">
        <v>606074</v>
      </c>
      <c r="H11" s="911">
        <v>852938</v>
      </c>
      <c r="I11" s="911">
        <v>104262</v>
      </c>
      <c r="J11" s="911">
        <f t="shared" si="4"/>
        <v>957200</v>
      </c>
      <c r="K11" s="912">
        <f t="shared" si="1"/>
        <v>1563274</v>
      </c>
      <c r="L11" s="913">
        <f t="shared" si="2"/>
        <v>3141599</v>
      </c>
    </row>
    <row r="12" spans="1:12" s="516" customFormat="1" ht="21" customHeight="1">
      <c r="A12" s="914" t="s">
        <v>633</v>
      </c>
      <c r="B12" s="911">
        <v>866421</v>
      </c>
      <c r="C12" s="911">
        <v>753051</v>
      </c>
      <c r="D12" s="911">
        <v>55339</v>
      </c>
      <c r="E12" s="911">
        <f t="shared" si="3"/>
        <v>808390</v>
      </c>
      <c r="F12" s="912">
        <f t="shared" si="0"/>
        <v>1674811</v>
      </c>
      <c r="G12" s="911">
        <v>647213</v>
      </c>
      <c r="H12" s="911">
        <v>896356</v>
      </c>
      <c r="I12" s="911">
        <v>121458</v>
      </c>
      <c r="J12" s="911">
        <f t="shared" si="4"/>
        <v>1017814</v>
      </c>
      <c r="K12" s="912">
        <f>G12+H12+I12</f>
        <v>1665027</v>
      </c>
      <c r="L12" s="913">
        <f>F12+K12</f>
        <v>3339838</v>
      </c>
    </row>
    <row r="13" spans="1:12" s="516" customFormat="1" ht="21" customHeight="1">
      <c r="A13" s="910" t="s">
        <v>634</v>
      </c>
      <c r="B13" s="911">
        <v>934645</v>
      </c>
      <c r="C13" s="911">
        <v>814654</v>
      </c>
      <c r="D13" s="911">
        <v>59951</v>
      </c>
      <c r="E13" s="911">
        <f t="shared" si="3"/>
        <v>874605</v>
      </c>
      <c r="F13" s="912">
        <f t="shared" si="0"/>
        <v>1809250</v>
      </c>
      <c r="G13" s="911">
        <v>685025</v>
      </c>
      <c r="H13" s="911">
        <v>966760</v>
      </c>
      <c r="I13" s="911">
        <v>130253</v>
      </c>
      <c r="J13" s="911">
        <f t="shared" si="4"/>
        <v>1097013</v>
      </c>
      <c r="K13" s="912">
        <f>G13+H13+I13</f>
        <v>1782038</v>
      </c>
      <c r="L13" s="913">
        <f>F13+K13</f>
        <v>3591288</v>
      </c>
    </row>
    <row r="14" spans="1:12" s="516" customFormat="1" ht="21" customHeight="1">
      <c r="A14" s="914" t="s">
        <v>635</v>
      </c>
      <c r="B14" s="911">
        <v>1031680</v>
      </c>
      <c r="C14" s="911">
        <v>881411</v>
      </c>
      <c r="D14" s="911">
        <v>64075</v>
      </c>
      <c r="E14" s="911">
        <f t="shared" si="3"/>
        <v>945486</v>
      </c>
      <c r="F14" s="912">
        <f t="shared" si="0"/>
        <v>1977166</v>
      </c>
      <c r="G14" s="911">
        <v>734397</v>
      </c>
      <c r="H14" s="911">
        <v>1051585</v>
      </c>
      <c r="I14" s="911">
        <v>139444</v>
      </c>
      <c r="J14" s="911">
        <f t="shared" si="4"/>
        <v>1191029</v>
      </c>
      <c r="K14" s="912">
        <f>G14+H14+I14</f>
        <v>1925426</v>
      </c>
      <c r="L14" s="913">
        <f>F14+K14</f>
        <v>3902592</v>
      </c>
    </row>
    <row r="15" spans="1:12" s="516" customFormat="1" ht="21" customHeight="1">
      <c r="A15" s="910" t="s">
        <v>495</v>
      </c>
      <c r="B15" s="911">
        <v>1080694</v>
      </c>
      <c r="C15" s="911">
        <v>946191</v>
      </c>
      <c r="D15" s="911">
        <v>69295</v>
      </c>
      <c r="E15" s="911">
        <f t="shared" si="3"/>
        <v>1015486</v>
      </c>
      <c r="F15" s="912">
        <f t="shared" si="0"/>
        <v>2096180</v>
      </c>
      <c r="G15" s="911">
        <v>778665</v>
      </c>
      <c r="H15" s="911">
        <v>1128712</v>
      </c>
      <c r="I15" s="911">
        <v>150430</v>
      </c>
      <c r="J15" s="911">
        <f t="shared" si="4"/>
        <v>1279142</v>
      </c>
      <c r="K15" s="912">
        <f>G15+H15+I15</f>
        <v>2057807</v>
      </c>
      <c r="L15" s="913">
        <f>F15+K15</f>
        <v>4153987</v>
      </c>
    </row>
    <row r="16" spans="1:12" s="516" customFormat="1" ht="21" customHeight="1">
      <c r="A16" s="914" t="s">
        <v>496</v>
      </c>
      <c r="B16" s="911">
        <v>1092969</v>
      </c>
      <c r="C16" s="911">
        <v>962084</v>
      </c>
      <c r="D16" s="911">
        <v>71337</v>
      </c>
      <c r="E16" s="911">
        <f t="shared" si="3"/>
        <v>1033421</v>
      </c>
      <c r="F16" s="912">
        <f t="shared" si="0"/>
        <v>2126390</v>
      </c>
      <c r="G16" s="911">
        <v>798437</v>
      </c>
      <c r="H16" s="911">
        <v>1150123</v>
      </c>
      <c r="I16" s="911">
        <v>153711</v>
      </c>
      <c r="J16" s="911">
        <f t="shared" si="4"/>
        <v>1303834</v>
      </c>
      <c r="K16" s="912">
        <f t="shared" ref="K16:K22" si="5">G16+H16+I16</f>
        <v>2102271</v>
      </c>
      <c r="L16" s="913">
        <f t="shared" ref="L16:L22" si="6">F16+K16</f>
        <v>4228661</v>
      </c>
    </row>
    <row r="17" spans="1:17" s="516" customFormat="1" ht="21" customHeight="1">
      <c r="A17" s="910" t="s">
        <v>497</v>
      </c>
      <c r="B17" s="911">
        <v>1057677</v>
      </c>
      <c r="C17" s="911">
        <v>978451</v>
      </c>
      <c r="D17" s="911">
        <v>71558</v>
      </c>
      <c r="E17" s="911">
        <f t="shared" si="3"/>
        <v>1050009</v>
      </c>
      <c r="F17" s="912">
        <f t="shared" si="0"/>
        <v>2107686</v>
      </c>
      <c r="G17" s="911">
        <v>790314</v>
      </c>
      <c r="H17" s="911">
        <v>1162090</v>
      </c>
      <c r="I17" s="911">
        <v>154813</v>
      </c>
      <c r="J17" s="911">
        <f t="shared" si="4"/>
        <v>1316903</v>
      </c>
      <c r="K17" s="912">
        <f t="shared" si="5"/>
        <v>2107217</v>
      </c>
      <c r="L17" s="913">
        <f t="shared" si="6"/>
        <v>4214903</v>
      </c>
    </row>
    <row r="18" spans="1:17" s="516" customFormat="1" ht="21" customHeight="1">
      <c r="A18" s="910" t="s">
        <v>498</v>
      </c>
      <c r="B18" s="911">
        <v>1101179</v>
      </c>
      <c r="C18" s="911">
        <v>965089</v>
      </c>
      <c r="D18" s="911">
        <v>74653</v>
      </c>
      <c r="E18" s="911">
        <f t="shared" si="3"/>
        <v>1039742</v>
      </c>
      <c r="F18" s="912">
        <f t="shared" si="0"/>
        <v>2140921</v>
      </c>
      <c r="G18" s="911">
        <v>827084</v>
      </c>
      <c r="H18" s="911">
        <v>1155297</v>
      </c>
      <c r="I18" s="911">
        <v>162057</v>
      </c>
      <c r="J18" s="911">
        <f t="shared" si="4"/>
        <v>1317354</v>
      </c>
      <c r="K18" s="912">
        <f t="shared" si="5"/>
        <v>2144438</v>
      </c>
      <c r="L18" s="913">
        <f t="shared" si="6"/>
        <v>4285359</v>
      </c>
    </row>
    <row r="19" spans="1:17" s="516" customFormat="1" ht="21" customHeight="1">
      <c r="A19" s="910" t="s">
        <v>499</v>
      </c>
      <c r="B19" s="911">
        <v>1177304</v>
      </c>
      <c r="C19" s="911">
        <v>1023415</v>
      </c>
      <c r="D19" s="911">
        <v>77648</v>
      </c>
      <c r="E19" s="915">
        <v>1101063</v>
      </c>
      <c r="F19" s="912">
        <f t="shared" si="0"/>
        <v>2278367</v>
      </c>
      <c r="G19" s="911">
        <v>903493</v>
      </c>
      <c r="H19" s="911">
        <v>1218211</v>
      </c>
      <c r="I19" s="911">
        <v>168839</v>
      </c>
      <c r="J19" s="911">
        <v>1387050</v>
      </c>
      <c r="K19" s="912">
        <f t="shared" si="5"/>
        <v>2290543</v>
      </c>
      <c r="L19" s="913">
        <f t="shared" si="6"/>
        <v>4568910</v>
      </c>
    </row>
    <row r="20" spans="1:17" s="516" customFormat="1" ht="21" customHeight="1">
      <c r="A20" s="910" t="s">
        <v>500</v>
      </c>
      <c r="B20" s="915">
        <v>1191357</v>
      </c>
      <c r="C20" s="915">
        <v>1014199</v>
      </c>
      <c r="D20" s="915">
        <v>79364</v>
      </c>
      <c r="E20" s="915">
        <v>1093563</v>
      </c>
      <c r="F20" s="912">
        <f t="shared" si="0"/>
        <v>2284920</v>
      </c>
      <c r="G20" s="915">
        <v>906434</v>
      </c>
      <c r="H20" s="915">
        <v>1212708</v>
      </c>
      <c r="I20" s="915">
        <v>173006</v>
      </c>
      <c r="J20" s="915">
        <v>1385714</v>
      </c>
      <c r="K20" s="912">
        <f t="shared" si="5"/>
        <v>2292148</v>
      </c>
      <c r="L20" s="913">
        <f t="shared" si="6"/>
        <v>4577068</v>
      </c>
    </row>
    <row r="21" spans="1:17" s="516" customFormat="1" ht="21" customHeight="1">
      <c r="A21" s="910" t="s">
        <v>501</v>
      </c>
      <c r="B21" s="915">
        <v>1212226</v>
      </c>
      <c r="C21" s="915">
        <v>1043047</v>
      </c>
      <c r="D21" s="915">
        <v>83183</v>
      </c>
      <c r="E21" s="915">
        <v>1126230</v>
      </c>
      <c r="F21" s="912">
        <f>B21+C21+D21</f>
        <v>2338456</v>
      </c>
      <c r="G21" s="915">
        <v>942986</v>
      </c>
      <c r="H21" s="915">
        <v>1236761</v>
      </c>
      <c r="I21" s="915">
        <v>181163</v>
      </c>
      <c r="J21" s="915">
        <v>1417924</v>
      </c>
      <c r="K21" s="912">
        <f>G21+H21+I21</f>
        <v>2360910</v>
      </c>
      <c r="L21" s="913">
        <f>F21+K21</f>
        <v>4699366</v>
      </c>
    </row>
    <row r="22" spans="1:17" s="516" customFormat="1" ht="21" customHeight="1">
      <c r="A22" s="914" t="str">
        <f>+'Resumen '!O6</f>
        <v>Ago. 2025</v>
      </c>
      <c r="B22" s="915">
        <f>+'Resumen '!D26</f>
        <v>1234019</v>
      </c>
      <c r="C22" s="915">
        <f>+'Resumen '!D27</f>
        <v>1053299</v>
      </c>
      <c r="D22" s="915">
        <f>+'Resumen '!D28</f>
        <v>83520</v>
      </c>
      <c r="E22" s="915">
        <f>+Tabla10[[#This Row],[Dep-Dir-Masc]]+Tabla10[[#This Row],[Dep_Adic-Masc]]</f>
        <v>1136819</v>
      </c>
      <c r="F22" s="912">
        <f t="shared" si="0"/>
        <v>2370838</v>
      </c>
      <c r="G22" s="915">
        <f>+'Resumen '!E26</f>
        <v>972848</v>
      </c>
      <c r="H22" s="915">
        <f>+'Resumen '!E27</f>
        <v>1251755</v>
      </c>
      <c r="I22" s="915">
        <f>+'Resumen '!E28</f>
        <v>182519</v>
      </c>
      <c r="J22" s="915">
        <f>+Tabla10[[#This Row],[Dep-Dir-Fem]]+Tabla10[[#This Row],[Dep_Adic-Fem]]</f>
        <v>1434274</v>
      </c>
      <c r="K22" s="912">
        <f t="shared" si="5"/>
        <v>2407122</v>
      </c>
      <c r="L22" s="913">
        <f t="shared" si="6"/>
        <v>4777960</v>
      </c>
      <c r="M22" s="610"/>
      <c r="N22" s="780"/>
    </row>
    <row r="23" spans="1:17" ht="30.75" customHeight="1">
      <c r="A23" s="1529" t="s">
        <v>651</v>
      </c>
      <c r="B23" s="1529"/>
      <c r="C23" s="1529"/>
      <c r="D23" s="1529"/>
      <c r="E23" s="1529"/>
      <c r="F23" s="1529"/>
      <c r="G23" s="1529"/>
      <c r="H23" s="1529"/>
      <c r="I23" s="1529"/>
      <c r="J23" s="1529"/>
      <c r="K23" s="1529"/>
      <c r="L23" s="1529"/>
      <c r="P23" s="516"/>
    </row>
    <row r="24" spans="1:17" ht="25.5" customHeight="1">
      <c r="A24" s="11"/>
      <c r="B24" s="11"/>
      <c r="C24" s="11"/>
      <c r="D24" s="11"/>
      <c r="E24" s="11"/>
      <c r="F24" s="11"/>
      <c r="G24" s="11"/>
      <c r="H24" s="11"/>
      <c r="I24" s="11"/>
      <c r="J24" s="11"/>
      <c r="L24" s="11"/>
      <c r="Q24" s="516"/>
    </row>
    <row r="25" spans="1:17" ht="25.5" customHeight="1">
      <c r="A25" s="11"/>
      <c r="B25" s="11"/>
      <c r="C25" s="11"/>
      <c r="D25" s="11"/>
      <c r="E25" s="11"/>
      <c r="F25" s="11"/>
      <c r="G25" s="11"/>
      <c r="H25" s="11"/>
      <c r="I25" s="11"/>
      <c r="J25" s="11"/>
      <c r="L25" s="11"/>
    </row>
    <row r="26" spans="1:17" ht="25.5" customHeight="1">
      <c r="I26" s="11"/>
      <c r="J26" s="11"/>
      <c r="L26" s="11"/>
    </row>
    <row r="27" spans="1:17" ht="25.5" customHeight="1">
      <c r="A27" s="11"/>
      <c r="B27" s="11"/>
      <c r="C27" s="11"/>
      <c r="D27" s="11"/>
      <c r="E27" s="11"/>
      <c r="F27" s="11"/>
      <c r="G27" s="11"/>
      <c r="H27" s="11"/>
      <c r="I27" s="11"/>
      <c r="J27" s="11"/>
      <c r="L27" s="11"/>
    </row>
    <row r="28" spans="1:17" ht="25.5" customHeight="1">
      <c r="A28" s="11"/>
      <c r="B28" s="11"/>
      <c r="C28" s="11"/>
      <c r="D28" s="11"/>
      <c r="E28" s="11"/>
      <c r="F28" s="11"/>
      <c r="G28" s="11"/>
      <c r="H28" s="11"/>
      <c r="I28" s="11"/>
      <c r="J28" s="11"/>
      <c r="L28" s="11"/>
    </row>
    <row r="29" spans="1:17" ht="25.5" customHeight="1">
      <c r="A29" s="11"/>
      <c r="B29" s="11"/>
      <c r="C29" s="11"/>
      <c r="D29" s="11"/>
      <c r="E29" s="11"/>
      <c r="F29" s="11"/>
      <c r="G29" s="11"/>
      <c r="H29" s="11"/>
      <c r="I29" s="11"/>
      <c r="J29" s="11"/>
      <c r="K29" s="11"/>
      <c r="L29" s="11"/>
    </row>
    <row r="30" spans="1:17" ht="25.5" customHeight="1">
      <c r="A30" s="11"/>
      <c r="B30" s="11"/>
      <c r="C30" s="11"/>
      <c r="D30" s="11"/>
      <c r="E30" s="11"/>
      <c r="F30" s="11"/>
      <c r="G30" s="11"/>
      <c r="H30" s="11"/>
      <c r="I30" s="11"/>
      <c r="J30" s="11"/>
      <c r="K30" s="11"/>
      <c r="L30" s="11"/>
    </row>
    <row r="31" spans="1:17" ht="67.5" customHeight="1">
      <c r="A31" s="11"/>
      <c r="B31" s="11"/>
      <c r="C31" s="11"/>
      <c r="D31" s="11"/>
      <c r="E31" s="11"/>
      <c r="F31" s="11"/>
      <c r="G31" s="11"/>
      <c r="H31" s="11"/>
      <c r="I31" s="11"/>
      <c r="J31" s="11"/>
      <c r="K31" s="11"/>
      <c r="L31" s="11"/>
    </row>
    <row r="32" spans="1:17" ht="67.5" customHeight="1">
      <c r="A32" s="11"/>
      <c r="B32" s="11"/>
      <c r="C32" s="11"/>
      <c r="D32" s="11"/>
      <c r="E32" s="11"/>
      <c r="F32" s="11"/>
      <c r="G32" s="11"/>
      <c r="H32" s="11"/>
      <c r="I32" s="11"/>
      <c r="J32" s="11"/>
      <c r="K32" s="11"/>
      <c r="L32" s="11"/>
    </row>
    <row r="33" spans="1:12" ht="49.5" customHeight="1">
      <c r="A33" s="11"/>
      <c r="B33" s="11"/>
      <c r="C33" s="11"/>
      <c r="D33" s="11"/>
      <c r="E33" s="11"/>
      <c r="F33" s="11"/>
      <c r="G33" s="11"/>
      <c r="H33" s="11"/>
      <c r="I33" s="11"/>
      <c r="J33" s="11"/>
      <c r="K33" s="11"/>
      <c r="L33" s="11"/>
    </row>
    <row r="34" spans="1:12" ht="67.5" customHeight="1">
      <c r="A34" s="11"/>
      <c r="B34" s="11"/>
      <c r="C34" s="11"/>
      <c r="D34" s="11"/>
      <c r="E34" s="11"/>
      <c r="F34" s="11"/>
      <c r="G34" s="11"/>
      <c r="H34" s="11"/>
      <c r="I34" s="11"/>
      <c r="J34" s="11"/>
      <c r="K34" s="11"/>
      <c r="L34" s="11"/>
    </row>
    <row r="35" spans="1:12" ht="67.5" customHeight="1">
      <c r="A35" s="11"/>
      <c r="B35" s="11"/>
      <c r="C35" s="11"/>
      <c r="D35" s="11"/>
      <c r="E35" s="11"/>
      <c r="F35" s="11"/>
      <c r="G35" s="11"/>
      <c r="H35" s="11"/>
      <c r="I35" s="11"/>
      <c r="J35" s="11"/>
      <c r="K35" s="11"/>
      <c r="L35" s="11"/>
    </row>
    <row r="36" spans="1:12" ht="67.5" customHeight="1"/>
    <row r="37" spans="1:12" ht="67.5" customHeight="1"/>
    <row r="38" spans="1:12" ht="63" customHeight="1"/>
    <row r="41" spans="1:12" ht="23.25">
      <c r="A41" s="76"/>
      <c r="B41" s="76"/>
      <c r="C41" s="76"/>
      <c r="D41" s="76"/>
      <c r="E41" s="76"/>
      <c r="F41" s="76"/>
      <c r="G41" s="76"/>
      <c r="H41" s="76"/>
      <c r="I41" s="76"/>
      <c r="J41" s="76"/>
      <c r="K41" s="76"/>
      <c r="L41" s="76"/>
    </row>
  </sheetData>
  <mergeCells count="3">
    <mergeCell ref="A23:L23"/>
    <mergeCell ref="A1:L1"/>
    <mergeCell ref="A2:L2"/>
  </mergeCells>
  <conditionalFormatting sqref="B21:D22">
    <cfRule type="cellIs" dxfId="722" priority="1" operator="equal">
      <formula>0</formula>
    </cfRule>
  </conditionalFormatting>
  <conditionalFormatting sqref="G22:I22">
    <cfRule type="cellIs" dxfId="721" priority="2" operator="equal">
      <formula>0</formula>
    </cfRule>
  </conditionalFormatting>
  <pageMargins left="0.70866141732283472" right="0.70866141732283472" top="0.74803149606299213" bottom="0.74803149606299213" header="0.31496062992125984" footer="0.31496062992125984"/>
  <pageSetup scale="35" orientation="landscape" r:id="rId1"/>
  <drawing r:id="rId2"/>
  <tableParts count="1">
    <tablePart r:id="rId3"/>
  </tablePart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theme="4" tint="-0.249977111117893"/>
    <pageSetUpPr fitToPage="1"/>
  </sheetPr>
  <dimension ref="A1:AF68"/>
  <sheetViews>
    <sheetView showGridLines="0" view="pageBreakPreview" topLeftCell="A2" zoomScale="25" zoomScaleNormal="100" zoomScaleSheetLayoutView="25" workbookViewId="0">
      <selection activeCell="O8" sqref="O8"/>
    </sheetView>
  </sheetViews>
  <sheetFormatPr defaultColWidth="11.5703125" defaultRowHeight="15"/>
  <cols>
    <col min="1" max="1" width="45.28515625" customWidth="1"/>
    <col min="2" max="2" width="59.28515625" customWidth="1"/>
    <col min="3" max="3" width="40.140625" customWidth="1"/>
    <col min="4" max="4" width="48.140625" bestFit="1" customWidth="1"/>
    <col min="5" max="5" width="48.7109375" customWidth="1"/>
    <col min="6" max="6" width="40.140625" customWidth="1"/>
    <col min="7" max="7" width="49.28515625" customWidth="1"/>
    <col min="8" max="8" width="75.5703125" customWidth="1"/>
    <col min="9" max="9" width="80.140625" customWidth="1"/>
    <col min="10" max="10" width="41.28515625" customWidth="1"/>
    <col min="11" max="11" width="41.85546875" customWidth="1"/>
    <col min="12" max="12" width="23.28515625" customWidth="1"/>
    <col min="23" max="25" width="15.140625" customWidth="1"/>
    <col min="26" max="26" width="20.85546875" customWidth="1"/>
    <col min="29" max="32" width="0" hidden="1" customWidth="1"/>
  </cols>
  <sheetData>
    <row r="1" spans="1:32" s="368" customFormat="1" ht="190.5" customHeight="1">
      <c r="A1" s="1507" t="s">
        <v>652</v>
      </c>
      <c r="B1" s="1507"/>
      <c r="C1" s="1507"/>
      <c r="D1" s="1507"/>
      <c r="E1" s="1507"/>
      <c r="F1" s="1507"/>
      <c r="G1" s="1507"/>
      <c r="H1" s="1507"/>
      <c r="I1" s="1507"/>
      <c r="J1" s="1507"/>
      <c r="K1" s="1507"/>
    </row>
    <row r="2" spans="1:32" s="368" customFormat="1" ht="70.5" customHeight="1">
      <c r="A2" s="1508" t="str">
        <f>+'Resumen '!O3</f>
        <v>Período: Agosto 2025</v>
      </c>
      <c r="B2" s="1508"/>
      <c r="C2" s="1508"/>
      <c r="D2" s="1508"/>
      <c r="E2" s="1508"/>
      <c r="F2" s="1508"/>
      <c r="G2" s="1508"/>
      <c r="H2" s="1508"/>
      <c r="I2" s="1508"/>
      <c r="J2" s="1508"/>
      <c r="K2" s="1508"/>
    </row>
    <row r="3" spans="1:32" ht="265.5" customHeight="1">
      <c r="A3" s="1534" t="s">
        <v>653</v>
      </c>
      <c r="B3" s="1535"/>
      <c r="C3" s="1535"/>
      <c r="D3" s="1535"/>
      <c r="E3" s="1535"/>
      <c r="F3" s="1535"/>
      <c r="G3" s="1535"/>
      <c r="H3" s="1535"/>
      <c r="I3" s="1535"/>
      <c r="J3" s="1535"/>
      <c r="K3" s="1535"/>
    </row>
    <row r="4" spans="1:32" ht="175.5" customHeight="1">
      <c r="A4" s="1535"/>
      <c r="B4" s="1535"/>
      <c r="C4" s="1535"/>
      <c r="D4" s="1535"/>
      <c r="E4" s="1535"/>
      <c r="F4" s="1535"/>
      <c r="G4" s="1535"/>
      <c r="H4" s="1535"/>
      <c r="I4" s="1535"/>
      <c r="J4" s="1535"/>
      <c r="K4" s="1535"/>
    </row>
    <row r="5" spans="1:32" ht="169.5" customHeight="1">
      <c r="A5" s="1535"/>
      <c r="B5" s="1535"/>
      <c r="C5" s="1535"/>
      <c r="D5" s="1535"/>
      <c r="E5" s="1535"/>
      <c r="F5" s="1535"/>
      <c r="G5" s="1535"/>
      <c r="H5" s="1535"/>
      <c r="I5" s="1535"/>
      <c r="J5" s="1535"/>
      <c r="K5" s="1535"/>
    </row>
    <row r="6" spans="1:32" ht="43.5" customHeight="1">
      <c r="A6" s="1535"/>
      <c r="B6" s="1535"/>
      <c r="C6" s="1535"/>
      <c r="D6" s="1535"/>
      <c r="E6" s="1535"/>
      <c r="F6" s="1535"/>
      <c r="G6" s="1535"/>
      <c r="H6" s="1535"/>
      <c r="I6" s="1535"/>
      <c r="J6" s="1535"/>
      <c r="K6" s="1535"/>
    </row>
    <row r="7" spans="1:32" ht="295.5" customHeight="1">
      <c r="A7" s="1535"/>
      <c r="B7" s="1535"/>
      <c r="C7" s="1535"/>
      <c r="D7" s="1535"/>
      <c r="E7" s="1535"/>
      <c r="F7" s="1535"/>
      <c r="G7" s="1535"/>
      <c r="H7" s="1535"/>
      <c r="I7" s="1535"/>
      <c r="J7" s="1535"/>
      <c r="K7" s="1535"/>
    </row>
    <row r="8" spans="1:32" s="357" customFormat="1" ht="97.5" customHeight="1">
      <c r="A8" s="1157" t="s">
        <v>522</v>
      </c>
      <c r="B8" s="1158" t="s">
        <v>654</v>
      </c>
      <c r="C8" s="1158" t="s">
        <v>118</v>
      </c>
      <c r="D8" s="1158" t="s">
        <v>86</v>
      </c>
      <c r="E8" s="1158" t="s">
        <v>524</v>
      </c>
      <c r="F8" s="1158" t="s">
        <v>87</v>
      </c>
      <c r="G8" s="1159" t="s">
        <v>525</v>
      </c>
      <c r="H8" s="1153"/>
    </row>
    <row r="9" spans="1:32" s="1144" customFormat="1" ht="55.5" customHeight="1">
      <c r="A9" s="1137" t="s">
        <v>285</v>
      </c>
      <c r="B9" s="1137">
        <f>+D9+F9</f>
        <v>363841</v>
      </c>
      <c r="C9" s="1138">
        <f>+B9/$B$27</f>
        <v>7.6149863121499559E-2</v>
      </c>
      <c r="D9" s="1139">
        <v>185475</v>
      </c>
      <c r="E9" s="1140">
        <f>D9/B9</f>
        <v>0.50976937728293403</v>
      </c>
      <c r="F9" s="1139">
        <v>178366</v>
      </c>
      <c r="G9" s="1141">
        <f>+F9/B9</f>
        <v>0.49023062271706597</v>
      </c>
      <c r="H9" s="1142"/>
      <c r="I9" s="1143"/>
      <c r="J9" s="1143"/>
      <c r="K9" s="1143"/>
      <c r="AC9" s="1532" t="s">
        <v>655</v>
      </c>
      <c r="AD9" s="1533"/>
      <c r="AE9" s="1533"/>
    </row>
    <row r="10" spans="1:32" s="1144" customFormat="1" ht="55.5" customHeight="1">
      <c r="A10" s="1137" t="s">
        <v>287</v>
      </c>
      <c r="B10" s="1137">
        <f t="shared" ref="B10:B26" si="0">+D10+F10</f>
        <v>447588</v>
      </c>
      <c r="C10" s="1138">
        <f t="shared" ref="C10:C27" si="1">+B10/$B$27</f>
        <v>9.3677636480841195E-2</v>
      </c>
      <c r="D10" s="1139">
        <v>227830</v>
      </c>
      <c r="E10" s="1140">
        <f t="shared" ref="E10:E27" si="2">D10/B10</f>
        <v>0.50901722119449133</v>
      </c>
      <c r="F10" s="1139">
        <v>219758</v>
      </c>
      <c r="G10" s="1141">
        <f t="shared" ref="G10:G27" si="3">+F10/B10</f>
        <v>0.49098277880550861</v>
      </c>
      <c r="H10" s="1142"/>
      <c r="I10" s="1145"/>
      <c r="J10" s="1145"/>
      <c r="K10" s="1145"/>
      <c r="L10" s="1146"/>
      <c r="AC10" s="1147" t="s">
        <v>527</v>
      </c>
      <c r="AD10" s="1147" t="s">
        <v>86</v>
      </c>
      <c r="AE10" s="1147" t="s">
        <v>87</v>
      </c>
    </row>
    <row r="11" spans="1:32" s="1144" customFormat="1" ht="55.5" customHeight="1">
      <c r="A11" s="1137" t="s">
        <v>289</v>
      </c>
      <c r="B11" s="1137">
        <f t="shared" si="0"/>
        <v>449335</v>
      </c>
      <c r="C11" s="1138">
        <f t="shared" si="1"/>
        <v>9.4043273698398475E-2</v>
      </c>
      <c r="D11" s="1139">
        <v>229140</v>
      </c>
      <c r="E11" s="1140">
        <f t="shared" si="2"/>
        <v>0.50995359809496255</v>
      </c>
      <c r="F11" s="1139">
        <v>220195</v>
      </c>
      <c r="G11" s="1141">
        <f t="shared" si="3"/>
        <v>0.49004640190503745</v>
      </c>
      <c r="H11" s="1142"/>
      <c r="I11" s="1145"/>
      <c r="J11" s="1145"/>
      <c r="K11" s="1145"/>
      <c r="L11" s="1148"/>
      <c r="AC11" s="1149" t="s">
        <v>291</v>
      </c>
      <c r="AD11" s="1150">
        <v>13968</v>
      </c>
      <c r="AE11" s="1150">
        <f>8829*-1</f>
        <v>-8829</v>
      </c>
    </row>
    <row r="12" spans="1:32" s="1144" customFormat="1" ht="55.5" customHeight="1">
      <c r="A12" s="1137" t="s">
        <v>291</v>
      </c>
      <c r="B12" s="1137">
        <f t="shared" si="0"/>
        <v>346627</v>
      </c>
      <c r="C12" s="1138">
        <f t="shared" si="1"/>
        <v>7.2547070297783997E-2</v>
      </c>
      <c r="D12" s="1139">
        <v>175383</v>
      </c>
      <c r="E12" s="1140">
        <f t="shared" si="2"/>
        <v>0.50597039468939231</v>
      </c>
      <c r="F12" s="1139">
        <v>171244</v>
      </c>
      <c r="G12" s="1141">
        <f t="shared" si="3"/>
        <v>0.49402960531060763</v>
      </c>
      <c r="H12" s="1142"/>
      <c r="I12" s="1145"/>
      <c r="J12" s="1145"/>
      <c r="K12" s="1145"/>
      <c r="L12" s="1143"/>
      <c r="AC12" s="1149" t="s">
        <v>120</v>
      </c>
      <c r="AD12" s="1150">
        <v>94691</v>
      </c>
      <c r="AE12" s="1150">
        <f>65301*-1</f>
        <v>-65301</v>
      </c>
    </row>
    <row r="13" spans="1:32" s="1144" customFormat="1" ht="55.5" customHeight="1">
      <c r="A13" s="1137" t="s">
        <v>120</v>
      </c>
      <c r="B13" s="1137">
        <f t="shared" si="0"/>
        <v>341853</v>
      </c>
      <c r="C13" s="1138">
        <f t="shared" si="1"/>
        <v>7.1547899103383036E-2</v>
      </c>
      <c r="D13" s="1139">
        <v>168564</v>
      </c>
      <c r="E13" s="1140">
        <f t="shared" si="2"/>
        <v>0.49308913480355593</v>
      </c>
      <c r="F13" s="1139">
        <v>173289</v>
      </c>
      <c r="G13" s="1141">
        <f t="shared" si="3"/>
        <v>0.50691086519644413</v>
      </c>
      <c r="H13" s="1142"/>
      <c r="I13" s="1145"/>
      <c r="J13" s="1145"/>
      <c r="K13" s="1145"/>
      <c r="AC13" s="1149" t="s">
        <v>121</v>
      </c>
      <c r="AD13" s="1150">
        <v>114856</v>
      </c>
      <c r="AE13" s="1150">
        <v>-87226</v>
      </c>
      <c r="AF13" s="1150">
        <f t="shared" ref="AF13:AF25" si="4">AE13*$C$38</f>
        <v>-3993729636</v>
      </c>
    </row>
    <row r="14" spans="1:32" s="1144" customFormat="1" ht="55.5" customHeight="1">
      <c r="A14" s="1137" t="s">
        <v>121</v>
      </c>
      <c r="B14" s="1137">
        <f t="shared" si="0"/>
        <v>415525</v>
      </c>
      <c r="C14" s="1138">
        <f t="shared" si="1"/>
        <v>8.6967031955060323E-2</v>
      </c>
      <c r="D14" s="1139">
        <v>196263</v>
      </c>
      <c r="E14" s="1140">
        <f t="shared" si="2"/>
        <v>0.47232537151795922</v>
      </c>
      <c r="F14" s="1139">
        <v>219262</v>
      </c>
      <c r="G14" s="1141">
        <f t="shared" si="3"/>
        <v>0.52767462848204083</v>
      </c>
      <c r="H14" s="1142"/>
      <c r="I14" s="1145"/>
      <c r="J14" s="1145"/>
      <c r="K14" s="1145"/>
      <c r="L14" s="1143"/>
      <c r="AC14" s="1149" t="s">
        <v>123</v>
      </c>
      <c r="AD14" s="1150">
        <v>110599</v>
      </c>
      <c r="AE14" s="1150">
        <v>-88163</v>
      </c>
      <c r="AF14" s="1150">
        <f t="shared" si="4"/>
        <v>-4036631118</v>
      </c>
    </row>
    <row r="15" spans="1:32" s="1144" customFormat="1" ht="55.5" customHeight="1">
      <c r="A15" s="1137" t="s">
        <v>123</v>
      </c>
      <c r="B15" s="1137">
        <f t="shared" si="0"/>
        <v>445006</v>
      </c>
      <c r="C15" s="1138">
        <f t="shared" si="1"/>
        <v>9.3137238486718177E-2</v>
      </c>
      <c r="D15" s="1139">
        <v>212363</v>
      </c>
      <c r="E15" s="1140">
        <f t="shared" si="2"/>
        <v>0.47721379037586009</v>
      </c>
      <c r="F15" s="1139">
        <v>232643</v>
      </c>
      <c r="G15" s="1141">
        <f t="shared" si="3"/>
        <v>0.52278620962413991</v>
      </c>
      <c r="H15" s="1142"/>
      <c r="I15" s="1145"/>
      <c r="J15" s="1145"/>
      <c r="K15" s="1145"/>
      <c r="L15" s="1143"/>
      <c r="AC15" s="1149" t="s">
        <v>124</v>
      </c>
      <c r="AD15" s="1150">
        <v>94068</v>
      </c>
      <c r="AE15" s="1150">
        <v>-78209</v>
      </c>
      <c r="AF15" s="1150">
        <f t="shared" si="4"/>
        <v>-3580877274</v>
      </c>
    </row>
    <row r="16" spans="1:32" s="1144" customFormat="1" ht="55.5" customHeight="1">
      <c r="A16" s="1137" t="s">
        <v>124</v>
      </c>
      <c r="B16" s="1137">
        <f t="shared" si="0"/>
        <v>391017</v>
      </c>
      <c r="C16" s="1138">
        <f t="shared" si="1"/>
        <v>8.1837646192098726E-2</v>
      </c>
      <c r="D16" s="1139">
        <v>190570</v>
      </c>
      <c r="E16" s="1140">
        <f t="shared" si="2"/>
        <v>0.48737011434285465</v>
      </c>
      <c r="F16" s="1139">
        <v>200447</v>
      </c>
      <c r="G16" s="1141">
        <f t="shared" si="3"/>
        <v>0.51262988565714529</v>
      </c>
      <c r="H16" s="1142"/>
      <c r="I16" s="1145"/>
      <c r="J16" s="1145"/>
      <c r="K16" s="1145"/>
      <c r="AC16" s="1149" t="s">
        <v>125</v>
      </c>
      <c r="AD16" s="1150">
        <v>82896</v>
      </c>
      <c r="AE16" s="1150">
        <v>-70646</v>
      </c>
      <c r="AF16" s="1150">
        <f t="shared" si="4"/>
        <v>-3234597756</v>
      </c>
    </row>
    <row r="17" spans="1:32" s="1144" customFormat="1" ht="55.5" customHeight="1">
      <c r="A17" s="1137" t="s">
        <v>125</v>
      </c>
      <c r="B17" s="1137">
        <f t="shared" si="0"/>
        <v>338688</v>
      </c>
      <c r="C17" s="1138">
        <f t="shared" si="1"/>
        <v>7.0885482507178799E-2</v>
      </c>
      <c r="D17" s="1139">
        <v>167884</v>
      </c>
      <c r="E17" s="1140">
        <f t="shared" si="2"/>
        <v>0.4956892479213908</v>
      </c>
      <c r="F17" s="1139">
        <v>170804</v>
      </c>
      <c r="G17" s="1141">
        <f t="shared" si="3"/>
        <v>0.5043107520786092</v>
      </c>
      <c r="H17" s="1142"/>
      <c r="I17" s="1145"/>
      <c r="J17" s="1145"/>
      <c r="K17" s="1145"/>
      <c r="AC17" s="1149" t="s">
        <v>126</v>
      </c>
      <c r="AD17" s="1150">
        <v>68381</v>
      </c>
      <c r="AE17" s="1150">
        <v>-56998</v>
      </c>
      <c r="AF17" s="1150">
        <f t="shared" si="4"/>
        <v>-2609710428</v>
      </c>
    </row>
    <row r="18" spans="1:32" s="1144" customFormat="1" ht="55.5" customHeight="1">
      <c r="A18" s="1137" t="s">
        <v>126</v>
      </c>
      <c r="B18" s="1137">
        <f t="shared" si="0"/>
        <v>302969</v>
      </c>
      <c r="C18" s="1138">
        <f t="shared" si="1"/>
        <v>6.3409697862686173E-2</v>
      </c>
      <c r="D18" s="1139">
        <v>153096</v>
      </c>
      <c r="E18" s="1140">
        <f t="shared" si="2"/>
        <v>0.50531902603896772</v>
      </c>
      <c r="F18" s="1139">
        <v>149873</v>
      </c>
      <c r="G18" s="1141">
        <f t="shared" si="3"/>
        <v>0.49468097396103233</v>
      </c>
      <c r="H18" s="1142"/>
      <c r="I18" s="1145"/>
      <c r="J18" s="1145"/>
      <c r="K18" s="1145"/>
      <c r="AC18" s="1149" t="s">
        <v>127</v>
      </c>
      <c r="AD18" s="1150">
        <v>53231</v>
      </c>
      <c r="AE18" s="1150">
        <v>-40454</v>
      </c>
      <c r="AF18" s="1150">
        <f t="shared" si="4"/>
        <v>-1852226844</v>
      </c>
    </row>
    <row r="19" spans="1:32" s="1144" customFormat="1" ht="55.5" customHeight="1">
      <c r="A19" s="1137" t="s">
        <v>127</v>
      </c>
      <c r="B19" s="1137">
        <f t="shared" si="0"/>
        <v>256303</v>
      </c>
      <c r="C19" s="1138">
        <f t="shared" si="1"/>
        <v>5.3642768043265329E-2</v>
      </c>
      <c r="D19" s="1139">
        <v>130033</v>
      </c>
      <c r="E19" s="1140">
        <f t="shared" si="2"/>
        <v>0.50734092070713177</v>
      </c>
      <c r="F19" s="1139">
        <v>126270</v>
      </c>
      <c r="G19" s="1141">
        <f t="shared" si="3"/>
        <v>0.49265907929286823</v>
      </c>
      <c r="H19" s="1142"/>
      <c r="I19" s="1145"/>
      <c r="J19" s="1145"/>
      <c r="K19" s="1145"/>
      <c r="AC19" s="1149" t="s">
        <v>128</v>
      </c>
      <c r="AD19" s="1150">
        <v>39299</v>
      </c>
      <c r="AE19" s="1150">
        <v>-25509</v>
      </c>
      <c r="AF19" s="1150">
        <f t="shared" si="4"/>
        <v>-1167955074</v>
      </c>
    </row>
    <row r="20" spans="1:32" s="1144" customFormat="1" ht="55.5" customHeight="1">
      <c r="A20" s="1137" t="s">
        <v>128</v>
      </c>
      <c r="B20" s="1137">
        <f t="shared" si="0"/>
        <v>219898</v>
      </c>
      <c r="C20" s="1138">
        <f t="shared" si="1"/>
        <v>4.6023407479342651E-2</v>
      </c>
      <c r="D20" s="1139">
        <v>110795</v>
      </c>
      <c r="E20" s="1140">
        <f t="shared" si="2"/>
        <v>0.50384723826501376</v>
      </c>
      <c r="F20" s="1139">
        <v>109103</v>
      </c>
      <c r="G20" s="1141">
        <f t="shared" si="3"/>
        <v>0.49615276173498624</v>
      </c>
      <c r="H20" s="1142"/>
      <c r="I20" s="1145"/>
      <c r="J20" s="1145"/>
      <c r="K20" s="1145"/>
      <c r="AC20" s="1149" t="s">
        <v>295</v>
      </c>
      <c r="AD20" s="1150">
        <v>25049</v>
      </c>
      <c r="AE20" s="1150">
        <v>-13161</v>
      </c>
      <c r="AF20" s="1150">
        <f t="shared" si="4"/>
        <v>-602589546</v>
      </c>
    </row>
    <row r="21" spans="1:32" s="1144" customFormat="1" ht="55.5" customHeight="1">
      <c r="A21" s="1137" t="s">
        <v>295</v>
      </c>
      <c r="B21" s="1137">
        <f t="shared" si="0"/>
        <v>165526</v>
      </c>
      <c r="C21" s="1138">
        <f t="shared" si="1"/>
        <v>3.464365545128046E-2</v>
      </c>
      <c r="D21" s="1139">
        <v>83690</v>
      </c>
      <c r="E21" s="1140">
        <f t="shared" si="2"/>
        <v>0.50560032864927562</v>
      </c>
      <c r="F21" s="1139">
        <v>81836</v>
      </c>
      <c r="G21" s="1141">
        <f t="shared" si="3"/>
        <v>0.49439967135072438</v>
      </c>
      <c r="H21" s="1142"/>
      <c r="I21" s="1145"/>
      <c r="J21" s="1145"/>
      <c r="K21" s="1145"/>
      <c r="AC21" s="1149" t="s">
        <v>296</v>
      </c>
      <c r="AD21" s="1150">
        <v>13405</v>
      </c>
      <c r="AE21" s="1150">
        <v>-5601</v>
      </c>
      <c r="AF21" s="1150">
        <f t="shared" si="4"/>
        <v>-256447386</v>
      </c>
    </row>
    <row r="22" spans="1:32" s="1144" customFormat="1" ht="55.5" customHeight="1">
      <c r="A22" s="1137" t="s">
        <v>296</v>
      </c>
      <c r="B22" s="1137">
        <f t="shared" si="0"/>
        <v>113897</v>
      </c>
      <c r="C22" s="1138">
        <f t="shared" si="1"/>
        <v>2.3837997806595283E-2</v>
      </c>
      <c r="D22" s="1139">
        <v>56877</v>
      </c>
      <c r="E22" s="1140">
        <f t="shared" si="2"/>
        <v>0.49937223983072426</v>
      </c>
      <c r="F22" s="1139">
        <v>57020</v>
      </c>
      <c r="G22" s="1141">
        <f t="shared" si="3"/>
        <v>0.50062776016927579</v>
      </c>
      <c r="H22" s="1142"/>
      <c r="I22" s="1145"/>
      <c r="J22" s="1145"/>
      <c r="K22" s="1145"/>
      <c r="L22" s="1143"/>
      <c r="AC22" s="1149" t="s">
        <v>297</v>
      </c>
      <c r="AD22" s="1150">
        <v>7875</v>
      </c>
      <c r="AE22" s="1150">
        <v>-2898</v>
      </c>
      <c r="AF22" s="1150">
        <f t="shared" si="4"/>
        <v>-132687828</v>
      </c>
    </row>
    <row r="23" spans="1:32" s="1144" customFormat="1" ht="55.5" customHeight="1">
      <c r="A23" s="1137" t="s">
        <v>297</v>
      </c>
      <c r="B23" s="1137">
        <f t="shared" si="0"/>
        <v>79571</v>
      </c>
      <c r="C23" s="1138">
        <f t="shared" si="1"/>
        <v>1.6653760182169797E-2</v>
      </c>
      <c r="D23" s="1139">
        <v>38524</v>
      </c>
      <c r="E23" s="1140">
        <f t="shared" si="2"/>
        <v>0.4841462341807945</v>
      </c>
      <c r="F23" s="1139">
        <v>41047</v>
      </c>
      <c r="G23" s="1141">
        <f t="shared" si="3"/>
        <v>0.5158537658192055</v>
      </c>
      <c r="H23" s="1142"/>
      <c r="I23" s="1145"/>
      <c r="J23" s="1145"/>
      <c r="K23" s="1145"/>
      <c r="L23" s="1143"/>
      <c r="AC23" s="1149" t="s">
        <v>298</v>
      </c>
      <c r="AD23" s="1150">
        <v>3939</v>
      </c>
      <c r="AE23" s="1150">
        <v>-1434</v>
      </c>
      <c r="AF23" s="1150">
        <f t="shared" si="4"/>
        <v>-65657124</v>
      </c>
    </row>
    <row r="24" spans="1:32" s="1144" customFormat="1" ht="55.5" customHeight="1">
      <c r="A24" s="1137" t="s">
        <v>298</v>
      </c>
      <c r="B24" s="1137">
        <f t="shared" si="0"/>
        <v>50576</v>
      </c>
      <c r="C24" s="1138">
        <f t="shared" si="1"/>
        <v>1.0585270701303485E-2</v>
      </c>
      <c r="D24" s="1139">
        <v>23313</v>
      </c>
      <c r="E24" s="1140">
        <f t="shared" si="2"/>
        <v>0.46094985763998736</v>
      </c>
      <c r="F24" s="1139">
        <v>27263</v>
      </c>
      <c r="G24" s="1141">
        <f t="shared" si="3"/>
        <v>0.5390501423600127</v>
      </c>
      <c r="H24" s="1142"/>
      <c r="I24" s="1145"/>
      <c r="J24" s="1145"/>
      <c r="K24" s="1145"/>
      <c r="AC24" s="1149" t="s">
        <v>299</v>
      </c>
      <c r="AD24" s="1150">
        <v>1841</v>
      </c>
      <c r="AE24" s="1150">
        <v>-673</v>
      </c>
      <c r="AF24" s="1150">
        <f t="shared" si="4"/>
        <v>-30813978</v>
      </c>
    </row>
    <row r="25" spans="1:32" s="1144" customFormat="1" ht="55.5" customHeight="1">
      <c r="A25" s="1137" t="s">
        <v>299</v>
      </c>
      <c r="B25" s="1137">
        <f t="shared" si="0"/>
        <v>26618</v>
      </c>
      <c r="C25" s="1138">
        <f t="shared" si="1"/>
        <v>5.5709968270977574E-3</v>
      </c>
      <c r="D25" s="1139">
        <v>11669</v>
      </c>
      <c r="E25" s="1140">
        <f t="shared" si="2"/>
        <v>0.43838755729205803</v>
      </c>
      <c r="F25" s="1139">
        <v>14949</v>
      </c>
      <c r="G25" s="1141">
        <f t="shared" si="3"/>
        <v>0.56161244270794197</v>
      </c>
      <c r="H25" s="1142"/>
      <c r="I25" s="1151"/>
      <c r="J25" s="1151"/>
      <c r="K25" s="1151"/>
      <c r="L25" s="1152"/>
      <c r="AC25" s="1149" t="s">
        <v>656</v>
      </c>
      <c r="AD25" s="1150">
        <v>855</v>
      </c>
      <c r="AE25" s="1150">
        <v>-303</v>
      </c>
      <c r="AF25" s="1150">
        <f t="shared" si="4"/>
        <v>-13873158</v>
      </c>
    </row>
    <row r="26" spans="1:32" s="357" customFormat="1" ht="55.5" customHeight="1">
      <c r="A26" s="1137" t="s">
        <v>526</v>
      </c>
      <c r="B26" s="1137">
        <f t="shared" si="0"/>
        <v>23122</v>
      </c>
      <c r="C26" s="1138">
        <f t="shared" si="1"/>
        <v>4.8393038032968046E-3</v>
      </c>
      <c r="D26" s="1139">
        <v>9369</v>
      </c>
      <c r="E26" s="1140">
        <f t="shared" si="2"/>
        <v>0.40519851223942566</v>
      </c>
      <c r="F26" s="1139">
        <v>13753</v>
      </c>
      <c r="G26" s="1141">
        <f t="shared" si="3"/>
        <v>0.5948014877605744</v>
      </c>
      <c r="H26" s="1153"/>
      <c r="I26" s="1154"/>
      <c r="J26" s="1154"/>
      <c r="K26" s="1154"/>
      <c r="AC26" s="1155" t="s">
        <v>64</v>
      </c>
      <c r="AD26" s="1156">
        <f>SUM(AD11:AD25)</f>
        <v>724953</v>
      </c>
      <c r="AE26" s="1156">
        <f>SUM(AE11:AE25)</f>
        <v>-545405</v>
      </c>
    </row>
    <row r="27" spans="1:32" s="357" customFormat="1" ht="55.5" customHeight="1">
      <c r="A27" s="1137" t="s">
        <v>64</v>
      </c>
      <c r="B27" s="1137">
        <f>SUM(B9:B26)</f>
        <v>4777960</v>
      </c>
      <c r="C27" s="1138">
        <f t="shared" si="1"/>
        <v>1</v>
      </c>
      <c r="D27" s="1137">
        <f>SUM(D9:D26)</f>
        <v>2370838</v>
      </c>
      <c r="E27" s="1140">
        <f t="shared" si="2"/>
        <v>0.49620298202580182</v>
      </c>
      <c r="F27" s="1137">
        <f>SUM(F9:F26)</f>
        <v>2407122</v>
      </c>
      <c r="G27" s="1141">
        <f t="shared" si="3"/>
        <v>0.50379701797419818</v>
      </c>
      <c r="H27" s="1153"/>
      <c r="I27" s="1153"/>
      <c r="J27" s="1153"/>
      <c r="K27" s="1153"/>
    </row>
    <row r="28" spans="1:32" s="1178" customFormat="1" ht="55.5" customHeight="1">
      <c r="B28" s="1177"/>
      <c r="C28" s="1177"/>
      <c r="D28" s="1177"/>
      <c r="E28" s="1177"/>
      <c r="F28" s="1177"/>
      <c r="G28" s="1177"/>
      <c r="H28" s="1177"/>
      <c r="I28" s="1177"/>
      <c r="J28" s="1177"/>
      <c r="K28" s="1177"/>
    </row>
    <row r="29" spans="1:32" s="1178" customFormat="1" ht="55.5" customHeight="1">
      <c r="B29" s="1177"/>
      <c r="C29" s="1177"/>
      <c r="D29" s="1177"/>
      <c r="E29" s="1177"/>
      <c r="F29" s="1177"/>
      <c r="G29" s="1177"/>
      <c r="H29" s="1177"/>
      <c r="I29" s="1177"/>
      <c r="J29" s="1177"/>
      <c r="K29" s="1177"/>
    </row>
    <row r="30" spans="1:32" s="1178" customFormat="1" ht="55.5" customHeight="1">
      <c r="B30" s="1177"/>
      <c r="C30" s="1177"/>
      <c r="D30" s="1177"/>
      <c r="E30" s="1177"/>
      <c r="F30" s="1177"/>
      <c r="G30" s="1177"/>
      <c r="H30" s="1177"/>
      <c r="I30" s="1177"/>
      <c r="J30" s="1177"/>
      <c r="K30" s="1177"/>
    </row>
    <row r="31" spans="1:32" ht="18.75">
      <c r="B31" s="360"/>
      <c r="C31" s="360"/>
      <c r="D31" s="360"/>
      <c r="E31" s="360"/>
      <c r="F31" s="360"/>
      <c r="G31" s="8"/>
      <c r="H31" s="8"/>
      <c r="I31" s="8"/>
      <c r="J31" s="8"/>
      <c r="K31" s="8"/>
      <c r="L31" s="70"/>
    </row>
    <row r="32" spans="1:32" ht="18.75">
      <c r="B32" s="360"/>
      <c r="C32" s="360"/>
      <c r="D32" s="360"/>
      <c r="E32" s="360"/>
      <c r="F32" s="360"/>
      <c r="G32" s="8"/>
      <c r="H32" s="8"/>
      <c r="I32" s="8"/>
      <c r="J32" s="8"/>
      <c r="K32" s="8"/>
      <c r="L32" s="70"/>
    </row>
    <row r="33" spans="1:25" ht="18.75">
      <c r="B33" s="1083"/>
      <c r="C33" s="360"/>
      <c r="D33" s="360"/>
      <c r="E33" s="360"/>
      <c r="F33" s="360"/>
      <c r="G33" s="1083"/>
      <c r="H33" s="1083"/>
      <c r="I33" s="8"/>
      <c r="J33" s="8"/>
      <c r="K33" s="8"/>
      <c r="L33" s="70"/>
    </row>
    <row r="34" spans="1:25" ht="36">
      <c r="A34" s="980"/>
      <c r="B34" s="1109"/>
      <c r="C34" s="1110"/>
      <c r="D34" s="1110"/>
      <c r="E34" s="1110"/>
      <c r="F34" s="1110"/>
      <c r="G34" s="1109"/>
      <c r="H34" s="1083"/>
      <c r="I34" s="8"/>
      <c r="J34" s="8"/>
      <c r="K34" s="8"/>
      <c r="L34" s="70"/>
    </row>
    <row r="35" spans="1:25" ht="36">
      <c r="A35" s="980"/>
      <c r="B35" s="1109"/>
      <c r="C35" s="1510" t="s">
        <v>527</v>
      </c>
      <c r="D35" s="1110"/>
      <c r="E35" s="1110"/>
      <c r="F35" s="1110"/>
      <c r="G35" s="1109"/>
      <c r="H35" s="1083"/>
      <c r="I35" s="8"/>
      <c r="J35" s="8"/>
      <c r="K35" s="8"/>
      <c r="L35" s="70"/>
    </row>
    <row r="36" spans="1:25" ht="36">
      <c r="A36" s="980"/>
      <c r="B36" s="1109"/>
      <c r="C36" s="1510"/>
      <c r="D36" s="1126" t="s">
        <v>87</v>
      </c>
      <c r="E36" s="1126" t="s">
        <v>86</v>
      </c>
      <c r="F36" s="1110"/>
      <c r="G36" s="1109"/>
      <c r="H36" s="1083"/>
      <c r="I36" s="8"/>
      <c r="J36" s="8"/>
      <c r="K36" s="8"/>
      <c r="L36" s="70"/>
    </row>
    <row r="37" spans="1:25" ht="36">
      <c r="A37" s="980"/>
      <c r="B37" s="1109"/>
      <c r="C37" s="1127" t="str">
        <f>+A9</f>
        <v>0-4</v>
      </c>
      <c r="D37" s="1130">
        <f>+F9*-1</f>
        <v>-178366</v>
      </c>
      <c r="E37" s="1130">
        <f>+D9</f>
        <v>185475</v>
      </c>
      <c r="F37" s="1110"/>
      <c r="G37" s="1109"/>
      <c r="H37" s="1083"/>
      <c r="I37" s="8"/>
      <c r="J37" s="8"/>
      <c r="K37" s="8"/>
      <c r="L37" s="70"/>
    </row>
    <row r="38" spans="1:25" ht="36">
      <c r="A38" s="980"/>
      <c r="B38" s="1109"/>
      <c r="C38" s="1127" t="str">
        <f t="shared" ref="C38:C40" si="5">+A10</f>
        <v>5-9</v>
      </c>
      <c r="D38" s="1130">
        <f t="shared" ref="D38:D40" si="6">+F10*-1</f>
        <v>-219758</v>
      </c>
      <c r="E38" s="1130">
        <f t="shared" ref="E38:E40" si="7">+D10</f>
        <v>227830</v>
      </c>
      <c r="F38" s="1110"/>
      <c r="G38" s="1109"/>
      <c r="H38" s="1083"/>
      <c r="I38" s="8"/>
      <c r="J38" s="8"/>
      <c r="K38" s="8"/>
      <c r="L38" s="70"/>
    </row>
    <row r="39" spans="1:25" ht="36">
      <c r="A39" s="980"/>
      <c r="B39" s="1109"/>
      <c r="C39" s="1127" t="str">
        <f t="shared" si="5"/>
        <v>10-14</v>
      </c>
      <c r="D39" s="1130">
        <f t="shared" si="6"/>
        <v>-220195</v>
      </c>
      <c r="E39" s="1130">
        <f t="shared" si="7"/>
        <v>229140</v>
      </c>
      <c r="F39" s="1110"/>
      <c r="G39" s="1109"/>
      <c r="H39" s="1083"/>
      <c r="I39" s="8"/>
      <c r="J39" s="8"/>
      <c r="K39" s="8"/>
      <c r="L39" s="70"/>
    </row>
    <row r="40" spans="1:25" ht="150" customHeight="1">
      <c r="A40" s="980"/>
      <c r="B40" s="1109"/>
      <c r="C40" s="1127" t="str">
        <f t="shared" si="5"/>
        <v>15-19</v>
      </c>
      <c r="D40" s="1130">
        <f t="shared" si="6"/>
        <v>-171244</v>
      </c>
      <c r="E40" s="1130">
        <f t="shared" si="7"/>
        <v>175383</v>
      </c>
      <c r="F40" s="1110"/>
      <c r="G40" s="1109"/>
      <c r="H40" s="1083"/>
      <c r="I40" s="8"/>
      <c r="J40" s="8"/>
      <c r="K40" s="8"/>
      <c r="L40" s="113"/>
      <c r="M40" s="13"/>
      <c r="N40" s="13"/>
      <c r="O40" s="13"/>
      <c r="P40" s="13"/>
      <c r="Q40" s="13"/>
      <c r="R40" s="13"/>
      <c r="S40" s="13"/>
      <c r="T40" s="13"/>
      <c r="U40" s="13"/>
      <c r="V40" s="13"/>
      <c r="W40" s="13"/>
      <c r="X40" s="9"/>
      <c r="Y40" s="9"/>
    </row>
    <row r="41" spans="1:25" ht="36">
      <c r="A41" s="980"/>
      <c r="B41" s="1109"/>
      <c r="C41" s="1127" t="str">
        <f t="shared" ref="C41:C43" si="8">+A13</f>
        <v>20-24</v>
      </c>
      <c r="D41" s="1130">
        <f t="shared" ref="D41:D43" si="9">+F13*-1</f>
        <v>-173289</v>
      </c>
      <c r="E41" s="1130">
        <f t="shared" ref="E41:E43" si="10">+D13</f>
        <v>168564</v>
      </c>
      <c r="F41" s="1110"/>
      <c r="G41" s="1109"/>
      <c r="H41" s="1083"/>
      <c r="I41" s="8"/>
      <c r="J41" s="8"/>
      <c r="K41" s="8"/>
      <c r="L41" s="113"/>
      <c r="M41" s="13"/>
      <c r="N41" s="13"/>
      <c r="O41" s="13"/>
      <c r="P41" s="13"/>
      <c r="Q41" s="13"/>
      <c r="R41" s="13"/>
      <c r="S41" s="13"/>
      <c r="T41" s="13"/>
      <c r="U41" s="13"/>
      <c r="V41" s="13"/>
      <c r="W41" s="13"/>
      <c r="X41" s="9"/>
      <c r="Y41" s="9"/>
    </row>
    <row r="42" spans="1:25" ht="36">
      <c r="A42" s="980"/>
      <c r="B42" s="1109"/>
      <c r="C42" s="1127" t="str">
        <f t="shared" si="8"/>
        <v>25-29</v>
      </c>
      <c r="D42" s="1130">
        <f t="shared" si="9"/>
        <v>-219262</v>
      </c>
      <c r="E42" s="1130">
        <f t="shared" si="10"/>
        <v>196263</v>
      </c>
      <c r="F42" s="1110"/>
      <c r="G42" s="1109"/>
      <c r="H42" s="1083"/>
      <c r="I42" s="8"/>
      <c r="J42" s="8"/>
      <c r="K42" s="8"/>
      <c r="L42" s="113"/>
      <c r="M42" s="13"/>
      <c r="N42" s="13"/>
      <c r="O42" s="13"/>
      <c r="P42" s="13"/>
      <c r="Q42" s="13"/>
      <c r="R42" s="13"/>
      <c r="S42" s="13"/>
      <c r="T42" s="13"/>
      <c r="U42" s="13"/>
      <c r="V42" s="13"/>
      <c r="W42" s="13"/>
      <c r="X42" s="9"/>
      <c r="Y42" s="9"/>
    </row>
    <row r="43" spans="1:25" ht="36">
      <c r="A43" s="980"/>
      <c r="B43" s="1109"/>
      <c r="C43" s="1127" t="str">
        <f t="shared" si="8"/>
        <v>30-34</v>
      </c>
      <c r="D43" s="1130">
        <f t="shared" si="9"/>
        <v>-232643</v>
      </c>
      <c r="E43" s="1130">
        <f t="shared" si="10"/>
        <v>212363</v>
      </c>
      <c r="F43" s="1110"/>
      <c r="G43" s="1109"/>
      <c r="H43" s="1083"/>
      <c r="I43" s="8"/>
      <c r="J43" s="8"/>
      <c r="K43" s="8"/>
      <c r="L43" s="113"/>
      <c r="M43" s="13"/>
      <c r="N43" s="13"/>
      <c r="O43" s="13"/>
      <c r="P43" s="13"/>
      <c r="Q43" s="13"/>
      <c r="R43" s="13"/>
      <c r="S43" s="13"/>
      <c r="T43" s="13"/>
      <c r="U43" s="13"/>
      <c r="V43" s="13"/>
      <c r="W43" s="13"/>
      <c r="X43" s="9"/>
      <c r="Y43" s="9"/>
    </row>
    <row r="44" spans="1:25" ht="97.5" customHeight="1">
      <c r="A44" s="980"/>
      <c r="B44" s="1109"/>
      <c r="C44" s="1127" t="str">
        <f t="shared" ref="C44:C55" si="11">+A16</f>
        <v>35-39</v>
      </c>
      <c r="D44" s="1130">
        <f t="shared" ref="D44:D55" si="12">+F16*-1</f>
        <v>-200447</v>
      </c>
      <c r="E44" s="1130">
        <f t="shared" ref="E44:E55" si="13">+D16</f>
        <v>190570</v>
      </c>
      <c r="F44" s="1110"/>
      <c r="G44" s="1109"/>
      <c r="H44" s="1083"/>
      <c r="I44" s="8"/>
      <c r="J44" s="8"/>
      <c r="K44" s="8"/>
      <c r="L44" s="113"/>
      <c r="M44" s="13"/>
      <c r="N44" s="13"/>
      <c r="O44" s="13"/>
      <c r="P44" s="13"/>
      <c r="Q44" s="13"/>
      <c r="R44" s="13"/>
      <c r="S44" s="13"/>
      <c r="T44" s="13"/>
      <c r="U44" s="13"/>
      <c r="V44" s="13"/>
      <c r="W44" s="13"/>
      <c r="X44" s="9"/>
      <c r="Y44" s="9"/>
    </row>
    <row r="45" spans="1:25" ht="97.5" customHeight="1">
      <c r="A45" s="980"/>
      <c r="B45" s="1109"/>
      <c r="C45" s="1127" t="str">
        <f t="shared" si="11"/>
        <v>40-44</v>
      </c>
      <c r="D45" s="1130">
        <f t="shared" si="12"/>
        <v>-170804</v>
      </c>
      <c r="E45" s="1130">
        <f t="shared" si="13"/>
        <v>167884</v>
      </c>
      <c r="F45" s="1110"/>
      <c r="G45" s="1109"/>
      <c r="H45" s="1083"/>
      <c r="I45" s="8"/>
      <c r="J45" s="8"/>
      <c r="K45" s="8"/>
      <c r="L45" s="113"/>
      <c r="M45" s="13"/>
      <c r="N45" s="13"/>
      <c r="O45" s="13"/>
      <c r="P45" s="13"/>
      <c r="Q45" s="13"/>
      <c r="R45" s="13"/>
      <c r="S45" s="13"/>
      <c r="T45" s="13"/>
      <c r="U45" s="13"/>
      <c r="V45" s="13"/>
      <c r="W45" s="13"/>
      <c r="X45" s="9"/>
      <c r="Y45" s="9"/>
    </row>
    <row r="46" spans="1:25" ht="97.5" customHeight="1">
      <c r="A46" s="980"/>
      <c r="B46" s="1109"/>
      <c r="C46" s="1127" t="str">
        <f t="shared" si="11"/>
        <v>45-49</v>
      </c>
      <c r="D46" s="1130">
        <f t="shared" si="12"/>
        <v>-149873</v>
      </c>
      <c r="E46" s="1130">
        <f t="shared" si="13"/>
        <v>153096</v>
      </c>
      <c r="F46" s="1110"/>
      <c r="G46" s="1109"/>
      <c r="H46" s="1083"/>
      <c r="I46" s="8"/>
      <c r="J46" s="8"/>
      <c r="K46" s="8"/>
      <c r="L46" s="113"/>
      <c r="M46" s="13"/>
      <c r="N46" s="13"/>
      <c r="O46" s="13"/>
      <c r="P46" s="13"/>
      <c r="Q46" s="13"/>
      <c r="R46" s="13"/>
      <c r="S46" s="13"/>
      <c r="T46" s="13"/>
      <c r="U46" s="13"/>
      <c r="V46" s="13"/>
      <c r="W46" s="13"/>
      <c r="X46" s="9"/>
      <c r="Y46" s="9"/>
    </row>
    <row r="47" spans="1:25" ht="36">
      <c r="A47" s="980"/>
      <c r="B47" s="1109"/>
      <c r="C47" s="1127" t="str">
        <f t="shared" si="11"/>
        <v>50-54</v>
      </c>
      <c r="D47" s="1130">
        <f t="shared" si="12"/>
        <v>-126270</v>
      </c>
      <c r="E47" s="1130">
        <f t="shared" si="13"/>
        <v>130033</v>
      </c>
      <c r="F47" s="1110"/>
      <c r="G47" s="1109"/>
      <c r="H47" s="1083"/>
      <c r="I47" s="8"/>
      <c r="J47" s="8"/>
      <c r="K47" s="8"/>
      <c r="L47" s="13"/>
      <c r="M47" s="13"/>
      <c r="N47" s="13"/>
      <c r="O47" s="13"/>
      <c r="P47" s="13"/>
      <c r="Q47" s="13"/>
      <c r="R47" s="13"/>
      <c r="S47" s="13"/>
      <c r="T47" s="13"/>
      <c r="U47" s="13"/>
      <c r="V47" s="13"/>
      <c r="W47" s="13"/>
      <c r="X47" s="9"/>
      <c r="Y47" s="9"/>
    </row>
    <row r="48" spans="1:25" ht="36">
      <c r="A48" s="980"/>
      <c r="B48" s="1109"/>
      <c r="C48" s="1127" t="str">
        <f t="shared" si="11"/>
        <v>55-59</v>
      </c>
      <c r="D48" s="1130">
        <f t="shared" si="12"/>
        <v>-109103</v>
      </c>
      <c r="E48" s="1130">
        <f t="shared" si="13"/>
        <v>110795</v>
      </c>
      <c r="F48" s="1110"/>
      <c r="G48" s="1109"/>
      <c r="H48" s="1083"/>
      <c r="I48" s="8"/>
      <c r="J48" s="8"/>
      <c r="K48" s="8"/>
      <c r="L48" s="13"/>
      <c r="M48" s="13"/>
      <c r="N48" s="13"/>
      <c r="O48" s="13"/>
      <c r="P48" s="13"/>
      <c r="Q48" s="13"/>
      <c r="R48" s="13"/>
      <c r="S48" s="13"/>
      <c r="T48" s="13"/>
      <c r="U48" s="13"/>
      <c r="V48" s="13"/>
      <c r="W48" s="13"/>
      <c r="X48" s="9"/>
      <c r="Y48" s="9"/>
    </row>
    <row r="49" spans="1:25" ht="36">
      <c r="A49" s="980"/>
      <c r="B49" s="1109"/>
      <c r="C49" s="1127" t="str">
        <f t="shared" si="11"/>
        <v>60-64</v>
      </c>
      <c r="D49" s="1130">
        <f t="shared" si="12"/>
        <v>-81836</v>
      </c>
      <c r="E49" s="1130">
        <f t="shared" si="13"/>
        <v>83690</v>
      </c>
      <c r="F49" s="1110"/>
      <c r="G49" s="1109"/>
      <c r="H49" s="1083"/>
      <c r="I49" s="8"/>
      <c r="J49" s="8"/>
      <c r="K49" s="8"/>
      <c r="L49" s="13"/>
      <c r="M49" s="13"/>
      <c r="N49" s="13"/>
      <c r="O49" s="13"/>
      <c r="P49" s="13"/>
      <c r="Q49" s="13"/>
      <c r="R49" s="13"/>
      <c r="S49" s="13"/>
      <c r="T49" s="13"/>
      <c r="U49" s="13"/>
      <c r="V49" s="13"/>
      <c r="W49" s="13"/>
      <c r="X49" s="9"/>
      <c r="Y49" s="9"/>
    </row>
    <row r="50" spans="1:25" ht="36">
      <c r="A50" s="980"/>
      <c r="B50" s="1109"/>
      <c r="C50" s="1127" t="str">
        <f t="shared" si="11"/>
        <v>65-69</v>
      </c>
      <c r="D50" s="1130">
        <f t="shared" si="12"/>
        <v>-57020</v>
      </c>
      <c r="E50" s="1130">
        <f t="shared" si="13"/>
        <v>56877</v>
      </c>
      <c r="F50" s="1110"/>
      <c r="G50" s="1109"/>
      <c r="H50" s="1083"/>
      <c r="I50" s="8"/>
      <c r="J50" s="8"/>
      <c r="K50" s="8"/>
      <c r="L50" s="13"/>
      <c r="M50" s="13"/>
      <c r="N50" s="13"/>
      <c r="O50" s="13"/>
      <c r="P50" s="13"/>
      <c r="Q50" s="13"/>
      <c r="R50" s="13"/>
      <c r="S50" s="13"/>
      <c r="T50" s="13"/>
      <c r="U50" s="13"/>
      <c r="V50" s="13"/>
      <c r="W50" s="13"/>
      <c r="X50" s="9"/>
      <c r="Y50" s="9"/>
    </row>
    <row r="51" spans="1:25" ht="36">
      <c r="A51" s="980"/>
      <c r="B51" s="1109"/>
      <c r="C51" s="1127" t="str">
        <f t="shared" si="11"/>
        <v>70-74</v>
      </c>
      <c r="D51" s="1130">
        <f t="shared" si="12"/>
        <v>-41047</v>
      </c>
      <c r="E51" s="1130">
        <f t="shared" si="13"/>
        <v>38524</v>
      </c>
      <c r="F51" s="1110"/>
      <c r="G51" s="1109"/>
      <c r="H51" s="1083"/>
      <c r="I51" s="8"/>
      <c r="J51" s="8"/>
      <c r="K51" s="8"/>
      <c r="L51" s="13"/>
      <c r="M51" s="13"/>
      <c r="N51" s="13"/>
      <c r="O51" s="13"/>
      <c r="P51" s="13"/>
      <c r="Q51" s="13"/>
      <c r="R51" s="13"/>
      <c r="S51" s="13"/>
      <c r="T51" s="13"/>
      <c r="U51" s="13"/>
      <c r="V51" s="13"/>
      <c r="W51" s="13"/>
      <c r="X51" s="9"/>
      <c r="Y51" s="9"/>
    </row>
    <row r="52" spans="1:25" ht="36">
      <c r="A52" s="980"/>
      <c r="B52" s="1109"/>
      <c r="C52" s="1127" t="str">
        <f t="shared" si="11"/>
        <v>75-79</v>
      </c>
      <c r="D52" s="1130">
        <f t="shared" si="12"/>
        <v>-27263</v>
      </c>
      <c r="E52" s="1130">
        <f t="shared" si="13"/>
        <v>23313</v>
      </c>
      <c r="F52" s="1110"/>
      <c r="G52" s="1109"/>
      <c r="H52" s="1083"/>
      <c r="L52" s="13"/>
      <c r="M52" s="13"/>
      <c r="N52" s="13"/>
      <c r="O52" s="13"/>
      <c r="P52" s="13"/>
      <c r="Q52" s="13"/>
      <c r="R52" s="13"/>
      <c r="S52" s="13"/>
      <c r="T52" s="13"/>
      <c r="U52" s="13"/>
      <c r="V52" s="13"/>
      <c r="W52" s="13"/>
      <c r="X52" s="9"/>
      <c r="Y52" s="9"/>
    </row>
    <row r="53" spans="1:25" ht="36">
      <c r="A53" s="980"/>
      <c r="B53" s="1110"/>
      <c r="C53" s="1127" t="str">
        <f t="shared" si="11"/>
        <v>80-84</v>
      </c>
      <c r="D53" s="1130">
        <f t="shared" si="12"/>
        <v>-14949</v>
      </c>
      <c r="E53" s="1130">
        <f t="shared" si="13"/>
        <v>11669</v>
      </c>
      <c r="F53" s="1110"/>
      <c r="G53" s="1110"/>
      <c r="H53" s="13"/>
      <c r="L53" s="13"/>
      <c r="M53" s="13"/>
      <c r="N53" s="13"/>
      <c r="O53" s="13"/>
      <c r="P53" s="13"/>
      <c r="Q53" s="13"/>
      <c r="R53" s="13"/>
      <c r="S53" s="13"/>
      <c r="T53" s="13"/>
      <c r="U53" s="13"/>
      <c r="V53" s="13"/>
      <c r="W53" s="13"/>
      <c r="X53" s="9"/>
      <c r="Y53" s="37"/>
    </row>
    <row r="54" spans="1:25" ht="36">
      <c r="A54" s="980"/>
      <c r="B54" s="1110"/>
      <c r="C54" s="1127" t="str">
        <f t="shared" si="11"/>
        <v>85 y más</v>
      </c>
      <c r="D54" s="1130">
        <f t="shared" si="12"/>
        <v>-13753</v>
      </c>
      <c r="E54" s="1130">
        <f t="shared" si="13"/>
        <v>9369</v>
      </c>
      <c r="F54" s="1110"/>
      <c r="G54" s="1110"/>
      <c r="H54" s="13"/>
      <c r="L54" s="13"/>
      <c r="M54" s="13"/>
      <c r="N54" s="13"/>
      <c r="O54" s="13"/>
      <c r="P54" s="13"/>
      <c r="Q54" s="13"/>
      <c r="R54" s="13"/>
      <c r="S54" s="13"/>
      <c r="T54" s="13"/>
      <c r="U54" s="13"/>
      <c r="V54" s="13"/>
      <c r="W54" s="38"/>
      <c r="X54" s="9"/>
      <c r="Y54" s="37"/>
    </row>
    <row r="55" spans="1:25" ht="36">
      <c r="A55" s="980"/>
      <c r="B55" s="1110"/>
      <c r="C55" s="1127" t="str">
        <f t="shared" si="11"/>
        <v>Total</v>
      </c>
      <c r="D55" s="1134">
        <f t="shared" si="12"/>
        <v>-2407122</v>
      </c>
      <c r="E55" s="1135">
        <f t="shared" si="13"/>
        <v>2370838</v>
      </c>
      <c r="F55" s="1110"/>
      <c r="G55" s="1110"/>
      <c r="H55" s="13"/>
    </row>
    <row r="56" spans="1:25" ht="36">
      <c r="A56" s="980"/>
      <c r="B56" s="1110"/>
      <c r="C56" s="1110"/>
      <c r="D56" s="1128"/>
      <c r="E56" s="1110"/>
      <c r="F56" s="1110"/>
      <c r="G56" s="1110"/>
      <c r="H56" s="13"/>
    </row>
    <row r="57" spans="1:25" ht="36">
      <c r="A57" s="980"/>
      <c r="B57" s="1110"/>
      <c r="C57" s="1110"/>
      <c r="D57" s="1110"/>
      <c r="E57" s="1110"/>
      <c r="F57" s="1110"/>
      <c r="G57" s="1110"/>
      <c r="H57" s="13"/>
    </row>
    <row r="58" spans="1:25">
      <c r="B58" s="13"/>
      <c r="C58" s="13"/>
      <c r="D58" s="13"/>
      <c r="E58" s="13"/>
      <c r="F58" s="13"/>
      <c r="G58" s="13"/>
      <c r="H58" s="13"/>
    </row>
    <row r="59" spans="1:25">
      <c r="B59" s="13"/>
      <c r="C59" s="13"/>
      <c r="D59" s="13"/>
      <c r="E59" s="13"/>
      <c r="F59" s="13"/>
      <c r="G59" s="13"/>
      <c r="H59" s="13"/>
    </row>
    <row r="60" spans="1:25" ht="71.25" customHeight="1">
      <c r="B60" s="13"/>
      <c r="C60" s="13"/>
      <c r="D60" s="13"/>
      <c r="E60" s="13"/>
      <c r="F60" s="13"/>
      <c r="G60" s="13"/>
      <c r="H60" s="13"/>
    </row>
    <row r="61" spans="1:25" ht="71.25" customHeight="1">
      <c r="C61" s="13"/>
      <c r="D61" s="13"/>
      <c r="E61" s="13"/>
      <c r="F61" s="13"/>
      <c r="G61" s="13"/>
    </row>
    <row r="62" spans="1:25" ht="71.25" customHeight="1"/>
    <row r="63" spans="1:25" ht="71.25" customHeight="1"/>
    <row r="65" ht="114" customHeight="1"/>
    <row r="68" ht="213" customHeight="1"/>
  </sheetData>
  <mergeCells count="5">
    <mergeCell ref="A1:K1"/>
    <mergeCell ref="A2:K2"/>
    <mergeCell ref="AC9:AE9"/>
    <mergeCell ref="C35:C36"/>
    <mergeCell ref="A3:K7"/>
  </mergeCells>
  <conditionalFormatting sqref="A9:A27">
    <cfRule type="cellIs" dxfId="703" priority="3" operator="equal">
      <formula>0</formula>
    </cfRule>
  </conditionalFormatting>
  <conditionalFormatting sqref="B9:G9 B10:C27 E10:E27 G10:G27">
    <cfRule type="cellIs" dxfId="702" priority="4" operator="equal">
      <formula>0</formula>
    </cfRule>
  </conditionalFormatting>
  <conditionalFormatting sqref="D10:D27">
    <cfRule type="cellIs" dxfId="701" priority="2" operator="equal">
      <formula>0</formula>
    </cfRule>
  </conditionalFormatting>
  <conditionalFormatting sqref="F10:F27">
    <cfRule type="cellIs" dxfId="700" priority="1" operator="equal">
      <formula>0</formula>
    </cfRule>
  </conditionalFormatting>
  <pageMargins left="0.70866141732283472" right="0.70866141732283472" top="0.74803149606299213" bottom="0.74803149606299213" header="0.31496062992125984" footer="0.31496062992125984"/>
  <pageSetup scale="15" orientation="portrait" r:id="rId1"/>
  <drawing r:id="rId2"/>
  <tableParts count="1">
    <tablePart r:id="rId3"/>
  </tablePart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theme="4" tint="-0.249977111117893"/>
    <pageSetUpPr fitToPage="1"/>
  </sheetPr>
  <dimension ref="A1:AN36"/>
  <sheetViews>
    <sheetView showGridLines="0" view="pageBreakPreview" zoomScale="85" zoomScaleNormal="100" zoomScaleSheetLayoutView="85" workbookViewId="0">
      <selection activeCell="L8" sqref="L8"/>
    </sheetView>
  </sheetViews>
  <sheetFormatPr defaultColWidth="11.42578125" defaultRowHeight="14.25"/>
  <cols>
    <col min="1" max="1" width="22.7109375" style="218" customWidth="1"/>
    <col min="2" max="2" width="19.7109375" style="218" customWidth="1"/>
    <col min="3" max="3" width="21.5703125" style="218" customWidth="1"/>
    <col min="4" max="5" width="16.7109375" style="218" customWidth="1"/>
    <col min="6" max="6" width="21.85546875" style="218" customWidth="1"/>
    <col min="7" max="8" width="14.85546875" style="218" customWidth="1"/>
    <col min="9" max="9" width="27.85546875" style="218" customWidth="1"/>
    <col min="10" max="10" width="27.140625" style="218" customWidth="1"/>
    <col min="11" max="16384" width="11.42578125" style="218"/>
  </cols>
  <sheetData>
    <row r="1" spans="1:40" s="369" customFormat="1" ht="39" customHeight="1">
      <c r="A1" s="1511" t="s">
        <v>657</v>
      </c>
      <c r="B1" s="1511"/>
      <c r="C1" s="1511"/>
      <c r="D1" s="1511"/>
      <c r="E1" s="1511"/>
      <c r="F1" s="1511"/>
      <c r="G1" s="1511"/>
      <c r="H1" s="1511"/>
      <c r="I1" s="1511"/>
      <c r="J1" s="1511"/>
      <c r="K1" s="218"/>
      <c r="L1" s="218"/>
      <c r="M1" s="218"/>
      <c r="N1" s="218"/>
      <c r="O1" s="218"/>
      <c r="P1" s="218"/>
      <c r="Q1" s="218"/>
      <c r="R1" s="218"/>
      <c r="S1" s="218"/>
      <c r="T1" s="218"/>
      <c r="U1" s="218"/>
      <c r="V1" s="218"/>
      <c r="W1" s="218"/>
      <c r="X1" s="218"/>
      <c r="Y1" s="218"/>
      <c r="Z1" s="218"/>
      <c r="AA1" s="218"/>
      <c r="AB1" s="218"/>
      <c r="AC1" s="218"/>
      <c r="AD1" s="218"/>
      <c r="AE1" s="218"/>
      <c r="AF1" s="218"/>
      <c r="AG1" s="218"/>
      <c r="AH1" s="218"/>
      <c r="AI1" s="218"/>
      <c r="AJ1" s="218"/>
      <c r="AK1" s="218"/>
      <c r="AL1" s="218"/>
      <c r="AM1" s="218"/>
      <c r="AN1" s="218"/>
    </row>
    <row r="2" spans="1:40" ht="22.5" customHeight="1">
      <c r="A2" s="1511" t="str">
        <f>+'4. SFS-RC'!A2:K2</f>
        <v>Período: Agosto 2025</v>
      </c>
      <c r="B2" s="1511"/>
      <c r="C2" s="1511"/>
      <c r="D2" s="1511"/>
      <c r="E2" s="1511"/>
      <c r="F2" s="1511"/>
      <c r="G2" s="1511"/>
      <c r="H2" s="1511"/>
      <c r="I2" s="1511"/>
      <c r="J2" s="1511"/>
    </row>
    <row r="3" spans="1:40" ht="125.25" customHeight="1">
      <c r="A3" s="1536" t="s">
        <v>658</v>
      </c>
      <c r="B3" s="1536"/>
      <c r="C3" s="1536"/>
      <c r="D3" s="1536"/>
      <c r="E3" s="1536"/>
      <c r="F3" s="1536"/>
      <c r="G3" s="1536"/>
      <c r="H3" s="1536"/>
      <c r="I3" s="1536"/>
      <c r="J3" s="1536"/>
    </row>
    <row r="4" spans="1:40" ht="23.25" customHeight="1">
      <c r="A4" s="1536"/>
      <c r="B4" s="1536"/>
      <c r="C4" s="1536"/>
      <c r="D4" s="1536"/>
      <c r="E4" s="1536"/>
      <c r="F4" s="1536"/>
      <c r="G4" s="1536"/>
      <c r="H4" s="1536"/>
      <c r="I4" s="1536"/>
      <c r="J4" s="1536"/>
    </row>
    <row r="5" spans="1:40" ht="6" customHeight="1">
      <c r="A5" s="1082"/>
      <c r="B5" s="1082"/>
      <c r="C5" s="1082"/>
    </row>
    <row r="6" spans="1:40" s="365" customFormat="1" ht="15">
      <c r="A6" s="1160" t="s">
        <v>530</v>
      </c>
      <c r="B6" s="1161" t="s">
        <v>64</v>
      </c>
      <c r="C6" s="1161" t="s">
        <v>118</v>
      </c>
      <c r="D6" s="218"/>
      <c r="E6" s="218"/>
    </row>
    <row r="7" spans="1:40" ht="16.5" customHeight="1">
      <c r="A7" s="1162" t="s">
        <v>531</v>
      </c>
      <c r="B7" s="1163">
        <v>1566314</v>
      </c>
      <c r="C7" s="1164">
        <f>+Tabla4754[[#This Row],[Total]]/$B$12</f>
        <v>0.32782065986320524</v>
      </c>
    </row>
    <row r="8" spans="1:40" ht="16.5" customHeight="1">
      <c r="A8" s="1162" t="s">
        <v>532</v>
      </c>
      <c r="B8" s="1163">
        <v>370583</v>
      </c>
      <c r="C8" s="1164">
        <f>+Tabla4754[[#This Row],[Total]]/$B$12</f>
        <v>7.7560925583303339E-2</v>
      </c>
    </row>
    <row r="9" spans="1:40" ht="16.5" customHeight="1">
      <c r="A9" s="1162" t="s">
        <v>533</v>
      </c>
      <c r="B9" s="1163">
        <v>1199433</v>
      </c>
      <c r="C9" s="1164">
        <f>+Tabla4754[[#This Row],[Total]]/$B$12</f>
        <v>0.25103454193840047</v>
      </c>
    </row>
    <row r="10" spans="1:40" ht="16.5" customHeight="1">
      <c r="A10" s="1162" t="s">
        <v>534</v>
      </c>
      <c r="B10" s="1163">
        <v>606595</v>
      </c>
      <c r="C10" s="1164">
        <f>+Tabla4754[[#This Row],[Total]]/$B$12</f>
        <v>0.1269569021088498</v>
      </c>
    </row>
    <row r="11" spans="1:40" ht="16.5" customHeight="1">
      <c r="A11" s="1165" t="s">
        <v>535</v>
      </c>
      <c r="B11" s="1166">
        <v>1035035</v>
      </c>
      <c r="C11" s="1164">
        <f>+Tabla4754[[#This Row],[Total]]/$B$12</f>
        <v>0.21662697050624116</v>
      </c>
    </row>
    <row r="12" spans="1:40" ht="16.5" customHeight="1">
      <c r="A12" s="388" t="s">
        <v>430</v>
      </c>
      <c r="B12" s="389">
        <f>SUM(B7:B11)</f>
        <v>4777960</v>
      </c>
      <c r="C12" s="1167">
        <f>SUM(C7:C11)</f>
        <v>1</v>
      </c>
    </row>
    <row r="25" spans="1:3" ht="15">
      <c r="A25" s="1162" t="s">
        <v>536</v>
      </c>
      <c r="B25" s="1161" t="s">
        <v>64</v>
      </c>
      <c r="C25" s="1161" t="s">
        <v>118</v>
      </c>
    </row>
    <row r="26" spans="1:3" ht="15">
      <c r="A26" s="1162" t="s">
        <v>537</v>
      </c>
      <c r="B26" s="1163">
        <v>1566314</v>
      </c>
      <c r="C26" s="1164">
        <f>+Tabla475460[[#This Row],[Total]]/$B$36</f>
        <v>0.32782065986320524</v>
      </c>
    </row>
    <row r="27" spans="1:3" ht="15">
      <c r="A27" s="1162" t="s">
        <v>532</v>
      </c>
      <c r="B27" s="1163">
        <v>370583</v>
      </c>
      <c r="C27" s="1164">
        <f>+Tabla475460[[#This Row],[Total]]/$B$36</f>
        <v>7.7560925583303339E-2</v>
      </c>
    </row>
    <row r="28" spans="1:3" ht="15">
      <c r="A28" s="1162" t="s">
        <v>538</v>
      </c>
      <c r="B28" s="1163">
        <v>593517</v>
      </c>
      <c r="C28" s="1164">
        <f>+Tabla475460[[#This Row],[Total]]/$B$36</f>
        <v>0.12421975068857839</v>
      </c>
    </row>
    <row r="29" spans="1:3" ht="15">
      <c r="A29" s="1162" t="s">
        <v>539</v>
      </c>
      <c r="B29" s="1163">
        <v>217595</v>
      </c>
      <c r="C29" s="1164">
        <f>+Tabla475460[[#This Row],[Total]]/$B$36</f>
        <v>4.5541402606970337E-2</v>
      </c>
    </row>
    <row r="30" spans="1:3" ht="15">
      <c r="A30" s="1162" t="s">
        <v>540</v>
      </c>
      <c r="B30" s="1163">
        <v>136044</v>
      </c>
      <c r="C30" s="1164">
        <f>+Tabla475460[[#This Row],[Total]]/$B$36</f>
        <v>2.8473239625279409E-2</v>
      </c>
    </row>
    <row r="31" spans="1:3" ht="15">
      <c r="A31" s="1162" t="s">
        <v>541</v>
      </c>
      <c r="B31" s="1163">
        <v>252277</v>
      </c>
      <c r="C31" s="1164">
        <f>+Tabla475460[[#This Row],[Total]]/$B$36</f>
        <v>5.2800149017572351E-2</v>
      </c>
    </row>
    <row r="32" spans="1:3" ht="15">
      <c r="A32" s="1162" t="s">
        <v>542</v>
      </c>
      <c r="B32" s="1163">
        <v>243788</v>
      </c>
      <c r="C32" s="1164">
        <f>+Tabla475460[[#This Row],[Total]]/$B$36</f>
        <v>5.1023449338211284E-2</v>
      </c>
    </row>
    <row r="33" spans="1:3" ht="15">
      <c r="A33" s="1162" t="s">
        <v>543</v>
      </c>
      <c r="B33" s="1166">
        <v>138682</v>
      </c>
      <c r="C33" s="1164">
        <f>+Tabla475460[[#This Row],[Total]]/$B$36</f>
        <v>2.9025358102621201E-2</v>
      </c>
    </row>
    <row r="34" spans="1:3" ht="15">
      <c r="A34" s="1162" t="s">
        <v>544</v>
      </c>
      <c r="B34" s="1166">
        <v>224125</v>
      </c>
      <c r="C34" s="1164">
        <f>+Tabla475460[[#This Row],[Total]]/$B$36</f>
        <v>4.6908094668017312E-2</v>
      </c>
    </row>
    <row r="35" spans="1:3" ht="15">
      <c r="A35" s="1165" t="s">
        <v>535</v>
      </c>
      <c r="B35" s="1166">
        <v>1035035</v>
      </c>
      <c r="C35" s="1164">
        <f>+Tabla475460[[#This Row],[Total]]/$B$36</f>
        <v>0.21662697050624116</v>
      </c>
    </row>
    <row r="36" spans="1:3" ht="15">
      <c r="A36" s="389">
        <f>SUM(A26:A32)</f>
        <v>0</v>
      </c>
      <c r="B36" s="389">
        <f>SUM(B26:B35)</f>
        <v>4777960</v>
      </c>
      <c r="C36" s="1167">
        <f>SUM(C26:C35)</f>
        <v>0.99999999999999989</v>
      </c>
    </row>
  </sheetData>
  <mergeCells count="3">
    <mergeCell ref="A2:J2"/>
    <mergeCell ref="A1:J1"/>
    <mergeCell ref="A3:J4"/>
  </mergeCells>
  <pageMargins left="0.70866141732283472" right="0.70866141732283472" top="0.74803149606299213" bottom="0.74803149606299213" header="0.31496062992125984" footer="0.31496062992125984"/>
  <pageSetup paperSize="119" scale="61" orientation="landscape" r:id="rId1"/>
  <drawing r:id="rId2"/>
  <tableParts count="2">
    <tablePart r:id="rId3"/>
    <tablePart r:id="rId4"/>
  </tableParts>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theme="4" tint="-0.249977111117893"/>
    <pageSetUpPr fitToPage="1"/>
  </sheetPr>
  <dimension ref="A1:L49"/>
  <sheetViews>
    <sheetView showGridLines="0" view="pageBreakPreview" zoomScale="70" zoomScaleNormal="85" zoomScaleSheetLayoutView="70" workbookViewId="0">
      <selection activeCell="L10" sqref="L10"/>
    </sheetView>
  </sheetViews>
  <sheetFormatPr defaultColWidth="11.42578125" defaultRowHeight="14.25"/>
  <cols>
    <col min="1" max="1" width="4.42578125" style="218" customWidth="1"/>
    <col min="2" max="2" width="14.28515625" style="284" customWidth="1"/>
    <col min="3" max="3" width="52.28515625" style="218" customWidth="1"/>
    <col min="4" max="4" width="31" style="871" customWidth="1"/>
    <col min="5" max="5" width="27.140625" style="872" customWidth="1"/>
    <col min="6" max="10" width="18.5703125" style="872" customWidth="1"/>
    <col min="11" max="11" width="50.85546875" style="218" customWidth="1"/>
    <col min="12" max="12" width="12.28515625" style="218" customWidth="1"/>
    <col min="13" max="16384" width="11.42578125" style="218"/>
  </cols>
  <sheetData>
    <row r="1" spans="1:12" s="369" customFormat="1" ht="83.25" customHeight="1">
      <c r="B1" s="1111"/>
      <c r="C1" s="1537" t="s">
        <v>659</v>
      </c>
      <c r="D1" s="1537"/>
      <c r="E1" s="1537"/>
      <c r="F1" s="1537"/>
      <c r="G1" s="1537"/>
      <c r="H1" s="1537"/>
      <c r="I1" s="1537"/>
      <c r="J1" s="1537"/>
      <c r="K1" s="1537"/>
    </row>
    <row r="2" spans="1:12" s="369" customFormat="1" ht="26.25" customHeight="1">
      <c r="B2" s="1111"/>
      <c r="C2" s="1515" t="s">
        <v>55</v>
      </c>
      <c r="D2" s="1515"/>
      <c r="E2" s="1515"/>
      <c r="F2" s="1515"/>
      <c r="G2" s="1515"/>
      <c r="H2" s="1515"/>
      <c r="I2" s="1515"/>
      <c r="J2" s="1515"/>
      <c r="K2" s="1515"/>
    </row>
    <row r="3" spans="1:12" ht="18" customHeight="1">
      <c r="A3" s="1538" t="s">
        <v>660</v>
      </c>
      <c r="B3" s="1538"/>
      <c r="C3" s="1538"/>
      <c r="D3" s="1538"/>
      <c r="E3" s="1538"/>
      <c r="F3" s="1538"/>
      <c r="G3" s="1538"/>
      <c r="H3" s="1538"/>
      <c r="I3" s="1538"/>
      <c r="J3" s="1538"/>
      <c r="K3" s="1538"/>
    </row>
    <row r="4" spans="1:12" ht="18" customHeight="1">
      <c r="A4" s="1538"/>
      <c r="B4" s="1538"/>
      <c r="C4" s="1538"/>
      <c r="D4" s="1538"/>
      <c r="E4" s="1538"/>
      <c r="F4" s="1538"/>
      <c r="G4" s="1538"/>
      <c r="H4" s="1538"/>
      <c r="I4" s="1538"/>
      <c r="J4" s="1538"/>
      <c r="K4" s="1538"/>
    </row>
    <row r="5" spans="1:12" ht="18" customHeight="1">
      <c r="A5" s="1538"/>
      <c r="B5" s="1538"/>
      <c r="C5" s="1538"/>
      <c r="D5" s="1538"/>
      <c r="E5" s="1538"/>
      <c r="F5" s="1538"/>
      <c r="G5" s="1538"/>
      <c r="H5" s="1538"/>
      <c r="I5" s="1538"/>
      <c r="J5" s="1538"/>
      <c r="K5" s="1538"/>
    </row>
    <row r="6" spans="1:12" ht="18" customHeight="1">
      <c r="A6" s="1538"/>
      <c r="B6" s="1538"/>
      <c r="C6" s="1538"/>
      <c r="D6" s="1538"/>
      <c r="E6" s="1538"/>
      <c r="F6" s="1538"/>
      <c r="G6" s="1538"/>
      <c r="H6" s="1538"/>
      <c r="I6" s="1538"/>
      <c r="J6" s="1538"/>
      <c r="K6" s="1538"/>
    </row>
    <row r="7" spans="1:12" ht="18" customHeight="1">
      <c r="A7" s="1538"/>
      <c r="B7" s="1538"/>
      <c r="C7" s="1538"/>
      <c r="D7" s="1538"/>
      <c r="E7" s="1538"/>
      <c r="F7" s="1538"/>
      <c r="G7" s="1538"/>
      <c r="H7" s="1538"/>
      <c r="I7" s="1538"/>
      <c r="J7" s="1538"/>
      <c r="K7" s="1538"/>
    </row>
    <row r="8" spans="1:12" ht="18" customHeight="1">
      <c r="A8" s="1538"/>
      <c r="B8" s="1538"/>
      <c r="C8" s="1538"/>
      <c r="D8" s="1538"/>
      <c r="E8" s="1538"/>
      <c r="F8" s="1538"/>
      <c r="G8" s="1538"/>
      <c r="H8" s="1538"/>
      <c r="I8" s="1538"/>
      <c r="J8" s="1538"/>
      <c r="K8" s="1538"/>
    </row>
    <row r="9" spans="1:12" ht="18" customHeight="1">
      <c r="A9" s="1538"/>
      <c r="B9" s="1538"/>
      <c r="C9" s="1538"/>
      <c r="D9" s="1538"/>
      <c r="E9" s="1538"/>
      <c r="F9" s="1538"/>
      <c r="G9" s="1538"/>
      <c r="H9" s="1538"/>
      <c r="I9" s="1538"/>
      <c r="J9" s="1538"/>
      <c r="K9" s="1538"/>
    </row>
    <row r="10" spans="1:12" ht="42.75" customHeight="1">
      <c r="A10" s="1538"/>
      <c r="B10" s="1538"/>
      <c r="C10" s="1538"/>
      <c r="D10" s="1538"/>
      <c r="E10" s="1538"/>
      <c r="F10" s="1538"/>
      <c r="G10" s="1538"/>
      <c r="H10" s="1538"/>
      <c r="I10" s="1538"/>
      <c r="J10" s="1538"/>
      <c r="K10" s="1538"/>
    </row>
    <row r="11" spans="1:12" ht="102" customHeight="1">
      <c r="A11" s="1538"/>
      <c r="B11" s="1538"/>
      <c r="C11" s="1538"/>
      <c r="D11" s="1538"/>
      <c r="E11" s="1538"/>
      <c r="F11" s="1538"/>
      <c r="G11" s="1538"/>
      <c r="H11" s="1538"/>
      <c r="I11" s="1538"/>
      <c r="J11" s="1538"/>
      <c r="K11" s="1538"/>
    </row>
    <row r="12" spans="1:12" s="265" customFormat="1" ht="33" customHeight="1">
      <c r="B12" s="1112" t="s">
        <v>547</v>
      </c>
      <c r="C12" s="1112" t="s">
        <v>548</v>
      </c>
      <c r="D12" s="1113" t="s">
        <v>59</v>
      </c>
      <c r="E12" s="1114" t="s">
        <v>549</v>
      </c>
    </row>
    <row r="13" spans="1:12" s="884" customFormat="1" ht="18">
      <c r="B13" s="1115" t="s">
        <v>550</v>
      </c>
      <c r="C13" s="1116" t="s">
        <v>531</v>
      </c>
      <c r="D13" s="1092">
        <v>1067330</v>
      </c>
      <c r="E13" s="1117">
        <f>+Tabla48[[#This Row],[Ago.25]]/$D$46</f>
        <v>0.22338613131964269</v>
      </c>
    </row>
    <row r="14" spans="1:12" s="884" customFormat="1" ht="18">
      <c r="B14" s="1115" t="s">
        <v>551</v>
      </c>
      <c r="C14" s="1116" t="s">
        <v>552</v>
      </c>
      <c r="D14" s="1091">
        <v>58458</v>
      </c>
      <c r="E14" s="1117">
        <f>+Tabla48[[#This Row],[Ago.25]]/$D$46</f>
        <v>1.2234928714346709E-2</v>
      </c>
      <c r="G14" s="1518"/>
      <c r="H14" s="1518"/>
      <c r="I14" s="1518"/>
      <c r="J14" s="1518"/>
      <c r="K14" s="1518"/>
    </row>
    <row r="15" spans="1:12" s="884" customFormat="1" ht="18">
      <c r="B15" s="1115" t="s">
        <v>553</v>
      </c>
      <c r="C15" s="1116" t="s">
        <v>537</v>
      </c>
      <c r="D15" s="1091">
        <v>440526</v>
      </c>
      <c r="E15" s="1117">
        <f>+Tabla48[[#This Row],[Ago.25]]/$D$46</f>
        <v>9.2199599829215814E-2</v>
      </c>
      <c r="G15" s="1518"/>
      <c r="H15" s="1518"/>
      <c r="I15" s="1518"/>
      <c r="J15" s="1518"/>
      <c r="K15" s="1518"/>
      <c r="L15" s="736"/>
    </row>
    <row r="16" spans="1:12" s="884" customFormat="1" ht="18">
      <c r="B16" s="1115" t="s">
        <v>554</v>
      </c>
      <c r="C16" s="1116" t="s">
        <v>555</v>
      </c>
      <c r="D16" s="1091">
        <v>32340</v>
      </c>
      <c r="E16" s="1117">
        <f>+Tabla48[[#This Row],[Ago.25]]/$D$46</f>
        <v>6.7685790588451972E-3</v>
      </c>
      <c r="G16" s="1518"/>
      <c r="H16" s="1518"/>
      <c r="I16" s="1518"/>
      <c r="J16" s="1518"/>
      <c r="K16" s="1518"/>
    </row>
    <row r="17" spans="2:11" s="884" customFormat="1" ht="18">
      <c r="B17" s="1115" t="s">
        <v>556</v>
      </c>
      <c r="C17" s="1116" t="s">
        <v>557</v>
      </c>
      <c r="D17" s="1091">
        <v>33128</v>
      </c>
      <c r="E17" s="1117">
        <f>+Tabla48[[#This Row],[Ago.25]]/$D$46</f>
        <v>6.9335030012808814E-3</v>
      </c>
      <c r="G17" s="1518"/>
      <c r="H17" s="1518"/>
      <c r="I17" s="1518"/>
      <c r="J17" s="1518"/>
      <c r="K17" s="1518"/>
    </row>
    <row r="18" spans="2:11" s="884" customFormat="1" ht="18">
      <c r="B18" s="1115" t="s">
        <v>558</v>
      </c>
      <c r="C18" s="1116" t="s">
        <v>559</v>
      </c>
      <c r="D18" s="1091">
        <v>95659</v>
      </c>
      <c r="E18" s="1117">
        <f>+Tabla48[[#This Row],[Ago.25]]/$D$46</f>
        <v>2.0020887575450612E-2</v>
      </c>
      <c r="G18" s="1518"/>
      <c r="H18" s="1518"/>
      <c r="I18" s="1518"/>
      <c r="J18" s="1518"/>
      <c r="K18" s="1518"/>
    </row>
    <row r="19" spans="2:11" s="884" customFormat="1" ht="18">
      <c r="B19" s="1115" t="s">
        <v>560</v>
      </c>
      <c r="C19" s="1116" t="s">
        <v>561</v>
      </c>
      <c r="D19" s="1091">
        <v>99069</v>
      </c>
      <c r="E19" s="1117">
        <f>+Tabla48[[#This Row],[Ago.25]]/$D$46</f>
        <v>2.0734581285737009E-2</v>
      </c>
      <c r="G19" s="1518"/>
      <c r="H19" s="1518"/>
      <c r="I19" s="1518"/>
      <c r="J19" s="1518"/>
      <c r="K19" s="1518"/>
    </row>
    <row r="20" spans="2:11" s="884" customFormat="1" ht="18">
      <c r="B20" s="1115" t="s">
        <v>562</v>
      </c>
      <c r="C20" s="1116" t="s">
        <v>563</v>
      </c>
      <c r="D20" s="1091">
        <v>110387</v>
      </c>
      <c r="E20" s="1117">
        <f>+Tabla48[[#This Row],[Ago.25]]/$D$46</f>
        <v>2.3103374661989636E-2</v>
      </c>
      <c r="G20" s="1518"/>
      <c r="H20" s="1518"/>
      <c r="I20" s="1518"/>
      <c r="J20" s="1518"/>
      <c r="K20" s="1518"/>
    </row>
    <row r="21" spans="2:11" s="884" customFormat="1" ht="18">
      <c r="B21" s="1115" t="s">
        <v>564</v>
      </c>
      <c r="C21" s="1116" t="s">
        <v>565</v>
      </c>
      <c r="D21" s="1091">
        <v>86571</v>
      </c>
      <c r="E21" s="1117">
        <f>+Tabla48[[#This Row],[Ago.25]]/$D$46</f>
        <v>1.8118820584517241E-2</v>
      </c>
      <c r="G21" s="1518"/>
      <c r="H21" s="1518"/>
      <c r="I21" s="1518"/>
      <c r="J21" s="1518"/>
      <c r="K21" s="1518"/>
    </row>
    <row r="22" spans="2:11" s="884" customFormat="1" ht="18">
      <c r="B22" s="1115" t="s">
        <v>566</v>
      </c>
      <c r="C22" s="1116" t="s">
        <v>567</v>
      </c>
      <c r="D22" s="1091">
        <v>116531</v>
      </c>
      <c r="E22" s="1117">
        <f>+Tabla48[[#This Row],[Ago.25]]/$D$46</f>
        <v>2.4389279106564309E-2</v>
      </c>
      <c r="G22" s="1518"/>
      <c r="H22" s="1518"/>
      <c r="I22" s="1518"/>
      <c r="J22" s="1518"/>
      <c r="K22" s="1518"/>
    </row>
    <row r="23" spans="2:11" s="884" customFormat="1" ht="18">
      <c r="B23" s="1115" t="s">
        <v>568</v>
      </c>
      <c r="C23" s="1116" t="s">
        <v>569</v>
      </c>
      <c r="D23" s="1091">
        <v>390415</v>
      </c>
      <c r="E23" s="1117">
        <f>+Tabla48[[#This Row],[Ago.25]]/$D$46</f>
        <v>8.1711650997496846E-2</v>
      </c>
      <c r="G23" s="1518"/>
      <c r="H23" s="1518"/>
      <c r="I23" s="1518"/>
      <c r="J23" s="1518"/>
      <c r="K23" s="1518"/>
    </row>
    <row r="24" spans="2:11" s="884" customFormat="1" ht="18">
      <c r="B24" s="1115" t="s">
        <v>570</v>
      </c>
      <c r="C24" s="1116" t="s">
        <v>571</v>
      </c>
      <c r="D24" s="1091">
        <v>105905</v>
      </c>
      <c r="E24" s="1117">
        <f>+Tabla48[[#This Row],[Ago.25]]/$D$46</f>
        <v>2.2165317415800887E-2</v>
      </c>
      <c r="G24" s="1518"/>
      <c r="H24" s="1518"/>
      <c r="I24" s="1518"/>
      <c r="J24" s="1518"/>
      <c r="K24" s="1518"/>
    </row>
    <row r="25" spans="2:11" s="884" customFormat="1" ht="18">
      <c r="B25" s="1115" t="s">
        <v>572</v>
      </c>
      <c r="C25" s="1116" t="s">
        <v>573</v>
      </c>
      <c r="D25" s="1091">
        <v>36822</v>
      </c>
      <c r="E25" s="1117">
        <f>+Tabla48[[#This Row],[Ago.25]]/$D$46</f>
        <v>7.706636305033948E-3</v>
      </c>
    </row>
    <row r="26" spans="2:11" s="884" customFormat="1" ht="18">
      <c r="B26" s="1115" t="s">
        <v>574</v>
      </c>
      <c r="C26" s="1116" t="s">
        <v>575</v>
      </c>
      <c r="D26" s="1091">
        <v>46558</v>
      </c>
      <c r="E26" s="1117">
        <f>+Tabla48[[#This Row],[Ago.25]]/$D$46</f>
        <v>9.7443260303560521E-3</v>
      </c>
    </row>
    <row r="27" spans="2:11" s="884" customFormat="1" ht="18">
      <c r="B27" s="1115" t="s">
        <v>576</v>
      </c>
      <c r="C27" s="1116" t="s">
        <v>661</v>
      </c>
      <c r="D27" s="1091">
        <v>28310</v>
      </c>
      <c r="E27" s="1117">
        <f>+Tabla48[[#This Row],[Ago.25]]/$D$46</f>
        <v>5.9251228557794539E-3</v>
      </c>
    </row>
    <row r="28" spans="2:11" s="884" customFormat="1" ht="18">
      <c r="B28" s="1115" t="s">
        <v>578</v>
      </c>
      <c r="C28" s="1116" t="s">
        <v>579</v>
      </c>
      <c r="D28" s="1091">
        <v>27082</v>
      </c>
      <c r="E28" s="1117">
        <f>+Tabla48[[#This Row],[Ago.25]]/$D$46</f>
        <v>5.6681094023390737E-3</v>
      </c>
    </row>
    <row r="29" spans="2:11" s="884" customFormat="1" ht="18">
      <c r="B29" s="1115" t="s">
        <v>580</v>
      </c>
      <c r="C29" s="1116" t="s">
        <v>581</v>
      </c>
      <c r="D29" s="1091">
        <v>31151</v>
      </c>
      <c r="E29" s="1117">
        <f>+Tabla48[[#This Row],[Ago.25]]/$D$46</f>
        <v>6.5197280847893247E-3</v>
      </c>
    </row>
    <row r="30" spans="2:11" s="884" customFormat="1" ht="18">
      <c r="B30" s="1115" t="s">
        <v>582</v>
      </c>
      <c r="C30" s="1116" t="s">
        <v>583</v>
      </c>
      <c r="D30" s="1091">
        <v>26716</v>
      </c>
      <c r="E30" s="1117">
        <f>+Tabla48[[#This Row],[Ago.25]]/$D$46</f>
        <v>5.5915076727306211E-3</v>
      </c>
    </row>
    <row r="31" spans="2:11" ht="18">
      <c r="B31" s="1115" t="s">
        <v>584</v>
      </c>
      <c r="C31" s="1116" t="s">
        <v>585</v>
      </c>
      <c r="D31" s="1091">
        <v>51095</v>
      </c>
      <c r="E31" s="1117">
        <f>+Tabla48[[#This Row],[Ago.25]]/$D$46</f>
        <v>1.0693894465420389E-2</v>
      </c>
      <c r="F31" s="218"/>
      <c r="G31" s="218"/>
      <c r="H31" s="218"/>
      <c r="I31" s="218"/>
      <c r="J31" s="218"/>
    </row>
    <row r="32" spans="2:11" ht="18">
      <c r="B32" s="1115" t="s">
        <v>586</v>
      </c>
      <c r="C32" s="1116" t="s">
        <v>587</v>
      </c>
      <c r="D32" s="1091">
        <v>136208</v>
      </c>
      <c r="E32" s="1117">
        <f>+Tabla48[[#This Row],[Ago.25]]/$D$46</f>
        <v>2.8507563897562975E-2</v>
      </c>
      <c r="F32" s="218"/>
      <c r="G32" s="218"/>
      <c r="H32" s="218"/>
      <c r="I32" s="218"/>
      <c r="J32" s="218"/>
    </row>
    <row r="33" spans="2:11" ht="18">
      <c r="B33" s="1115" t="s">
        <v>588</v>
      </c>
      <c r="C33" s="1116" t="s">
        <v>589</v>
      </c>
      <c r="D33" s="1091">
        <v>57190</v>
      </c>
      <c r="E33" s="1117">
        <f>+Tabla48[[#This Row],[Ago.25]]/$D$46</f>
        <v>1.1969543487178628E-2</v>
      </c>
      <c r="F33" s="218"/>
      <c r="G33" s="218"/>
      <c r="H33" s="218"/>
      <c r="I33" s="218"/>
      <c r="J33" s="218"/>
    </row>
    <row r="34" spans="2:11" ht="18">
      <c r="B34" s="1115" t="s">
        <v>590</v>
      </c>
      <c r="C34" s="1116" t="s">
        <v>591</v>
      </c>
      <c r="D34" s="1091">
        <v>58879</v>
      </c>
      <c r="E34" s="1117">
        <f>+Tabla48[[#This Row],[Ago.25]]/$D$46</f>
        <v>1.2323041632830748E-2</v>
      </c>
      <c r="F34" s="218"/>
      <c r="G34" s="218"/>
      <c r="H34" s="218"/>
      <c r="I34" s="218"/>
      <c r="J34" s="218"/>
    </row>
    <row r="35" spans="2:11" ht="18">
      <c r="B35" s="1115" t="s">
        <v>592</v>
      </c>
      <c r="C35" s="1116" t="s">
        <v>593</v>
      </c>
      <c r="D35" s="1091">
        <v>45581</v>
      </c>
      <c r="E35" s="1117">
        <f>+Tabla48[[#This Row],[Ago.25]]/$D$46</f>
        <v>9.5398454570569859E-3</v>
      </c>
      <c r="F35" s="218"/>
      <c r="G35" s="218"/>
      <c r="H35" s="218"/>
      <c r="I35" s="218"/>
      <c r="J35" s="218"/>
    </row>
    <row r="36" spans="2:11" ht="18">
      <c r="B36" s="1115" t="s">
        <v>594</v>
      </c>
      <c r="C36" s="1116" t="s">
        <v>595</v>
      </c>
      <c r="D36" s="1091">
        <v>22229</v>
      </c>
      <c r="E36" s="1117">
        <f>+Tabla48[[#This Row],[Ago.25]]/$D$46</f>
        <v>4.6524039548259087E-3</v>
      </c>
      <c r="F36" s="218"/>
      <c r="G36" s="218"/>
      <c r="H36" s="218"/>
      <c r="I36" s="218"/>
      <c r="J36" s="218"/>
    </row>
    <row r="37" spans="2:11" ht="18">
      <c r="B37" s="1115" t="s">
        <v>596</v>
      </c>
      <c r="C37" s="1116" t="s">
        <v>662</v>
      </c>
      <c r="D37" s="1091">
        <v>175978</v>
      </c>
      <c r="E37" s="1117">
        <f>+Tabla48[[#This Row],[Ago.25]]/$D$46</f>
        <v>3.6831199926328391E-2</v>
      </c>
      <c r="F37" s="218"/>
      <c r="G37" s="218"/>
      <c r="H37" s="218"/>
      <c r="I37" s="218"/>
      <c r="J37" s="218"/>
    </row>
    <row r="38" spans="2:11" ht="18">
      <c r="B38" s="1115" t="s">
        <v>598</v>
      </c>
      <c r="C38" s="1116" t="s">
        <v>599</v>
      </c>
      <c r="D38" s="1091">
        <v>32720</v>
      </c>
      <c r="E38" s="1117">
        <f>+Tabla48[[#This Row],[Ago.25]]/$D$46</f>
        <v>6.848110909258345E-3</v>
      </c>
      <c r="F38" s="218"/>
      <c r="G38" s="218"/>
      <c r="H38" s="218"/>
      <c r="I38" s="218"/>
      <c r="J38" s="218"/>
    </row>
    <row r="39" spans="2:11" ht="18">
      <c r="B39" s="1115" t="s">
        <v>600</v>
      </c>
      <c r="C39" s="1116" t="s">
        <v>601</v>
      </c>
      <c r="D39" s="1091">
        <v>71958</v>
      </c>
      <c r="E39" s="1117">
        <f>+Tabla48[[#This Row],[Ago.25]]/$D$46</f>
        <v>1.5060402347445353E-2</v>
      </c>
      <c r="F39" s="218"/>
      <c r="G39" s="218"/>
      <c r="H39" s="218"/>
      <c r="I39" s="218"/>
      <c r="J39" s="218"/>
    </row>
    <row r="40" spans="2:11" ht="18">
      <c r="B40" s="1115" t="s">
        <v>602</v>
      </c>
      <c r="C40" s="1116" t="s">
        <v>603</v>
      </c>
      <c r="D40" s="1091">
        <v>26514</v>
      </c>
      <c r="E40" s="1117">
        <f>+Tabla48[[#This Row],[Ago.25]]/$D$46</f>
        <v>5.549230215405738E-3</v>
      </c>
      <c r="F40" s="218"/>
      <c r="G40" s="218"/>
      <c r="H40" s="218"/>
      <c r="I40" s="218"/>
      <c r="J40" s="218"/>
    </row>
    <row r="41" spans="2:11" ht="18">
      <c r="B41" s="1115" t="s">
        <v>604</v>
      </c>
      <c r="C41" s="1116" t="s">
        <v>605</v>
      </c>
      <c r="D41" s="1091">
        <v>7490</v>
      </c>
      <c r="E41" s="1117">
        <f>+Tabla48[[#This Row],[Ago.25]]/$D$46</f>
        <v>1.5676146305117664E-3</v>
      </c>
      <c r="F41" s="218"/>
      <c r="G41" s="218"/>
      <c r="H41" s="218"/>
      <c r="I41" s="218"/>
      <c r="J41" s="218"/>
    </row>
    <row r="42" spans="2:11" ht="18">
      <c r="B42" s="1115" t="s">
        <v>606</v>
      </c>
      <c r="C42" s="1116" t="s">
        <v>607</v>
      </c>
      <c r="D42" s="1091">
        <v>83048</v>
      </c>
      <c r="E42" s="1117">
        <f>+Tabla48[[#This Row],[Ago.25]]/$D$46</f>
        <v>1.7381476613450093E-2</v>
      </c>
      <c r="F42" s="218"/>
      <c r="G42" s="218"/>
      <c r="H42" s="218"/>
      <c r="I42" s="218"/>
      <c r="J42" s="218"/>
    </row>
    <row r="43" spans="2:11" ht="18">
      <c r="B43" s="1115" t="s">
        <v>608</v>
      </c>
      <c r="C43" s="1116" t="s">
        <v>609</v>
      </c>
      <c r="D43" s="1091">
        <v>111783</v>
      </c>
      <c r="E43" s="1117">
        <f>+Tabla48[[#This Row],[Ago.25]]/$D$46</f>
        <v>2.3395549565086354E-2</v>
      </c>
      <c r="F43" s="884"/>
      <c r="G43" s="884"/>
      <c r="H43" s="884"/>
      <c r="I43" s="884"/>
      <c r="J43" s="884"/>
      <c r="K43" s="884"/>
    </row>
    <row r="44" spans="2:11" ht="18">
      <c r="B44" s="1115" t="s">
        <v>610</v>
      </c>
      <c r="C44" s="1116" t="s">
        <v>611</v>
      </c>
      <c r="D44" s="1091">
        <v>29294</v>
      </c>
      <c r="E44" s="1117">
        <f>+Tabla48[[#This Row],[Ago.25]]/$D$46</f>
        <v>6.1310684894808664E-3</v>
      </c>
      <c r="F44" s="218"/>
      <c r="G44" s="218"/>
      <c r="H44" s="218"/>
      <c r="I44" s="218"/>
      <c r="J44" s="218"/>
    </row>
    <row r="45" spans="2:11" ht="18">
      <c r="B45" s="1115" t="s">
        <v>612</v>
      </c>
      <c r="C45" s="1121" t="s">
        <v>663</v>
      </c>
      <c r="D45" s="1122">
        <v>1035035</v>
      </c>
      <c r="E45" s="1123">
        <f>+Tabla48[[#This Row],[Ago.25]]/$D$46</f>
        <v>0.21662697050624116</v>
      </c>
      <c r="F45" s="218"/>
      <c r="G45" s="218"/>
      <c r="H45" s="218"/>
      <c r="I45" s="218"/>
      <c r="J45" s="218"/>
    </row>
    <row r="46" spans="2:11" ht="18">
      <c r="B46" s="1118" t="s">
        <v>130</v>
      </c>
      <c r="C46" s="1119" t="s">
        <v>130</v>
      </c>
      <c r="D46" s="1099">
        <f>SUM(D13:D45)</f>
        <v>4777960</v>
      </c>
      <c r="E46" s="1120">
        <f>SUM(E13:E45)</f>
        <v>1</v>
      </c>
      <c r="F46" s="218"/>
      <c r="G46" s="218"/>
      <c r="H46" s="218"/>
      <c r="I46" s="218"/>
      <c r="J46" s="218"/>
    </row>
    <row r="48" spans="2:11" s="884" customFormat="1">
      <c r="B48" s="1107"/>
      <c r="C48" s="218"/>
      <c r="D48" s="871"/>
      <c r="E48" s="872"/>
      <c r="F48" s="872"/>
      <c r="G48" s="872"/>
      <c r="H48" s="872"/>
      <c r="I48" s="872"/>
      <c r="J48" s="872"/>
      <c r="K48" s="218"/>
    </row>
    <row r="49" spans="11:11">
      <c r="K49" s="884"/>
    </row>
  </sheetData>
  <mergeCells count="4">
    <mergeCell ref="C1:K1"/>
    <mergeCell ref="C2:K2"/>
    <mergeCell ref="G14:K24"/>
    <mergeCell ref="A3:K11"/>
  </mergeCells>
  <pageMargins left="0.70866141732283472" right="0.70866141732283472" top="0.74803149606299213" bottom="0.74803149606299213" header="0.31496062992125984" footer="0.31496062992125984"/>
  <pageSetup paperSize="119" scale="47" orientation="landscape" r:id="rId1"/>
  <drawing r:id="rId2"/>
  <tableParts count="1">
    <tablePart r:id="rId3"/>
  </tablePart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33">
    <tabColor theme="1" tint="4.9989318521683403E-2"/>
    <pageSetUpPr fitToPage="1"/>
  </sheetPr>
  <dimension ref="A1"/>
  <sheetViews>
    <sheetView showGridLines="0" view="pageBreakPreview" zoomScaleNormal="100" zoomScaleSheetLayoutView="100" workbookViewId="0">
      <selection activeCell="S22" sqref="S22"/>
    </sheetView>
  </sheetViews>
  <sheetFormatPr defaultColWidth="11.5703125" defaultRowHeight="15"/>
  <cols>
    <col min="7" max="7" width="12.5703125" customWidth="1"/>
  </cols>
  <sheetData/>
  <pageMargins left="0.70866141732283472" right="0.70866141732283472" top="0.74803149606299213" bottom="0.74803149606299213" header="0.31496062992125984" footer="0.31496062992125984"/>
  <pageSetup scale="80" orientation="landscape" r:id="rId1"/>
  <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4">
    <tabColor theme="1"/>
    <pageSetUpPr fitToPage="1"/>
  </sheetPr>
  <dimension ref="A3:O42"/>
  <sheetViews>
    <sheetView showGridLines="0" view="pageBreakPreview" zoomScale="40" zoomScaleNormal="100" zoomScaleSheetLayoutView="40" workbookViewId="0">
      <selection activeCell="V11" sqref="V11"/>
    </sheetView>
  </sheetViews>
  <sheetFormatPr defaultColWidth="11.42578125" defaultRowHeight="18.75"/>
  <cols>
    <col min="1" max="1" width="31.28515625" customWidth="1"/>
    <col min="2" max="2" width="30.140625" customWidth="1"/>
    <col min="3" max="3" width="38.42578125" customWidth="1"/>
    <col min="4" max="4" width="43" customWidth="1"/>
    <col min="5" max="9" width="30.140625" customWidth="1"/>
    <col min="10" max="10" width="44.85546875" customWidth="1"/>
    <col min="11" max="11" width="58" customWidth="1"/>
    <col min="12" max="12" width="35" customWidth="1"/>
    <col min="13" max="13" width="16.7109375" customWidth="1"/>
    <col min="14" max="14" width="16.28515625" style="70" bestFit="1" customWidth="1"/>
  </cols>
  <sheetData>
    <row r="3" spans="1:12">
      <c r="A3" s="1169"/>
      <c r="B3" s="1169"/>
      <c r="C3" s="1169"/>
      <c r="D3" s="1169"/>
      <c r="E3" s="1169"/>
      <c r="F3" s="1169"/>
      <c r="G3" s="1169"/>
      <c r="H3" s="1169"/>
      <c r="I3" s="1169"/>
      <c r="J3" s="1169"/>
      <c r="K3" s="1169"/>
      <c r="L3" s="1169"/>
    </row>
    <row r="4" spans="1:12" ht="108.75" customHeight="1">
      <c r="A4" s="1169"/>
      <c r="B4" s="1169"/>
      <c r="C4" s="1169"/>
      <c r="D4" s="1169"/>
      <c r="E4" s="1169"/>
      <c r="F4" s="1169"/>
      <c r="G4" s="1169"/>
      <c r="H4" s="1169"/>
      <c r="I4" s="1169"/>
      <c r="J4" s="1169"/>
      <c r="K4" s="1169"/>
      <c r="L4" s="1169"/>
    </row>
    <row r="5" spans="1:12" ht="61.5" customHeight="1">
      <c r="A5" s="1539" t="s">
        <v>664</v>
      </c>
      <c r="B5" s="1539"/>
      <c r="C5" s="1539"/>
      <c r="D5" s="1539"/>
      <c r="E5" s="1539"/>
      <c r="F5" s="1539"/>
      <c r="G5" s="1539"/>
      <c r="H5" s="1539"/>
      <c r="I5" s="1539"/>
      <c r="J5" s="1539"/>
      <c r="K5" s="1539"/>
      <c r="L5" s="1539"/>
    </row>
    <row r="6" spans="1:12" ht="78.75" customHeight="1">
      <c r="A6" s="1539"/>
      <c r="B6" s="1539"/>
      <c r="C6" s="1539"/>
      <c r="D6" s="1539"/>
      <c r="E6" s="1539"/>
      <c r="F6" s="1539"/>
      <c r="G6" s="1539"/>
      <c r="H6" s="1539"/>
      <c r="I6" s="1539"/>
      <c r="J6" s="1539"/>
      <c r="K6" s="1539"/>
      <c r="L6" s="1539"/>
    </row>
    <row r="7" spans="1:12" ht="31.5" customHeight="1">
      <c r="A7" s="1539"/>
      <c r="B7" s="1539"/>
      <c r="C7" s="1539"/>
      <c r="D7" s="1539"/>
      <c r="E7" s="1539"/>
      <c r="F7" s="1539"/>
      <c r="G7" s="1539"/>
      <c r="H7" s="1539"/>
      <c r="I7" s="1539"/>
      <c r="J7" s="1539"/>
      <c r="K7" s="1539"/>
      <c r="L7" s="1539"/>
    </row>
    <row r="8" spans="1:12" ht="31.5" customHeight="1">
      <c r="A8" s="1539"/>
      <c r="B8" s="1539"/>
      <c r="C8" s="1539"/>
      <c r="D8" s="1539"/>
      <c r="E8" s="1539"/>
      <c r="F8" s="1539"/>
      <c r="G8" s="1539"/>
      <c r="H8" s="1539"/>
      <c r="I8" s="1539"/>
      <c r="J8" s="1539"/>
      <c r="K8" s="1539"/>
      <c r="L8" s="1539"/>
    </row>
    <row r="9" spans="1:12" ht="57.75" customHeight="1">
      <c r="A9" s="1539"/>
      <c r="B9" s="1539"/>
      <c r="C9" s="1539"/>
      <c r="D9" s="1539"/>
      <c r="E9" s="1539"/>
      <c r="F9" s="1539"/>
      <c r="G9" s="1539"/>
      <c r="H9" s="1539"/>
      <c r="I9" s="1539"/>
      <c r="J9" s="1539"/>
      <c r="K9" s="1539"/>
      <c r="L9" s="1539"/>
    </row>
    <row r="10" spans="1:12" ht="31.5" customHeight="1">
      <c r="A10" s="1539"/>
      <c r="B10" s="1539"/>
      <c r="C10" s="1539"/>
      <c r="D10" s="1539"/>
      <c r="E10" s="1539"/>
      <c r="F10" s="1539"/>
      <c r="G10" s="1539"/>
      <c r="H10" s="1539"/>
      <c r="I10" s="1539"/>
      <c r="J10" s="1539"/>
      <c r="K10" s="1539"/>
      <c r="L10" s="1539"/>
    </row>
    <row r="11" spans="1:12" ht="35.25" customHeight="1">
      <c r="A11" s="1539"/>
      <c r="B11" s="1539"/>
      <c r="C11" s="1539"/>
      <c r="D11" s="1539"/>
      <c r="E11" s="1539"/>
      <c r="F11" s="1539"/>
      <c r="G11" s="1539"/>
      <c r="H11" s="1539"/>
      <c r="I11" s="1539"/>
      <c r="J11" s="1539"/>
      <c r="K11" s="1539"/>
      <c r="L11" s="1539"/>
    </row>
    <row r="12" spans="1:12" ht="31.5" customHeight="1">
      <c r="A12" s="1539"/>
      <c r="B12" s="1539"/>
      <c r="C12" s="1539"/>
      <c r="D12" s="1539"/>
      <c r="E12" s="1539"/>
      <c r="F12" s="1539"/>
      <c r="G12" s="1539"/>
      <c r="H12" s="1539"/>
      <c r="I12" s="1539"/>
      <c r="J12" s="1539"/>
      <c r="K12" s="1539"/>
      <c r="L12" s="1539"/>
    </row>
    <row r="13" spans="1:12" ht="56.25" customHeight="1">
      <c r="A13" s="1539"/>
      <c r="B13" s="1539"/>
      <c r="C13" s="1539"/>
      <c r="D13" s="1539"/>
      <c r="E13" s="1539"/>
      <c r="F13" s="1539"/>
      <c r="G13" s="1539"/>
      <c r="H13" s="1539"/>
      <c r="I13" s="1539"/>
      <c r="J13" s="1539"/>
      <c r="K13" s="1539"/>
      <c r="L13" s="1539"/>
    </row>
    <row r="14" spans="1:12" ht="46.5" customHeight="1">
      <c r="A14" s="1539"/>
      <c r="B14" s="1539"/>
      <c r="C14" s="1539"/>
      <c r="D14" s="1539"/>
      <c r="E14" s="1539"/>
      <c r="F14" s="1539"/>
      <c r="G14" s="1539"/>
      <c r="H14" s="1539"/>
      <c r="I14" s="1539"/>
      <c r="J14" s="1539"/>
      <c r="K14" s="1539"/>
      <c r="L14" s="1539"/>
    </row>
    <row r="15" spans="1:12" ht="31.5" customHeight="1">
      <c r="A15" s="1539"/>
      <c r="B15" s="1539"/>
      <c r="C15" s="1539"/>
      <c r="D15" s="1539"/>
      <c r="E15" s="1539"/>
      <c r="F15" s="1539"/>
      <c r="G15" s="1539"/>
      <c r="H15" s="1539"/>
      <c r="I15" s="1539"/>
      <c r="J15" s="1539"/>
      <c r="K15" s="1539"/>
      <c r="L15" s="1539"/>
    </row>
    <row r="16" spans="1:12">
      <c r="A16" s="1539"/>
      <c r="B16" s="1539"/>
      <c r="C16" s="1539"/>
      <c r="D16" s="1539"/>
      <c r="E16" s="1539"/>
      <c r="F16" s="1539"/>
      <c r="G16" s="1539"/>
      <c r="H16" s="1539"/>
      <c r="I16" s="1539"/>
      <c r="J16" s="1539"/>
      <c r="K16" s="1539"/>
      <c r="L16" s="1539"/>
    </row>
    <row r="17" spans="1:15" ht="31.5" customHeight="1">
      <c r="A17" s="1539"/>
      <c r="B17" s="1539"/>
      <c r="C17" s="1539"/>
      <c r="D17" s="1539"/>
      <c r="E17" s="1539"/>
      <c r="F17" s="1539"/>
      <c r="G17" s="1539"/>
      <c r="H17" s="1539"/>
      <c r="I17" s="1539"/>
      <c r="J17" s="1539"/>
      <c r="K17" s="1539"/>
      <c r="L17" s="1539"/>
    </row>
    <row r="18" spans="1:15" ht="31.5" customHeight="1">
      <c r="A18" s="1539"/>
      <c r="B18" s="1539"/>
      <c r="C18" s="1539"/>
      <c r="D18" s="1539"/>
      <c r="E18" s="1539"/>
      <c r="F18" s="1539"/>
      <c r="G18" s="1539"/>
      <c r="H18" s="1539"/>
      <c r="I18" s="1539"/>
      <c r="J18" s="1539"/>
      <c r="K18" s="1539"/>
      <c r="L18" s="1539"/>
    </row>
    <row r="19" spans="1:15">
      <c r="A19" s="1539"/>
      <c r="B19" s="1539"/>
      <c r="C19" s="1539"/>
      <c r="D19" s="1539"/>
      <c r="E19" s="1539"/>
      <c r="F19" s="1539"/>
      <c r="G19" s="1539"/>
      <c r="H19" s="1539"/>
      <c r="I19" s="1539"/>
      <c r="J19" s="1539"/>
      <c r="K19" s="1539"/>
      <c r="L19" s="1539"/>
    </row>
    <row r="20" spans="1:15">
      <c r="A20" s="1539"/>
      <c r="B20" s="1539"/>
      <c r="C20" s="1539"/>
      <c r="D20" s="1539"/>
      <c r="E20" s="1539"/>
      <c r="F20" s="1539"/>
      <c r="G20" s="1539"/>
      <c r="H20" s="1539"/>
      <c r="I20" s="1539"/>
      <c r="J20" s="1539"/>
      <c r="K20" s="1539"/>
      <c r="L20" s="1539"/>
    </row>
    <row r="21" spans="1:15" ht="31.5" customHeight="1">
      <c r="A21" s="1539"/>
      <c r="B21" s="1539"/>
      <c r="C21" s="1539"/>
      <c r="D21" s="1539"/>
      <c r="E21" s="1539"/>
      <c r="F21" s="1539"/>
      <c r="G21" s="1539"/>
      <c r="H21" s="1539"/>
      <c r="I21" s="1539"/>
      <c r="J21" s="1539"/>
      <c r="K21" s="1539"/>
      <c r="L21" s="1539"/>
    </row>
    <row r="22" spans="1:15" ht="64.5" customHeight="1">
      <c r="A22" s="1539"/>
      <c r="B22" s="1539"/>
      <c r="C22" s="1539"/>
      <c r="D22" s="1539"/>
      <c r="E22" s="1539"/>
      <c r="F22" s="1539"/>
      <c r="G22" s="1539"/>
      <c r="H22" s="1539"/>
      <c r="I22" s="1539"/>
      <c r="J22" s="1539"/>
      <c r="K22" s="1539"/>
      <c r="L22" s="1539"/>
      <c r="N22" s="727"/>
      <c r="O22" s="727"/>
    </row>
    <row r="23" spans="1:15" ht="31.5" customHeight="1">
      <c r="A23" s="1539"/>
      <c r="B23" s="1539"/>
      <c r="C23" s="1539"/>
      <c r="D23" s="1539"/>
      <c r="E23" s="1539"/>
      <c r="F23" s="1539"/>
      <c r="G23" s="1539"/>
      <c r="H23" s="1539"/>
      <c r="I23" s="1539"/>
      <c r="J23" s="1539"/>
      <c r="K23" s="1539"/>
      <c r="L23" s="1539"/>
      <c r="N23" s="870"/>
      <c r="O23" s="727"/>
    </row>
    <row r="24" spans="1:15" ht="28.5" customHeight="1">
      <c r="A24" s="1539"/>
      <c r="B24" s="1539"/>
      <c r="C24" s="1539"/>
      <c r="D24" s="1539"/>
      <c r="E24" s="1539"/>
      <c r="F24" s="1539"/>
      <c r="G24" s="1539"/>
      <c r="H24" s="1539"/>
      <c r="I24" s="1539"/>
      <c r="J24" s="1539"/>
      <c r="K24" s="1539"/>
      <c r="L24" s="1539"/>
      <c r="N24" s="727"/>
      <c r="O24" s="727"/>
    </row>
    <row r="25" spans="1:15" ht="31.5" customHeight="1">
      <c r="A25" s="1539"/>
      <c r="B25" s="1539"/>
      <c r="C25" s="1539"/>
      <c r="D25" s="1539"/>
      <c r="E25" s="1539"/>
      <c r="F25" s="1539"/>
      <c r="G25" s="1539"/>
      <c r="H25" s="1539"/>
      <c r="I25" s="1539"/>
      <c r="J25" s="1539"/>
      <c r="K25" s="1539"/>
      <c r="L25" s="1539"/>
      <c r="N25" s="727"/>
      <c r="O25" s="727"/>
    </row>
    <row r="26" spans="1:15" ht="39.75" customHeight="1">
      <c r="A26" s="1539"/>
      <c r="B26" s="1539"/>
      <c r="C26" s="1539"/>
      <c r="D26" s="1539"/>
      <c r="E26" s="1539"/>
      <c r="F26" s="1539"/>
      <c r="G26" s="1539"/>
      <c r="H26" s="1539"/>
      <c r="I26" s="1539"/>
      <c r="J26" s="1539"/>
      <c r="K26" s="1539"/>
      <c r="L26" s="1539"/>
      <c r="N26" s="727"/>
      <c r="O26" s="727"/>
    </row>
    <row r="27" spans="1:15" ht="30" customHeight="1">
      <c r="A27" s="1539"/>
      <c r="B27" s="1539"/>
      <c r="C27" s="1539"/>
      <c r="D27" s="1539"/>
      <c r="E27" s="1539"/>
      <c r="F27" s="1539"/>
      <c r="G27" s="1539"/>
      <c r="H27" s="1539"/>
      <c r="I27" s="1539"/>
      <c r="J27" s="1539"/>
      <c r="K27" s="1539"/>
      <c r="L27" s="1539"/>
    </row>
    <row r="28" spans="1:15" ht="78" customHeight="1">
      <c r="A28" s="1539"/>
      <c r="B28" s="1539"/>
      <c r="C28" s="1539"/>
      <c r="D28" s="1539"/>
      <c r="E28" s="1539"/>
      <c r="F28" s="1539"/>
      <c r="G28" s="1539"/>
      <c r="H28" s="1539"/>
      <c r="I28" s="1539"/>
      <c r="J28" s="1539"/>
      <c r="K28" s="1539"/>
      <c r="L28" s="1539"/>
    </row>
    <row r="29" spans="1:15" ht="31.5" customHeight="1">
      <c r="A29" s="1539"/>
      <c r="B29" s="1539"/>
      <c r="C29" s="1539"/>
      <c r="D29" s="1539"/>
      <c r="E29" s="1539"/>
      <c r="F29" s="1539"/>
      <c r="G29" s="1539"/>
      <c r="H29" s="1539"/>
      <c r="I29" s="1539"/>
      <c r="J29" s="1539"/>
      <c r="K29" s="1539"/>
      <c r="L29" s="1539"/>
    </row>
    <row r="30" spans="1:15" ht="31.5" customHeight="1">
      <c r="A30" s="1539"/>
      <c r="B30" s="1539"/>
      <c r="C30" s="1539"/>
      <c r="D30" s="1539"/>
      <c r="E30" s="1539"/>
      <c r="F30" s="1539"/>
      <c r="G30" s="1539"/>
      <c r="H30" s="1539"/>
      <c r="I30" s="1539"/>
      <c r="J30" s="1539"/>
      <c r="K30" s="1539"/>
      <c r="L30" s="1539"/>
    </row>
    <row r="31" spans="1:15" ht="26.25" customHeight="1">
      <c r="A31" s="1539"/>
      <c r="B31" s="1539"/>
      <c r="C31" s="1539"/>
      <c r="D31" s="1539"/>
      <c r="E31" s="1539"/>
      <c r="F31" s="1539"/>
      <c r="G31" s="1539"/>
      <c r="H31" s="1539"/>
      <c r="I31" s="1539"/>
      <c r="J31" s="1539"/>
      <c r="K31" s="1539"/>
      <c r="L31" s="1539"/>
    </row>
    <row r="32" spans="1:15" ht="30.75" customHeight="1">
      <c r="A32" s="1539"/>
      <c r="B32" s="1539"/>
      <c r="C32" s="1539"/>
      <c r="D32" s="1539"/>
      <c r="E32" s="1539"/>
      <c r="F32" s="1539"/>
      <c r="G32" s="1539"/>
      <c r="H32" s="1539"/>
      <c r="I32" s="1539"/>
      <c r="J32" s="1539"/>
      <c r="K32" s="1539"/>
      <c r="L32" s="1539"/>
    </row>
    <row r="33" spans="1:12" ht="53.25" customHeight="1">
      <c r="A33" s="1539"/>
      <c r="B33" s="1539"/>
      <c r="C33" s="1539"/>
      <c r="D33" s="1539"/>
      <c r="E33" s="1539"/>
      <c r="F33" s="1539"/>
      <c r="G33" s="1539"/>
      <c r="H33" s="1539"/>
      <c r="I33" s="1539"/>
      <c r="J33" s="1539"/>
      <c r="K33" s="1539"/>
      <c r="L33" s="1539"/>
    </row>
    <row r="34" spans="1:12" ht="31.5" customHeight="1">
      <c r="A34" s="1539"/>
      <c r="B34" s="1539"/>
      <c r="C34" s="1539"/>
      <c r="D34" s="1539"/>
      <c r="E34" s="1539"/>
      <c r="F34" s="1539"/>
      <c r="G34" s="1539"/>
      <c r="H34" s="1539"/>
      <c r="I34" s="1539"/>
      <c r="J34" s="1539"/>
      <c r="K34" s="1539"/>
      <c r="L34" s="1539"/>
    </row>
    <row r="35" spans="1:12" ht="134.25" customHeight="1">
      <c r="A35" s="1539"/>
      <c r="B35" s="1539"/>
      <c r="C35" s="1539"/>
      <c r="D35" s="1539"/>
      <c r="E35" s="1539"/>
      <c r="F35" s="1539"/>
      <c r="G35" s="1539"/>
      <c r="H35" s="1539"/>
      <c r="I35" s="1539"/>
      <c r="J35" s="1539"/>
      <c r="K35" s="1539"/>
      <c r="L35" s="1539"/>
    </row>
    <row r="36" spans="1:12" ht="63" customHeight="1">
      <c r="A36" s="1539"/>
      <c r="B36" s="1539"/>
      <c r="C36" s="1539"/>
      <c r="D36" s="1539"/>
      <c r="E36" s="1539"/>
      <c r="F36" s="1539"/>
      <c r="G36" s="1539"/>
      <c r="H36" s="1539"/>
      <c r="I36" s="1539"/>
      <c r="J36" s="1539"/>
      <c r="K36" s="1539"/>
      <c r="L36" s="1539"/>
    </row>
    <row r="37" spans="1:12">
      <c r="A37" s="1539"/>
      <c r="B37" s="1539"/>
      <c r="C37" s="1539"/>
      <c r="D37" s="1539"/>
      <c r="E37" s="1539"/>
      <c r="F37" s="1539"/>
      <c r="G37" s="1539"/>
      <c r="H37" s="1539"/>
      <c r="I37" s="1539"/>
      <c r="J37" s="1539"/>
      <c r="K37" s="1539"/>
      <c r="L37" s="1539"/>
    </row>
    <row r="38" spans="1:12">
      <c r="A38" s="1539"/>
      <c r="B38" s="1539"/>
      <c r="C38" s="1539"/>
      <c r="D38" s="1539"/>
      <c r="E38" s="1539"/>
      <c r="F38" s="1539"/>
      <c r="G38" s="1539"/>
      <c r="H38" s="1539"/>
      <c r="I38" s="1539"/>
      <c r="J38" s="1539"/>
      <c r="K38" s="1539"/>
      <c r="L38" s="1539"/>
    </row>
    <row r="39" spans="1:12">
      <c r="A39" s="1539"/>
      <c r="B39" s="1539"/>
      <c r="C39" s="1539"/>
      <c r="D39" s="1539"/>
      <c r="E39" s="1539"/>
      <c r="F39" s="1539"/>
      <c r="G39" s="1539"/>
      <c r="H39" s="1539"/>
      <c r="I39" s="1539"/>
      <c r="J39" s="1539"/>
      <c r="K39" s="1539"/>
      <c r="L39" s="1539"/>
    </row>
    <row r="40" spans="1:12">
      <c r="A40" s="1539"/>
      <c r="B40" s="1539"/>
      <c r="C40" s="1539"/>
      <c r="D40" s="1539"/>
      <c r="E40" s="1539"/>
      <c r="F40" s="1539"/>
      <c r="G40" s="1539"/>
      <c r="H40" s="1539"/>
      <c r="I40" s="1539"/>
      <c r="J40" s="1539"/>
      <c r="K40" s="1539"/>
      <c r="L40" s="1539"/>
    </row>
    <row r="41" spans="1:12">
      <c r="A41" s="1539"/>
      <c r="B41" s="1539"/>
      <c r="C41" s="1539"/>
      <c r="D41" s="1539"/>
      <c r="E41" s="1539"/>
      <c r="F41" s="1539"/>
      <c r="G41" s="1539"/>
      <c r="H41" s="1539"/>
      <c r="I41" s="1539"/>
      <c r="J41" s="1539"/>
      <c r="K41" s="1539"/>
      <c r="L41" s="1539"/>
    </row>
    <row r="42" spans="1:12">
      <c r="B42" s="36"/>
    </row>
  </sheetData>
  <mergeCells count="1">
    <mergeCell ref="A5:L41"/>
  </mergeCells>
  <pageMargins left="0.70866141732283472" right="0.70866141732283472" top="0.74803149606299213" bottom="0.74803149606299213" header="0.31496062992125984" footer="0.31496062992125984"/>
  <pageSetup paperSize="119" scale="30" orientation="landscape" r:id="rId1"/>
  <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7">
    <tabColor theme="6" tint="-0.249977111117893"/>
    <pageSetUpPr fitToPage="1"/>
  </sheetPr>
  <dimension ref="A1:X56"/>
  <sheetViews>
    <sheetView showGridLines="0" view="pageBreakPreview" topLeftCell="B1" zoomScale="85" zoomScaleNormal="100" zoomScaleSheetLayoutView="85" workbookViewId="0">
      <selection activeCell="L15" sqref="L15"/>
    </sheetView>
  </sheetViews>
  <sheetFormatPr defaultColWidth="11.42578125" defaultRowHeight="15"/>
  <cols>
    <col min="1" max="1" width="16.28515625" hidden="1" customWidth="1"/>
    <col min="2" max="2" width="22.5703125" style="11" customWidth="1"/>
    <col min="3" max="3" width="14.7109375" style="12" customWidth="1"/>
    <col min="4" max="4" width="18.42578125" style="12" customWidth="1"/>
    <col min="5" max="5" width="17.140625" style="12" customWidth="1"/>
    <col min="6" max="6" width="14.42578125" style="12" customWidth="1"/>
    <col min="7" max="7" width="17.85546875" style="12" customWidth="1"/>
    <col min="8" max="8" width="21.7109375" style="12" customWidth="1"/>
    <col min="9" max="12" width="11" customWidth="1"/>
    <col min="13" max="13" width="17.7109375" customWidth="1"/>
    <col min="14" max="14" width="11.28515625" customWidth="1"/>
    <col min="15" max="15" width="13.85546875" customWidth="1"/>
    <col min="16" max="17" width="11.28515625" customWidth="1"/>
    <col min="20" max="21" width="12.7109375" bestFit="1" customWidth="1"/>
    <col min="22" max="22" width="12.7109375" customWidth="1"/>
    <col min="23" max="23" width="13.85546875" bestFit="1" customWidth="1"/>
  </cols>
  <sheetData>
    <row r="1" spans="1:17" s="368" customFormat="1" ht="48.75" customHeight="1">
      <c r="B1" s="1540" t="s">
        <v>665</v>
      </c>
      <c r="C1" s="1540"/>
      <c r="D1" s="1540"/>
      <c r="E1" s="1540"/>
      <c r="F1" s="1540"/>
      <c r="G1" s="1540"/>
      <c r="H1" s="1540"/>
      <c r="I1" s="1540"/>
      <c r="J1" s="1540"/>
      <c r="K1" s="1540"/>
      <c r="L1" s="1540"/>
      <c r="M1" s="1540"/>
      <c r="N1" s="1540"/>
      <c r="O1" s="1540"/>
      <c r="P1" s="1540"/>
      <c r="Q1" s="1540"/>
    </row>
    <row r="2" spans="1:17" s="368" customFormat="1" ht="23.25" customHeight="1">
      <c r="B2" s="1542" t="str">
        <f>+'3. SFS-RS'!B2:I2</f>
        <v>Período:  Diciembre 2008 - Agosto 2025</v>
      </c>
      <c r="C2" s="1542"/>
      <c r="D2" s="1542"/>
      <c r="E2" s="1542"/>
      <c r="F2" s="1542"/>
      <c r="G2" s="1542"/>
      <c r="H2" s="1542"/>
      <c r="I2" s="1542"/>
      <c r="J2" s="1542"/>
      <c r="K2" s="1542"/>
      <c r="L2" s="1542"/>
      <c r="M2" s="1542"/>
      <c r="N2" s="1542"/>
      <c r="O2" s="1542"/>
      <c r="P2" s="1542"/>
      <c r="Q2" s="1542"/>
    </row>
    <row r="3" spans="1:17" ht="21" customHeight="1">
      <c r="A3" s="1169"/>
      <c r="B3" s="1543" t="s">
        <v>666</v>
      </c>
      <c r="C3" s="1544"/>
      <c r="D3" s="1544"/>
      <c r="E3" s="1544"/>
      <c r="F3" s="1544"/>
      <c r="G3" s="1544"/>
      <c r="H3" s="1544"/>
      <c r="I3" s="1544"/>
      <c r="J3" s="1544"/>
      <c r="K3" s="1544"/>
      <c r="L3" s="1544"/>
      <c r="M3" s="1544"/>
      <c r="N3" s="1544"/>
      <c r="O3" s="1544"/>
      <c r="P3" s="1544"/>
      <c r="Q3" s="1544"/>
    </row>
    <row r="4" spans="1:17" ht="21" customHeight="1">
      <c r="A4" s="1169"/>
      <c r="B4" s="1544"/>
      <c r="C4" s="1544"/>
      <c r="D4" s="1544"/>
      <c r="E4" s="1544"/>
      <c r="F4" s="1544"/>
      <c r="G4" s="1544"/>
      <c r="H4" s="1544"/>
      <c r="I4" s="1544"/>
      <c r="J4" s="1544"/>
      <c r="K4" s="1544"/>
      <c r="L4" s="1544"/>
      <c r="M4" s="1544"/>
      <c r="N4" s="1544"/>
      <c r="O4" s="1544"/>
      <c r="P4" s="1544"/>
      <c r="Q4" s="1544"/>
    </row>
    <row r="5" spans="1:17" ht="21" customHeight="1">
      <c r="A5" s="1169"/>
      <c r="B5" s="1544"/>
      <c r="C5" s="1544"/>
      <c r="D5" s="1544"/>
      <c r="E5" s="1544"/>
      <c r="F5" s="1544"/>
      <c r="G5" s="1544"/>
      <c r="H5" s="1544"/>
      <c r="I5" s="1544"/>
      <c r="J5" s="1544"/>
      <c r="K5" s="1544"/>
      <c r="L5" s="1544"/>
      <c r="M5" s="1544"/>
      <c r="N5" s="1544"/>
      <c r="O5" s="1544"/>
      <c r="P5" s="1544"/>
      <c r="Q5" s="1544"/>
    </row>
    <row r="6" spans="1:17" ht="40.5" customHeight="1">
      <c r="A6" s="1169"/>
      <c r="B6" s="1544"/>
      <c r="C6" s="1544"/>
      <c r="D6" s="1544"/>
      <c r="E6" s="1544"/>
      <c r="F6" s="1544"/>
      <c r="G6" s="1544"/>
      <c r="H6" s="1544"/>
      <c r="I6" s="1544"/>
      <c r="J6" s="1544"/>
      <c r="K6" s="1544"/>
      <c r="L6" s="1544"/>
      <c r="M6" s="1544"/>
      <c r="N6" s="1544"/>
      <c r="O6" s="1544"/>
      <c r="P6" s="1544"/>
      <c r="Q6" s="1544"/>
    </row>
    <row r="7" spans="1:17" ht="60" customHeight="1">
      <c r="A7" s="1169"/>
      <c r="B7" s="1544"/>
      <c r="C7" s="1544"/>
      <c r="D7" s="1544"/>
      <c r="E7" s="1544"/>
      <c r="F7" s="1544"/>
      <c r="G7" s="1544"/>
      <c r="H7" s="1544"/>
      <c r="I7" s="1544"/>
      <c r="J7" s="1544"/>
      <c r="K7" s="1544"/>
      <c r="L7" s="1544"/>
      <c r="M7" s="1544"/>
      <c r="N7" s="1544"/>
      <c r="O7" s="1544"/>
      <c r="P7" s="1544"/>
      <c r="Q7" s="1544"/>
    </row>
    <row r="8" spans="1:17" ht="10.5" customHeight="1">
      <c r="A8" s="1169"/>
      <c r="B8" s="1179"/>
      <c r="C8" s="1179"/>
      <c r="D8" s="1179"/>
      <c r="E8" s="1179"/>
      <c r="F8" s="1179"/>
      <c r="G8" s="1179"/>
      <c r="H8" s="1179"/>
      <c r="I8" s="1179"/>
      <c r="J8" s="1179"/>
      <c r="K8" s="1179"/>
      <c r="L8" s="1179"/>
      <c r="M8" s="1179"/>
      <c r="N8" s="1179"/>
      <c r="O8" s="46"/>
      <c r="P8" s="46"/>
      <c r="Q8" s="46"/>
    </row>
    <row r="9" spans="1:17" s="503" customFormat="1" ht="31.5">
      <c r="A9" s="1171"/>
      <c r="B9" s="1206" t="s">
        <v>71</v>
      </c>
      <c r="C9" s="1206" t="s">
        <v>667</v>
      </c>
      <c r="D9" s="1206" t="s">
        <v>668</v>
      </c>
      <c r="E9" s="1206" t="s">
        <v>669</v>
      </c>
      <c r="F9" s="1206" t="s">
        <v>670</v>
      </c>
      <c r="G9" s="1206" t="s">
        <v>671</v>
      </c>
      <c r="H9" s="1206" t="s">
        <v>672</v>
      </c>
      <c r="I9" s="1180"/>
      <c r="J9" s="1180"/>
      <c r="K9" s="1180"/>
      <c r="L9" s="1180"/>
      <c r="M9" s="1180"/>
      <c r="N9" s="1180"/>
      <c r="O9" s="46"/>
      <c r="P9" s="46"/>
      <c r="Q9" s="46"/>
    </row>
    <row r="10" spans="1:17" s="504" customFormat="1" ht="15.75">
      <c r="A10" s="1172">
        <v>2008</v>
      </c>
      <c r="B10" s="1181" t="s">
        <v>485</v>
      </c>
      <c r="C10" s="507">
        <v>489949</v>
      </c>
      <c r="D10" s="507">
        <v>734694</v>
      </c>
      <c r="E10" s="512">
        <f t="shared" ref="E10:E24" si="0">C10+D10</f>
        <v>1224643</v>
      </c>
      <c r="F10" s="1015">
        <f t="shared" ref="F10:F24" si="1">C10/E10</f>
        <v>0.40007496062117692</v>
      </c>
      <c r="G10" s="1015">
        <f t="shared" ref="G10:G24" si="2">D10/E10</f>
        <v>0.59992503937882302</v>
      </c>
      <c r="H10" s="1016">
        <f t="shared" ref="H10:H22" si="3">D10/C10</f>
        <v>1.4995315838995487</v>
      </c>
      <c r="I10" s="508"/>
      <c r="J10" s="508"/>
      <c r="K10" s="508"/>
      <c r="L10" s="508"/>
      <c r="M10" s="508"/>
      <c r="N10" s="508"/>
      <c r="O10" s="398"/>
      <c r="P10" s="398"/>
      <c r="Q10" s="398"/>
    </row>
    <row r="11" spans="1:17" s="504" customFormat="1" ht="15.75">
      <c r="A11" s="1172">
        <v>2009</v>
      </c>
      <c r="B11" s="1181" t="s">
        <v>486</v>
      </c>
      <c r="C11" s="507">
        <v>622049</v>
      </c>
      <c r="D11" s="507">
        <v>782176</v>
      </c>
      <c r="E11" s="512">
        <f t="shared" si="0"/>
        <v>1404225</v>
      </c>
      <c r="F11" s="1015">
        <f t="shared" si="1"/>
        <v>0.44298385230287168</v>
      </c>
      <c r="G11" s="1015">
        <f t="shared" si="2"/>
        <v>0.55701614769712826</v>
      </c>
      <c r="H11" s="1016">
        <f t="shared" si="3"/>
        <v>1.2574186277929873</v>
      </c>
      <c r="I11" s="508"/>
      <c r="J11" s="508"/>
      <c r="K11" s="508"/>
      <c r="L11" s="508"/>
      <c r="M11" s="508"/>
      <c r="N11" s="508"/>
      <c r="O11" s="398"/>
      <c r="P11" s="398"/>
      <c r="Q11" s="398"/>
    </row>
    <row r="12" spans="1:17" s="504" customFormat="1" ht="15.75">
      <c r="A12" s="1172">
        <v>2010</v>
      </c>
      <c r="B12" s="1181" t="s">
        <v>487</v>
      </c>
      <c r="C12" s="507">
        <v>903250</v>
      </c>
      <c r="D12" s="507">
        <v>1110536</v>
      </c>
      <c r="E12" s="512">
        <f t="shared" si="0"/>
        <v>2013786</v>
      </c>
      <c r="F12" s="1015">
        <f t="shared" si="1"/>
        <v>0.44853326023718509</v>
      </c>
      <c r="G12" s="1015">
        <f t="shared" si="2"/>
        <v>0.55146673976281491</v>
      </c>
      <c r="H12" s="1016">
        <f t="shared" si="3"/>
        <v>1.229489067257127</v>
      </c>
      <c r="I12" s="508"/>
      <c r="J12" s="508"/>
      <c r="K12" s="508"/>
      <c r="L12" s="508"/>
      <c r="M12" s="508"/>
      <c r="N12" s="508"/>
      <c r="O12" s="398"/>
      <c r="P12" s="398"/>
      <c r="Q12" s="398"/>
    </row>
    <row r="13" spans="1:17" s="504" customFormat="1" ht="15.75">
      <c r="A13" s="1172">
        <v>2011</v>
      </c>
      <c r="B13" s="1181" t="s">
        <v>488</v>
      </c>
      <c r="C13" s="507">
        <v>883775</v>
      </c>
      <c r="D13" s="507">
        <v>1119652</v>
      </c>
      <c r="E13" s="512">
        <f t="shared" si="0"/>
        <v>2003427</v>
      </c>
      <c r="F13" s="1015">
        <f t="shared" si="1"/>
        <v>0.44113162096747222</v>
      </c>
      <c r="G13" s="1015">
        <f t="shared" si="2"/>
        <v>0.55886837903252773</v>
      </c>
      <c r="H13" s="1016">
        <f t="shared" si="3"/>
        <v>1.2668971174789962</v>
      </c>
      <c r="I13" s="1182"/>
      <c r="J13" s="1182"/>
      <c r="K13" s="1182"/>
      <c r="L13" s="1182"/>
      <c r="M13" s="1182"/>
      <c r="N13" s="1182"/>
      <c r="O13" s="398"/>
      <c r="P13" s="398"/>
      <c r="Q13" s="398"/>
    </row>
    <row r="14" spans="1:17" s="504" customFormat="1" ht="15.75">
      <c r="A14" s="1172">
        <v>2012</v>
      </c>
      <c r="B14" s="1181" t="s">
        <v>489</v>
      </c>
      <c r="C14" s="507">
        <v>1178040</v>
      </c>
      <c r="D14" s="507">
        <v>1125311</v>
      </c>
      <c r="E14" s="512">
        <f t="shared" si="0"/>
        <v>2303351</v>
      </c>
      <c r="F14" s="1015">
        <f t="shared" si="1"/>
        <v>0.51144614954472856</v>
      </c>
      <c r="G14" s="1015">
        <f t="shared" si="2"/>
        <v>0.4885538504552715</v>
      </c>
      <c r="H14" s="1016">
        <f t="shared" si="3"/>
        <v>0.95524005976027981</v>
      </c>
      <c r="I14" s="1182"/>
      <c r="J14" s="1182"/>
      <c r="K14" s="1182"/>
      <c r="L14" s="1182"/>
      <c r="M14" s="1182"/>
      <c r="N14" s="1182"/>
      <c r="O14" s="398"/>
      <c r="P14" s="398"/>
      <c r="Q14" s="398"/>
    </row>
    <row r="15" spans="1:17" s="504" customFormat="1" ht="15.75">
      <c r="A15" s="1172">
        <v>2013</v>
      </c>
      <c r="B15" s="1181" t="s">
        <v>490</v>
      </c>
      <c r="C15" s="507">
        <v>1568225</v>
      </c>
      <c r="D15" s="507">
        <v>1183528</v>
      </c>
      <c r="E15" s="512">
        <f t="shared" si="0"/>
        <v>2751753</v>
      </c>
      <c r="F15" s="1015">
        <f t="shared" si="1"/>
        <v>0.56990035079456625</v>
      </c>
      <c r="G15" s="1015">
        <f t="shared" si="2"/>
        <v>0.43009964920543375</v>
      </c>
      <c r="H15" s="1016">
        <f t="shared" si="3"/>
        <v>0.75469272585247649</v>
      </c>
      <c r="I15" s="508"/>
      <c r="J15" s="508"/>
      <c r="K15" s="508"/>
      <c r="L15" s="508"/>
      <c r="M15" s="508"/>
      <c r="N15" s="508"/>
    </row>
    <row r="16" spans="1:17" s="504" customFormat="1" ht="15.75">
      <c r="A16" s="1172">
        <v>2014</v>
      </c>
      <c r="B16" s="1181" t="s">
        <v>491</v>
      </c>
      <c r="C16" s="507">
        <v>1795214</v>
      </c>
      <c r="D16" s="507">
        <v>1220432</v>
      </c>
      <c r="E16" s="512">
        <f t="shared" si="0"/>
        <v>3015646</v>
      </c>
      <c r="F16" s="1015">
        <f t="shared" si="1"/>
        <v>0.5952999788436707</v>
      </c>
      <c r="G16" s="1015">
        <f t="shared" si="2"/>
        <v>0.40470002115632936</v>
      </c>
      <c r="H16" s="1016">
        <f t="shared" si="3"/>
        <v>0.67982535786819842</v>
      </c>
      <c r="I16" s="508"/>
      <c r="J16" s="508"/>
      <c r="K16" s="508"/>
      <c r="L16" s="508"/>
      <c r="M16" s="508"/>
      <c r="N16" s="508"/>
    </row>
    <row r="17" spans="1:24" s="504" customFormat="1" ht="15.75">
      <c r="A17" s="504">
        <v>2015</v>
      </c>
      <c r="B17" s="505" t="s">
        <v>492</v>
      </c>
      <c r="C17" s="506">
        <v>2164705</v>
      </c>
      <c r="D17" s="507">
        <v>1152700</v>
      </c>
      <c r="E17" s="512">
        <f t="shared" si="0"/>
        <v>3317405</v>
      </c>
      <c r="F17" s="1015">
        <f t="shared" si="1"/>
        <v>0.65252961275454757</v>
      </c>
      <c r="G17" s="1015">
        <f t="shared" si="2"/>
        <v>0.34747038724545237</v>
      </c>
      <c r="H17" s="1016">
        <f t="shared" si="3"/>
        <v>0.53249749965930693</v>
      </c>
      <c r="I17" s="508"/>
      <c r="J17" s="508"/>
      <c r="K17" s="508"/>
      <c r="L17" s="508"/>
      <c r="M17" s="508"/>
    </row>
    <row r="18" spans="1:24" s="504" customFormat="1" ht="15.75">
      <c r="A18" s="504">
        <v>2016</v>
      </c>
      <c r="B18" s="505" t="s">
        <v>493</v>
      </c>
      <c r="C18" s="506">
        <v>2168957</v>
      </c>
      <c r="D18" s="507">
        <v>1178111</v>
      </c>
      <c r="E18" s="512">
        <f t="shared" si="0"/>
        <v>3347068</v>
      </c>
      <c r="F18" s="1015">
        <f t="shared" si="1"/>
        <v>0.64801701070907436</v>
      </c>
      <c r="G18" s="1015">
        <f t="shared" si="2"/>
        <v>0.3519829892909257</v>
      </c>
      <c r="H18" s="1016">
        <f t="shared" si="3"/>
        <v>0.54316936665872118</v>
      </c>
      <c r="I18" s="509"/>
      <c r="J18" s="509"/>
      <c r="K18" s="509"/>
      <c r="L18" s="509"/>
      <c r="M18" s="509"/>
    </row>
    <row r="19" spans="1:24" s="504" customFormat="1" ht="15.75">
      <c r="B19" s="505" t="s">
        <v>494</v>
      </c>
      <c r="C19" s="506">
        <v>2428212</v>
      </c>
      <c r="D19" s="507">
        <v>1118476</v>
      </c>
      <c r="E19" s="512">
        <f t="shared" si="0"/>
        <v>3546688</v>
      </c>
      <c r="F19" s="1015">
        <f t="shared" si="1"/>
        <v>0.68464212245339873</v>
      </c>
      <c r="G19" s="1015">
        <f t="shared" si="2"/>
        <v>0.31535787754660122</v>
      </c>
      <c r="H19" s="1016">
        <f t="shared" si="3"/>
        <v>0.46061711250912196</v>
      </c>
      <c r="I19" s="509"/>
      <c r="J19" s="509"/>
      <c r="K19" s="509"/>
      <c r="L19" s="509"/>
      <c r="M19" s="509"/>
    </row>
    <row r="20" spans="1:24" s="504" customFormat="1" ht="15.75">
      <c r="B20" s="505" t="s">
        <v>495</v>
      </c>
      <c r="C20" s="507">
        <v>2550398</v>
      </c>
      <c r="D20" s="507">
        <v>1069752</v>
      </c>
      <c r="E20" s="512">
        <f t="shared" si="0"/>
        <v>3620150</v>
      </c>
      <c r="F20" s="1015">
        <f t="shared" si="1"/>
        <v>0.70450064223858122</v>
      </c>
      <c r="G20" s="1015">
        <f t="shared" si="2"/>
        <v>0.29549935776141872</v>
      </c>
      <c r="H20" s="1016">
        <f t="shared" si="3"/>
        <v>0.41944512189862132</v>
      </c>
      <c r="I20" s="508"/>
      <c r="J20" s="508"/>
      <c r="K20" s="508"/>
      <c r="L20" s="508"/>
      <c r="M20" s="508"/>
    </row>
    <row r="21" spans="1:24" s="504" customFormat="1" ht="15.75">
      <c r="B21" s="505" t="s">
        <v>496</v>
      </c>
      <c r="C21" s="507">
        <v>2726543</v>
      </c>
      <c r="D21" s="507">
        <v>999719</v>
      </c>
      <c r="E21" s="512">
        <f t="shared" si="0"/>
        <v>3726262</v>
      </c>
      <c r="F21" s="1015">
        <f t="shared" si="1"/>
        <v>0.73170995490923607</v>
      </c>
      <c r="G21" s="1015">
        <f t="shared" si="2"/>
        <v>0.26829004509076387</v>
      </c>
      <c r="H21" s="1016">
        <f t="shared" si="3"/>
        <v>0.36666173979284389</v>
      </c>
      <c r="I21" s="508"/>
      <c r="J21" s="508"/>
      <c r="K21" s="508"/>
      <c r="L21" s="508"/>
      <c r="M21" s="508"/>
    </row>
    <row r="22" spans="1:24" s="504" customFormat="1" ht="15.75">
      <c r="B22" s="510" t="s">
        <v>636</v>
      </c>
      <c r="C22" s="507">
        <v>4656130</v>
      </c>
      <c r="D22" s="507">
        <v>1090709</v>
      </c>
      <c r="E22" s="512">
        <f t="shared" si="0"/>
        <v>5746839</v>
      </c>
      <c r="F22" s="1015">
        <f t="shared" si="1"/>
        <v>0.81020714169998498</v>
      </c>
      <c r="G22" s="1015">
        <f t="shared" si="2"/>
        <v>0.18979285830001502</v>
      </c>
      <c r="H22" s="1016">
        <f t="shared" si="3"/>
        <v>0.23425226529328005</v>
      </c>
      <c r="I22" s="508"/>
      <c r="J22" s="508"/>
      <c r="K22" s="508"/>
      <c r="L22" s="508"/>
      <c r="M22" s="508"/>
    </row>
    <row r="23" spans="1:24" s="504" customFormat="1" ht="15.75">
      <c r="B23" s="510" t="s">
        <v>498</v>
      </c>
      <c r="C23" s="507">
        <v>4751862</v>
      </c>
      <c r="D23" s="507">
        <v>995587</v>
      </c>
      <c r="E23" s="512">
        <f t="shared" si="0"/>
        <v>5747449</v>
      </c>
      <c r="F23" s="1015">
        <f t="shared" si="1"/>
        <v>0.82677758428130466</v>
      </c>
      <c r="G23" s="1015">
        <f t="shared" si="2"/>
        <v>0.17322241571869537</v>
      </c>
      <c r="H23" s="1016">
        <f>D23/C23</f>
        <v>0.20951513322567028</v>
      </c>
      <c r="I23" s="508"/>
      <c r="J23" s="508"/>
      <c r="K23" s="508"/>
      <c r="L23" s="508"/>
      <c r="M23" s="508"/>
    </row>
    <row r="24" spans="1:24" s="504" customFormat="1" ht="15.75">
      <c r="B24" s="510" t="s">
        <v>673</v>
      </c>
      <c r="C24" s="507">
        <v>4830794</v>
      </c>
      <c r="D24" s="507">
        <v>939407</v>
      </c>
      <c r="E24" s="512">
        <f t="shared" si="0"/>
        <v>5770201</v>
      </c>
      <c r="F24" s="1015">
        <f t="shared" si="1"/>
        <v>0.83719683248469157</v>
      </c>
      <c r="G24" s="1015">
        <f t="shared" si="2"/>
        <v>0.16280316751530841</v>
      </c>
      <c r="H24" s="1016">
        <f>D24/C24</f>
        <v>0.19446223540064014</v>
      </c>
      <c r="I24" s="508"/>
      <c r="J24" s="508"/>
      <c r="K24" s="508"/>
      <c r="L24" s="508"/>
      <c r="M24" s="508"/>
    </row>
    <row r="25" spans="1:24" s="504" customFormat="1" ht="15.75">
      <c r="B25" s="510" t="s">
        <v>674</v>
      </c>
      <c r="C25" s="511">
        <v>4769269</v>
      </c>
      <c r="D25" s="511">
        <v>920917</v>
      </c>
      <c r="E25" s="512">
        <v>5690186</v>
      </c>
      <c r="F25" s="1015">
        <f>C25/E25</f>
        <v>0.83815696007125251</v>
      </c>
      <c r="G25" s="1015">
        <f>D25/E25</f>
        <v>0.16184303992874749</v>
      </c>
      <c r="H25" s="1016">
        <f>D25/C25</f>
        <v>0.19309395213396435</v>
      </c>
      <c r="I25" s="508"/>
      <c r="J25" s="508"/>
      <c r="K25" s="508"/>
      <c r="L25" s="508"/>
      <c r="M25" s="508"/>
    </row>
    <row r="26" spans="1:24" s="504" customFormat="1" ht="15.75">
      <c r="B26" s="510" t="s">
        <v>501</v>
      </c>
      <c r="C26" s="511">
        <v>4854651</v>
      </c>
      <c r="D26" s="511">
        <v>883741</v>
      </c>
      <c r="E26" s="512">
        <f>C26+D26</f>
        <v>5738392</v>
      </c>
      <c r="F26" s="1015">
        <f>C26/E26</f>
        <v>0.84599501044892023</v>
      </c>
      <c r="G26" s="1015">
        <f>D26/E26</f>
        <v>0.1540049895510798</v>
      </c>
      <c r="H26" s="1016">
        <f>D26/C26</f>
        <v>0.18204006837978673</v>
      </c>
      <c r="I26" s="508"/>
      <c r="J26" s="508"/>
      <c r="K26" s="508"/>
      <c r="L26" s="508"/>
      <c r="M26" s="508"/>
    </row>
    <row r="27" spans="1:24" s="514" customFormat="1" ht="15.75">
      <c r="B27" s="505" t="str">
        <f>+'Resumen '!O6</f>
        <v>Ago. 2025</v>
      </c>
      <c r="C27" s="511">
        <f>+'Resumen '!C37</f>
        <v>4826257</v>
      </c>
      <c r="D27" s="511">
        <f>+'Resumen '!C38</f>
        <v>863364</v>
      </c>
      <c r="E27" s="512">
        <f>C27+D27</f>
        <v>5689621</v>
      </c>
      <c r="F27" s="1015">
        <f>C27/E27</f>
        <v>0.8482563249819276</v>
      </c>
      <c r="G27" s="1015">
        <f>D27/E27</f>
        <v>0.15174367501807237</v>
      </c>
      <c r="H27" s="1016">
        <f>D27/C27</f>
        <v>0.17888894022842133</v>
      </c>
      <c r="I27" s="513"/>
      <c r="J27" s="513"/>
      <c r="K27" s="513"/>
      <c r="L27" s="513"/>
      <c r="M27" s="513"/>
      <c r="V27" s="504"/>
      <c r="X27" s="504"/>
    </row>
    <row r="28" spans="1:24" ht="15.75">
      <c r="B28" s="1541" t="s">
        <v>675</v>
      </c>
      <c r="C28" s="1541"/>
      <c r="D28" s="1541"/>
      <c r="E28" s="1541"/>
      <c r="F28" s="1541"/>
      <c r="G28" s="1541"/>
      <c r="H28" s="1541"/>
      <c r="V28" s="504"/>
      <c r="X28" s="504"/>
    </row>
    <row r="29" spans="1:24">
      <c r="B29" s="82"/>
    </row>
    <row r="56" spans="20:20">
      <c r="T56" s="13"/>
    </row>
  </sheetData>
  <mergeCells count="4">
    <mergeCell ref="B1:Q1"/>
    <mergeCell ref="B28:H28"/>
    <mergeCell ref="B2:Q2"/>
    <mergeCell ref="B3:Q7"/>
  </mergeCells>
  <conditionalFormatting sqref="C23:D26">
    <cfRule type="cellIs" dxfId="663" priority="1" operator="equal">
      <formula>0</formula>
    </cfRule>
  </conditionalFormatting>
  <conditionalFormatting sqref="E10:G26 C27:G27">
    <cfRule type="cellIs" dxfId="662" priority="2" operator="equal">
      <formula>0</formula>
    </cfRule>
  </conditionalFormatting>
  <pageMargins left="0.70866141732283472" right="0.70866141732283472" top="0.74803149606299213" bottom="0.74803149606299213" header="0.31496062992125984" footer="0.31496062992125984"/>
  <pageSetup scale="47" orientation="landscape" r:id="rId1"/>
  <drawing r:id="rId2"/>
  <tableParts count="1">
    <tablePart r:id="rId3"/>
  </tablePart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42">
    <tabColor theme="6" tint="-0.249977111117893"/>
    <pageSetUpPr fitToPage="1"/>
  </sheetPr>
  <dimension ref="A1:N50"/>
  <sheetViews>
    <sheetView showGridLines="0" view="pageBreakPreview" topLeftCell="B1" zoomScale="40" zoomScaleNormal="100" zoomScaleSheetLayoutView="40" zoomScalePageLayoutView="62" workbookViewId="0">
      <selection activeCell="Q7" sqref="Q7"/>
    </sheetView>
  </sheetViews>
  <sheetFormatPr defaultColWidth="11.42578125" defaultRowHeight="21"/>
  <cols>
    <col min="1" max="1" width="0" hidden="1" customWidth="1"/>
    <col min="2" max="2" width="34.85546875" customWidth="1"/>
    <col min="3" max="3" width="37.140625" customWidth="1"/>
    <col min="4" max="4" width="48.5703125" customWidth="1"/>
    <col min="5" max="6" width="33" customWidth="1"/>
    <col min="7" max="7" width="47.28515625" customWidth="1"/>
    <col min="8" max="8" width="33.42578125" bestFit="1" customWidth="1"/>
    <col min="9" max="9" width="47.7109375" bestFit="1" customWidth="1"/>
    <col min="10" max="10" width="5.7109375" style="36" customWidth="1"/>
    <col min="11" max="11" width="19.85546875" style="61" bestFit="1" customWidth="1"/>
    <col min="12" max="12" width="11.42578125" style="61"/>
    <col min="13" max="13" width="9.5703125" style="61" customWidth="1"/>
    <col min="14" max="14" width="11.42578125" style="61"/>
    <col min="16" max="16" width="18.7109375" bestFit="1" customWidth="1"/>
  </cols>
  <sheetData>
    <row r="1" spans="1:14" ht="95.25" customHeight="1">
      <c r="B1" s="1545" t="s">
        <v>676</v>
      </c>
      <c r="C1" s="1546"/>
      <c r="D1" s="1546"/>
      <c r="E1" s="1546"/>
      <c r="F1" s="1546"/>
      <c r="G1" s="1546"/>
      <c r="H1" s="1546"/>
      <c r="I1" s="1546"/>
    </row>
    <row r="2" spans="1:14" ht="62.25" customHeight="1" thickBot="1">
      <c r="B2" s="1547" t="str">
        <f>+'Resumen '!O4</f>
        <v>Período:  Diciembre 2008 - Agosto 2025</v>
      </c>
      <c r="C2" s="1548"/>
      <c r="D2" s="1548"/>
      <c r="E2" s="1548"/>
      <c r="F2" s="1548"/>
      <c r="G2" s="1548"/>
      <c r="H2" s="1548"/>
      <c r="I2" s="1548"/>
    </row>
    <row r="3" spans="1:14" ht="104.25" customHeight="1">
      <c r="B3" s="1551" t="s">
        <v>677</v>
      </c>
      <c r="C3" s="1551"/>
      <c r="D3" s="1551"/>
      <c r="E3" s="1551"/>
      <c r="F3" s="1551"/>
      <c r="G3" s="1551"/>
      <c r="H3" s="1551"/>
      <c r="I3" s="1551"/>
    </row>
    <row r="4" spans="1:14" ht="62.25" customHeight="1">
      <c r="B4" s="1552"/>
      <c r="C4" s="1552"/>
      <c r="D4" s="1552"/>
      <c r="E4" s="1552"/>
      <c r="F4" s="1552"/>
      <c r="G4" s="1552"/>
      <c r="H4" s="1552"/>
      <c r="I4" s="1552"/>
    </row>
    <row r="5" spans="1:14" ht="62.25" customHeight="1">
      <c r="B5" s="1552"/>
      <c r="C5" s="1552"/>
      <c r="D5" s="1552"/>
      <c r="E5" s="1552"/>
      <c r="F5" s="1552"/>
      <c r="G5" s="1552"/>
      <c r="H5" s="1552"/>
      <c r="I5" s="1552"/>
    </row>
    <row r="6" spans="1:14" ht="51" customHeight="1">
      <c r="B6" s="1552"/>
      <c r="C6" s="1552"/>
      <c r="D6" s="1552"/>
      <c r="E6" s="1552"/>
      <c r="F6" s="1552"/>
      <c r="G6" s="1552"/>
      <c r="H6" s="1552"/>
      <c r="I6" s="1552"/>
    </row>
    <row r="7" spans="1:14" ht="204" customHeight="1">
      <c r="A7" s="1169"/>
      <c r="B7" s="1552"/>
      <c r="C7" s="1552"/>
      <c r="D7" s="1552"/>
      <c r="E7" s="1552"/>
      <c r="F7" s="1552"/>
      <c r="G7" s="1552"/>
      <c r="H7" s="1552"/>
      <c r="I7" s="1552"/>
    </row>
    <row r="8" spans="1:14" ht="131.25" customHeight="1">
      <c r="A8" s="1169"/>
      <c r="B8" s="1552"/>
      <c r="C8" s="1552"/>
      <c r="D8" s="1552"/>
      <c r="E8" s="1552"/>
      <c r="F8" s="1552"/>
      <c r="G8" s="1552"/>
      <c r="H8" s="1552"/>
      <c r="I8" s="1552"/>
    </row>
    <row r="9" spans="1:14" ht="44.25">
      <c r="A9" s="1169"/>
      <c r="B9" s="1211"/>
      <c r="C9" s="1211"/>
      <c r="D9" s="1211"/>
      <c r="E9" s="1211"/>
      <c r="F9" s="1211"/>
      <c r="G9" s="1211"/>
      <c r="H9" s="1211"/>
      <c r="I9" s="1211"/>
    </row>
    <row r="10" spans="1:14" s="15" customFormat="1" ht="81" customHeight="1">
      <c r="A10" s="1170"/>
      <c r="B10" s="1207" t="s">
        <v>639</v>
      </c>
      <c r="C10" s="1208" t="s">
        <v>678</v>
      </c>
      <c r="D10" s="1208" t="s">
        <v>679</v>
      </c>
      <c r="E10" s="1208" t="s">
        <v>644</v>
      </c>
      <c r="F10" s="1208" t="s">
        <v>680</v>
      </c>
      <c r="G10" s="1208" t="s">
        <v>681</v>
      </c>
      <c r="H10" s="1209" t="s">
        <v>682</v>
      </c>
      <c r="I10" s="1210" t="s">
        <v>683</v>
      </c>
      <c r="J10" s="49"/>
      <c r="K10" s="83"/>
      <c r="L10" s="83"/>
      <c r="M10" s="83"/>
      <c r="N10" s="83"/>
    </row>
    <row r="11" spans="1:14" ht="30.75" customHeight="1">
      <c r="A11" s="1169">
        <v>2008</v>
      </c>
      <c r="B11" s="1183" t="s">
        <v>684</v>
      </c>
      <c r="C11" s="1184">
        <v>169198</v>
      </c>
      <c r="D11" s="1184">
        <v>376240</v>
      </c>
      <c r="E11" s="1185">
        <f>C11+D11</f>
        <v>545438</v>
      </c>
      <c r="F11" s="1184">
        <v>320751</v>
      </c>
      <c r="G11" s="1184">
        <v>358454</v>
      </c>
      <c r="H11" s="1185">
        <f>F11+G11</f>
        <v>679205</v>
      </c>
      <c r="I11" s="1186">
        <f>E11+H11</f>
        <v>1224643</v>
      </c>
      <c r="J11" s="78"/>
    </row>
    <row r="12" spans="1:14" ht="30.75" customHeight="1">
      <c r="A12" s="1169">
        <v>2009</v>
      </c>
      <c r="B12" s="658" t="s">
        <v>685</v>
      </c>
      <c r="C12" s="1184">
        <v>213701</v>
      </c>
      <c r="D12" s="1184">
        <v>401930</v>
      </c>
      <c r="E12" s="1185">
        <f t="shared" ref="E12:E28" si="0">C12+D12</f>
        <v>615631</v>
      </c>
      <c r="F12" s="1184">
        <v>408348</v>
      </c>
      <c r="G12" s="1184">
        <v>380246</v>
      </c>
      <c r="H12" s="1185">
        <f t="shared" ref="H12:H28" si="1">F12+G12</f>
        <v>788594</v>
      </c>
      <c r="I12" s="1186">
        <f t="shared" ref="I12:I28" si="2">E12+H12</f>
        <v>1404225</v>
      </c>
      <c r="J12" s="78"/>
    </row>
    <row r="13" spans="1:14" ht="30.75" customHeight="1">
      <c r="A13" s="1169">
        <v>2010</v>
      </c>
      <c r="B13" s="1183" t="s">
        <v>686</v>
      </c>
      <c r="C13" s="1184">
        <v>328922</v>
      </c>
      <c r="D13" s="1184">
        <v>575714</v>
      </c>
      <c r="E13" s="1185">
        <f t="shared" si="0"/>
        <v>904636</v>
      </c>
      <c r="F13" s="1184">
        <v>574328</v>
      </c>
      <c r="G13" s="1184">
        <v>534822</v>
      </c>
      <c r="H13" s="1185">
        <f t="shared" si="1"/>
        <v>1109150</v>
      </c>
      <c r="I13" s="1186">
        <f t="shared" si="2"/>
        <v>2013786</v>
      </c>
      <c r="J13" s="78"/>
      <c r="K13" s="80"/>
    </row>
    <row r="14" spans="1:14" ht="30.75" customHeight="1">
      <c r="A14" s="1169">
        <v>2011</v>
      </c>
      <c r="B14" s="658" t="s">
        <v>687</v>
      </c>
      <c r="C14" s="1184">
        <v>319816</v>
      </c>
      <c r="D14" s="1184">
        <v>579358</v>
      </c>
      <c r="E14" s="1185">
        <f t="shared" si="0"/>
        <v>899174</v>
      </c>
      <c r="F14" s="1184">
        <v>563959</v>
      </c>
      <c r="G14" s="1184">
        <v>540294</v>
      </c>
      <c r="H14" s="1185">
        <f t="shared" si="1"/>
        <v>1104253</v>
      </c>
      <c r="I14" s="1186">
        <f t="shared" si="2"/>
        <v>2003427</v>
      </c>
      <c r="J14" s="78"/>
      <c r="K14" s="80"/>
    </row>
    <row r="15" spans="1:14" ht="30.75" customHeight="1">
      <c r="A15" s="1169">
        <v>2012</v>
      </c>
      <c r="B15" s="1183" t="s">
        <v>688</v>
      </c>
      <c r="C15" s="1184">
        <v>446880</v>
      </c>
      <c r="D15" s="1184">
        <v>584446</v>
      </c>
      <c r="E15" s="1185">
        <f t="shared" si="0"/>
        <v>1031326</v>
      </c>
      <c r="F15" s="1184">
        <v>731160</v>
      </c>
      <c r="G15" s="1184">
        <v>540865</v>
      </c>
      <c r="H15" s="1185">
        <f t="shared" si="1"/>
        <v>1272025</v>
      </c>
      <c r="I15" s="1186">
        <f t="shared" si="2"/>
        <v>2303351</v>
      </c>
      <c r="J15" s="78"/>
    </row>
    <row r="16" spans="1:14" ht="30.75" customHeight="1">
      <c r="A16" s="1169">
        <v>2013</v>
      </c>
      <c r="B16" s="658" t="s">
        <v>689</v>
      </c>
      <c r="C16" s="1184">
        <v>625451</v>
      </c>
      <c r="D16" s="1184">
        <v>617980</v>
      </c>
      <c r="E16" s="1185">
        <f t="shared" si="0"/>
        <v>1243431</v>
      </c>
      <c r="F16" s="1184">
        <v>942774</v>
      </c>
      <c r="G16" s="1184">
        <v>565548</v>
      </c>
      <c r="H16" s="1185">
        <f t="shared" si="1"/>
        <v>1508322</v>
      </c>
      <c r="I16" s="1186">
        <f t="shared" si="2"/>
        <v>2751753</v>
      </c>
      <c r="J16" s="78"/>
    </row>
    <row r="17" spans="1:11" ht="30.75" customHeight="1">
      <c r="A17" s="1169">
        <v>2014</v>
      </c>
      <c r="B17" s="1183" t="s">
        <v>690</v>
      </c>
      <c r="C17" s="1184">
        <v>760801</v>
      </c>
      <c r="D17" s="1184">
        <v>639717</v>
      </c>
      <c r="E17" s="1185">
        <f t="shared" si="0"/>
        <v>1400518</v>
      </c>
      <c r="F17" s="1184">
        <v>1034413</v>
      </c>
      <c r="G17" s="1184">
        <v>580715</v>
      </c>
      <c r="H17" s="1185">
        <f t="shared" si="1"/>
        <v>1615128</v>
      </c>
      <c r="I17" s="1186">
        <f t="shared" si="2"/>
        <v>3015646</v>
      </c>
      <c r="J17" s="78"/>
    </row>
    <row r="18" spans="1:11" ht="30.75" customHeight="1">
      <c r="A18">
        <v>2015</v>
      </c>
      <c r="B18" s="1183" t="s">
        <v>691</v>
      </c>
      <c r="C18" s="1184">
        <v>965980</v>
      </c>
      <c r="D18" s="1184">
        <v>606813</v>
      </c>
      <c r="E18" s="1185">
        <f t="shared" si="0"/>
        <v>1572793</v>
      </c>
      <c r="F18" s="1184">
        <v>1198725</v>
      </c>
      <c r="G18" s="1184">
        <v>545887</v>
      </c>
      <c r="H18" s="1185">
        <f t="shared" si="1"/>
        <v>1744612</v>
      </c>
      <c r="I18" s="1186">
        <f t="shared" si="2"/>
        <v>3317405</v>
      </c>
      <c r="J18" s="78"/>
    </row>
    <row r="19" spans="1:11" ht="30.75" customHeight="1">
      <c r="A19">
        <v>2016</v>
      </c>
      <c r="B19" s="1183" t="s">
        <v>692</v>
      </c>
      <c r="C19" s="1184">
        <v>958091</v>
      </c>
      <c r="D19" s="1184">
        <v>617507</v>
      </c>
      <c r="E19" s="1185">
        <f t="shared" si="0"/>
        <v>1575598</v>
      </c>
      <c r="F19" s="1184">
        <v>1210866</v>
      </c>
      <c r="G19" s="1184">
        <v>560604</v>
      </c>
      <c r="H19" s="1185">
        <f t="shared" si="1"/>
        <v>1771470</v>
      </c>
      <c r="I19" s="1186">
        <f t="shared" si="2"/>
        <v>3347068</v>
      </c>
    </row>
    <row r="20" spans="1:11" ht="30.75" customHeight="1">
      <c r="B20" s="1183" t="s">
        <v>693</v>
      </c>
      <c r="C20" s="1184">
        <v>1093168</v>
      </c>
      <c r="D20" s="1184">
        <v>584707</v>
      </c>
      <c r="E20" s="1185">
        <f t="shared" si="0"/>
        <v>1677875</v>
      </c>
      <c r="F20" s="1184">
        <v>1335044</v>
      </c>
      <c r="G20" s="1184">
        <v>533769</v>
      </c>
      <c r="H20" s="1185">
        <f t="shared" si="1"/>
        <v>1868813</v>
      </c>
      <c r="I20" s="1186">
        <f t="shared" si="2"/>
        <v>3546688</v>
      </c>
    </row>
    <row r="21" spans="1:11" ht="30.75" customHeight="1">
      <c r="B21" s="1183" t="s">
        <v>694</v>
      </c>
      <c r="C21" s="1184">
        <v>1152483</v>
      </c>
      <c r="D21" s="1184">
        <v>559698</v>
      </c>
      <c r="E21" s="1185">
        <f t="shared" si="0"/>
        <v>1712181</v>
      </c>
      <c r="F21" s="1184">
        <v>1397915</v>
      </c>
      <c r="G21" s="1184">
        <v>510054</v>
      </c>
      <c r="H21" s="1185">
        <f t="shared" si="1"/>
        <v>1907969</v>
      </c>
      <c r="I21" s="1186">
        <f t="shared" si="2"/>
        <v>3620150</v>
      </c>
    </row>
    <row r="22" spans="1:11" ht="30.75" customHeight="1">
      <c r="B22" s="1183" t="s">
        <v>695</v>
      </c>
      <c r="C22" s="1184">
        <v>1234201</v>
      </c>
      <c r="D22" s="1184">
        <v>524150</v>
      </c>
      <c r="E22" s="1185">
        <f t="shared" si="0"/>
        <v>1758351</v>
      </c>
      <c r="F22" s="1184">
        <v>1492342</v>
      </c>
      <c r="G22" s="1184">
        <v>475569</v>
      </c>
      <c r="H22" s="1185">
        <f t="shared" si="1"/>
        <v>1967911</v>
      </c>
      <c r="I22" s="1186">
        <f t="shared" si="2"/>
        <v>3726262</v>
      </c>
    </row>
    <row r="23" spans="1:11" ht="30.75" customHeight="1">
      <c r="B23" s="1183" t="s">
        <v>696</v>
      </c>
      <c r="C23" s="1184">
        <v>2285213</v>
      </c>
      <c r="D23" s="1184">
        <v>568211</v>
      </c>
      <c r="E23" s="1185">
        <f t="shared" si="0"/>
        <v>2853424</v>
      </c>
      <c r="F23" s="1184">
        <v>2370917</v>
      </c>
      <c r="G23" s="1184">
        <v>522498</v>
      </c>
      <c r="H23" s="1185">
        <f t="shared" si="1"/>
        <v>2893415</v>
      </c>
      <c r="I23" s="1186">
        <f t="shared" si="2"/>
        <v>5746839</v>
      </c>
    </row>
    <row r="24" spans="1:11" ht="30.75" customHeight="1">
      <c r="B24" s="1183" t="s">
        <v>697</v>
      </c>
      <c r="C24" s="1184">
        <v>2336934</v>
      </c>
      <c r="D24" s="1184">
        <v>520053</v>
      </c>
      <c r="E24" s="1185">
        <f t="shared" si="0"/>
        <v>2856987</v>
      </c>
      <c r="F24" s="1184">
        <v>2414928</v>
      </c>
      <c r="G24" s="1184">
        <v>475534</v>
      </c>
      <c r="H24" s="1185">
        <f t="shared" si="1"/>
        <v>2890462</v>
      </c>
      <c r="I24" s="1186">
        <f t="shared" si="2"/>
        <v>5747449</v>
      </c>
    </row>
    <row r="25" spans="1:11" ht="30.75" customHeight="1">
      <c r="B25" s="1183" t="s">
        <v>698</v>
      </c>
      <c r="C25" s="1184">
        <v>2381458</v>
      </c>
      <c r="D25" s="1184">
        <v>492034</v>
      </c>
      <c r="E25" s="1185">
        <f t="shared" si="0"/>
        <v>2873492</v>
      </c>
      <c r="F25" s="1184">
        <v>2449336</v>
      </c>
      <c r="G25" s="1184">
        <v>447373</v>
      </c>
      <c r="H25" s="1185">
        <f t="shared" si="1"/>
        <v>2896709</v>
      </c>
      <c r="I25" s="1186">
        <f t="shared" si="2"/>
        <v>5770201</v>
      </c>
    </row>
    <row r="26" spans="1:11" ht="30.75" customHeight="1">
      <c r="B26" s="1183" t="s">
        <v>699</v>
      </c>
      <c r="C26" s="1187">
        <v>2342695</v>
      </c>
      <c r="D26" s="1187">
        <v>482094</v>
      </c>
      <c r="E26" s="1185">
        <f t="shared" si="0"/>
        <v>2824789</v>
      </c>
      <c r="F26" s="1187">
        <v>2426574</v>
      </c>
      <c r="G26" s="1187">
        <v>438823</v>
      </c>
      <c r="H26" s="1185">
        <f t="shared" si="1"/>
        <v>2865397</v>
      </c>
      <c r="I26" s="1186">
        <f t="shared" si="2"/>
        <v>5690186</v>
      </c>
    </row>
    <row r="27" spans="1:11" ht="30.75" customHeight="1">
      <c r="B27" s="1183" t="s">
        <v>700</v>
      </c>
      <c r="C27" s="1187">
        <v>2391300</v>
      </c>
      <c r="D27" s="1187">
        <v>462948</v>
      </c>
      <c r="E27" s="1185">
        <f>C27+D27</f>
        <v>2854248</v>
      </c>
      <c r="F27" s="1187">
        <v>2463351</v>
      </c>
      <c r="G27" s="1187">
        <v>420793</v>
      </c>
      <c r="H27" s="1185">
        <f>F27+G27</f>
        <v>2884144</v>
      </c>
      <c r="I27" s="1186">
        <f>E27+H27</f>
        <v>5738392</v>
      </c>
    </row>
    <row r="28" spans="1:11" ht="30.75" customHeight="1">
      <c r="B28" s="658" t="str">
        <f>+'Resumen '!O6</f>
        <v>Ago. 2025</v>
      </c>
      <c r="C28" s="1187">
        <f>+'Resumen '!D37</f>
        <v>2378760</v>
      </c>
      <c r="D28" s="1187">
        <f>+'Resumen '!D38</f>
        <v>452678</v>
      </c>
      <c r="E28" s="1185">
        <f t="shared" si="0"/>
        <v>2831438</v>
      </c>
      <c r="F28" s="1187">
        <f>+'Resumen '!E37</f>
        <v>2447497</v>
      </c>
      <c r="G28" s="1187">
        <f>+'Resumen '!E38</f>
        <v>410686</v>
      </c>
      <c r="H28" s="1185">
        <f t="shared" si="1"/>
        <v>2858183</v>
      </c>
      <c r="I28" s="1186">
        <f t="shared" si="2"/>
        <v>5689621</v>
      </c>
      <c r="K28" s="61">
        <f>+Tabla15[[#This Row],[Total Afiliados SFS RS]]-'Resumen '!C39</f>
        <v>0</v>
      </c>
    </row>
    <row r="29" spans="1:11" ht="35.25" customHeight="1">
      <c r="B29" s="1550" t="s">
        <v>701</v>
      </c>
      <c r="C29" s="1550"/>
      <c r="D29" s="1550"/>
      <c r="E29" s="1550"/>
      <c r="F29" s="1550"/>
      <c r="G29" s="1550"/>
      <c r="H29" s="1550"/>
      <c r="I29" s="1550"/>
    </row>
    <row r="30" spans="1:11" ht="25.5" customHeight="1">
      <c r="B30" s="1549"/>
      <c r="C30" s="1549"/>
      <c r="D30" s="1549"/>
      <c r="E30" s="1549"/>
      <c r="F30" s="1549"/>
      <c r="G30" s="1549"/>
      <c r="H30" s="1549"/>
      <c r="I30" s="1549"/>
    </row>
    <row r="31" spans="1:11" ht="25.5" customHeight="1">
      <c r="B31" s="86"/>
      <c r="C31" s="86"/>
      <c r="D31" s="86"/>
      <c r="E31" s="86"/>
      <c r="F31" s="86"/>
      <c r="G31" s="86"/>
      <c r="H31" s="86"/>
      <c r="I31" s="86"/>
      <c r="J31" s="79"/>
    </row>
    <row r="32" spans="1:11" ht="25.5" customHeight="1">
      <c r="I32" s="11"/>
      <c r="J32" s="79"/>
    </row>
    <row r="33" spans="2:14" ht="25.5" customHeight="1">
      <c r="B33" s="11"/>
      <c r="C33" s="11"/>
      <c r="D33" s="11"/>
      <c r="E33" s="11"/>
      <c r="F33" s="11"/>
      <c r="G33" s="11"/>
      <c r="I33" s="11"/>
      <c r="J33" s="79"/>
    </row>
    <row r="34" spans="2:14" ht="25.5" customHeight="1">
      <c r="B34" s="11"/>
      <c r="C34" s="11"/>
      <c r="D34" s="11"/>
      <c r="E34" s="11"/>
      <c r="F34" s="11"/>
      <c r="G34" s="11"/>
      <c r="I34" s="11"/>
      <c r="J34" s="79"/>
    </row>
    <row r="35" spans="2:14" ht="25.5" customHeight="1">
      <c r="B35" s="11"/>
      <c r="C35" s="11"/>
      <c r="D35" s="11"/>
      <c r="E35" s="11"/>
      <c r="F35" s="11"/>
      <c r="G35" s="11"/>
      <c r="H35" s="11"/>
      <c r="I35" s="11"/>
      <c r="J35" s="79"/>
    </row>
    <row r="36" spans="2:14" ht="25.5" customHeight="1">
      <c r="B36" s="11"/>
      <c r="C36" s="11"/>
      <c r="D36" s="11"/>
      <c r="E36" s="11"/>
      <c r="F36" s="11"/>
      <c r="G36" s="11"/>
      <c r="H36" s="11"/>
      <c r="I36" s="11"/>
      <c r="J36" s="79"/>
    </row>
    <row r="37" spans="2:14" ht="25.5" customHeight="1">
      <c r="B37" s="11"/>
      <c r="C37" s="11"/>
      <c r="D37" s="11"/>
      <c r="E37" s="11"/>
      <c r="F37" s="11"/>
      <c r="G37" s="11"/>
      <c r="H37" s="11"/>
      <c r="I37" s="11"/>
    </row>
    <row r="38" spans="2:14" ht="25.5" customHeight="1">
      <c r="B38" s="11"/>
      <c r="C38" s="11"/>
      <c r="D38" s="11"/>
      <c r="E38" s="11"/>
      <c r="F38" s="11"/>
      <c r="G38" s="11"/>
      <c r="H38" s="11"/>
      <c r="I38" s="11"/>
      <c r="J38" s="79"/>
    </row>
    <row r="39" spans="2:14" ht="25.5" customHeight="1">
      <c r="B39" s="11"/>
      <c r="C39" s="11"/>
      <c r="D39" s="11"/>
      <c r="E39" s="11"/>
      <c r="F39" s="11"/>
      <c r="G39" s="11"/>
      <c r="H39" s="11"/>
      <c r="I39" s="11"/>
      <c r="J39" s="79"/>
    </row>
    <row r="40" spans="2:14">
      <c r="B40" s="11"/>
      <c r="C40" s="11"/>
      <c r="D40" s="11"/>
      <c r="E40" s="11"/>
      <c r="F40" s="11"/>
      <c r="G40" s="11"/>
      <c r="H40" s="11"/>
      <c r="I40" s="11"/>
      <c r="J40" s="77"/>
    </row>
    <row r="41" spans="2:14" ht="99.75" customHeight="1">
      <c r="B41" s="11"/>
      <c r="C41" s="11"/>
      <c r="D41" s="11"/>
      <c r="E41" s="11"/>
      <c r="F41" s="11"/>
      <c r="G41" s="11"/>
      <c r="H41" s="11"/>
      <c r="I41" s="11"/>
    </row>
    <row r="44" spans="2:14" ht="51" customHeight="1"/>
    <row r="45" spans="2:14" ht="78" customHeight="1">
      <c r="J45" s="76"/>
      <c r="K45" s="72"/>
      <c r="L45" s="72"/>
      <c r="M45" s="72"/>
      <c r="N45" s="72"/>
    </row>
    <row r="47" spans="2:14" ht="23.25">
      <c r="B47" s="76"/>
      <c r="C47" s="76"/>
      <c r="D47" s="76"/>
      <c r="E47" s="76"/>
      <c r="F47" s="76"/>
      <c r="G47" s="76"/>
      <c r="H47" s="76"/>
      <c r="I47" s="76"/>
    </row>
    <row r="50" ht="88.5" customHeight="1"/>
  </sheetData>
  <mergeCells count="5">
    <mergeCell ref="B1:I1"/>
    <mergeCell ref="B2:I2"/>
    <mergeCell ref="B30:I30"/>
    <mergeCell ref="B29:I29"/>
    <mergeCell ref="B3:I8"/>
  </mergeCells>
  <conditionalFormatting sqref="C28:D28 F28:G28">
    <cfRule type="cellIs" dxfId="649" priority="1" operator="equal">
      <formula>0</formula>
    </cfRule>
  </conditionalFormatting>
  <pageMargins left="0.70866141732283472" right="0.70866141732283472" top="0.74803149606299213" bottom="0.74803149606299213" header="0.31496062992125984" footer="0.31496062992125984"/>
  <pageSetup scale="28" orientation="portrait" r:id="rId1"/>
  <drawing r:id="rId2"/>
  <tableParts count="1">
    <tablePart r:id="rId3"/>
  </tablePart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theme="6" tint="-0.249977111117893"/>
    <pageSetUpPr fitToPage="1"/>
  </sheetPr>
  <dimension ref="A1:L75"/>
  <sheetViews>
    <sheetView showGridLines="0" view="pageBreakPreview" zoomScale="25" zoomScaleNormal="100" zoomScaleSheetLayoutView="25" workbookViewId="0">
      <selection activeCell="S9" sqref="S9"/>
    </sheetView>
  </sheetViews>
  <sheetFormatPr defaultColWidth="11.5703125" defaultRowHeight="15"/>
  <cols>
    <col min="1" max="1" width="45.28515625" customWidth="1"/>
    <col min="2" max="2" width="86.7109375" customWidth="1"/>
    <col min="3" max="3" width="40.140625" customWidth="1"/>
    <col min="4" max="4" width="84.140625" customWidth="1"/>
    <col min="5" max="5" width="48.7109375" customWidth="1"/>
    <col min="6" max="6" width="69.28515625" customWidth="1"/>
    <col min="7" max="7" width="71.5703125" customWidth="1"/>
    <col min="8" max="8" width="109.28515625" customWidth="1"/>
    <col min="9" max="9" width="75.5703125" customWidth="1"/>
    <col min="10" max="10" width="60.7109375" customWidth="1"/>
    <col min="11" max="11" width="41.85546875" customWidth="1"/>
    <col min="12" max="12" width="23.28515625" customWidth="1"/>
  </cols>
  <sheetData>
    <row r="1" spans="1:12" s="368" customFormat="1" ht="190.5" customHeight="1">
      <c r="A1" s="1507" t="s">
        <v>702</v>
      </c>
      <c r="B1" s="1507"/>
      <c r="C1" s="1507"/>
      <c r="D1" s="1507"/>
      <c r="E1" s="1507"/>
      <c r="F1" s="1507"/>
      <c r="G1" s="1507"/>
      <c r="H1" s="1507"/>
      <c r="I1" s="1507"/>
      <c r="J1" s="1507"/>
      <c r="K1" s="1507"/>
    </row>
    <row r="2" spans="1:12" s="368" customFormat="1" ht="100.5" customHeight="1">
      <c r="A2" s="1508" t="str">
        <f>+'Resumen '!O3</f>
        <v>Período: Agosto 2025</v>
      </c>
      <c r="B2" s="1508"/>
      <c r="C2" s="1508"/>
      <c r="D2" s="1508"/>
      <c r="E2" s="1508"/>
      <c r="F2" s="1508"/>
      <c r="G2" s="1508"/>
      <c r="H2" s="1508"/>
      <c r="I2" s="1508"/>
      <c r="J2" s="1508"/>
      <c r="K2" s="1508"/>
    </row>
    <row r="3" spans="1:12" ht="373.5" customHeight="1">
      <c r="A3" s="1553" t="s">
        <v>703</v>
      </c>
      <c r="B3" s="1553"/>
      <c r="C3" s="1553"/>
      <c r="D3" s="1553"/>
      <c r="E3" s="1553"/>
      <c r="F3" s="1553"/>
      <c r="G3" s="1553"/>
      <c r="H3" s="1553"/>
      <c r="I3" s="1553"/>
      <c r="J3" s="1553"/>
      <c r="K3" s="1553"/>
    </row>
    <row r="4" spans="1:12" ht="262.5" hidden="1" customHeight="1">
      <c r="A4" s="1553"/>
      <c r="B4" s="1553"/>
      <c r="C4" s="1553"/>
      <c r="D4" s="1553"/>
      <c r="E4" s="1553"/>
      <c r="F4" s="1553"/>
      <c r="G4" s="1553"/>
      <c r="H4" s="1553"/>
      <c r="I4" s="1553"/>
      <c r="J4" s="1553"/>
      <c r="K4" s="1553"/>
    </row>
    <row r="5" spans="1:12" ht="295.5" customHeight="1">
      <c r="A5" s="1553"/>
      <c r="B5" s="1553"/>
      <c r="C5" s="1553"/>
      <c r="D5" s="1553"/>
      <c r="E5" s="1553"/>
      <c r="F5" s="1553"/>
      <c r="G5" s="1553"/>
      <c r="H5" s="1553"/>
      <c r="I5" s="1553"/>
      <c r="J5" s="1553"/>
      <c r="K5" s="1553"/>
    </row>
    <row r="6" spans="1:12" ht="148.5" customHeight="1">
      <c r="A6" s="1553"/>
      <c r="B6" s="1553"/>
      <c r="C6" s="1553"/>
      <c r="D6" s="1553"/>
      <c r="E6" s="1553"/>
      <c r="F6" s="1553"/>
      <c r="G6" s="1553"/>
      <c r="H6" s="1553"/>
      <c r="I6" s="1553"/>
      <c r="J6" s="1553"/>
      <c r="K6" s="1553"/>
    </row>
    <row r="7" spans="1:12" ht="187.5" hidden="1" customHeight="1">
      <c r="A7" s="1553"/>
      <c r="B7" s="1553"/>
      <c r="C7" s="1553"/>
      <c r="D7" s="1553"/>
      <c r="E7" s="1553"/>
      <c r="F7" s="1553"/>
      <c r="G7" s="1553"/>
      <c r="H7" s="1553"/>
      <c r="I7" s="1553"/>
      <c r="J7" s="1553"/>
      <c r="K7" s="1553"/>
    </row>
    <row r="8" spans="1:12" s="357" customFormat="1" ht="120">
      <c r="A8" s="1212" t="s">
        <v>522</v>
      </c>
      <c r="B8" s="1213" t="s">
        <v>654</v>
      </c>
      <c r="C8" s="1213" t="s">
        <v>118</v>
      </c>
      <c r="D8" s="1213" t="s">
        <v>86</v>
      </c>
      <c r="E8" s="1213" t="s">
        <v>524</v>
      </c>
      <c r="F8" s="1213" t="s">
        <v>87</v>
      </c>
      <c r="G8" s="1214" t="s">
        <v>525</v>
      </c>
      <c r="H8" s="1188"/>
      <c r="I8" s="1189"/>
      <c r="J8" s="1189"/>
      <c r="K8" s="1189"/>
    </row>
    <row r="9" spans="1:12" s="1144" customFormat="1" ht="60" customHeight="1">
      <c r="A9" s="1215" t="s">
        <v>285</v>
      </c>
      <c r="B9" s="1215">
        <f>+D9+F9</f>
        <v>101155</v>
      </c>
      <c r="C9" s="1216">
        <f>+B9/$B$27</f>
        <v>1.7778864356694409E-2</v>
      </c>
      <c r="D9" s="1217">
        <v>52402</v>
      </c>
      <c r="E9" s="1218">
        <f>D9/B9</f>
        <v>0.51803667638772177</v>
      </c>
      <c r="F9" s="1217">
        <v>48753</v>
      </c>
      <c r="G9" s="1219">
        <f>+F9/B9</f>
        <v>0.48196332361227817</v>
      </c>
      <c r="H9" s="1190"/>
      <c r="I9" s="1191"/>
      <c r="J9" s="1191"/>
      <c r="K9" s="1191"/>
    </row>
    <row r="10" spans="1:12" s="1144" customFormat="1" ht="63" customHeight="1">
      <c r="A10" s="1215" t="s">
        <v>287</v>
      </c>
      <c r="B10" s="1215">
        <f t="shared" ref="B10:B26" si="0">+D10+F10</f>
        <v>166769</v>
      </c>
      <c r="C10" s="1216">
        <f t="shared" ref="C10:C27" si="1">+B10/$B$27</f>
        <v>2.9311091195705304E-2</v>
      </c>
      <c r="D10" s="1217">
        <v>85678</v>
      </c>
      <c r="E10" s="1218">
        <f t="shared" ref="E10:E27" si="2">D10/B10</f>
        <v>0.51375255593065861</v>
      </c>
      <c r="F10" s="1217">
        <v>81091</v>
      </c>
      <c r="G10" s="1219">
        <f t="shared" ref="G10:G27" si="3">+F10/B10</f>
        <v>0.48624744406934145</v>
      </c>
      <c r="H10" s="1190"/>
      <c r="I10" s="1145"/>
      <c r="J10" s="1145"/>
      <c r="K10" s="1145"/>
      <c r="L10" s="1146"/>
    </row>
    <row r="11" spans="1:12" s="1144" customFormat="1" ht="60">
      <c r="A11" s="1215" t="s">
        <v>289</v>
      </c>
      <c r="B11" s="1215">
        <f t="shared" si="0"/>
        <v>205516</v>
      </c>
      <c r="C11" s="1216">
        <f t="shared" si="1"/>
        <v>3.6121210885575683E-2</v>
      </c>
      <c r="D11" s="1217">
        <v>105051</v>
      </c>
      <c r="E11" s="1218">
        <f t="shared" si="2"/>
        <v>0.5111572821580801</v>
      </c>
      <c r="F11" s="1217">
        <v>100465</v>
      </c>
      <c r="G11" s="1219">
        <f t="shared" si="3"/>
        <v>0.48884271784191985</v>
      </c>
      <c r="H11" s="1190"/>
      <c r="I11" s="1145"/>
      <c r="J11" s="1145"/>
      <c r="K11" s="1145"/>
      <c r="L11" s="1148"/>
    </row>
    <row r="12" spans="1:12" s="1144" customFormat="1" ht="60">
      <c r="A12" s="1215" t="s">
        <v>291</v>
      </c>
      <c r="B12" s="1215">
        <f t="shared" si="0"/>
        <v>195818</v>
      </c>
      <c r="C12" s="1216">
        <f t="shared" si="1"/>
        <v>3.4416703678505127E-2</v>
      </c>
      <c r="D12" s="1217">
        <v>94151</v>
      </c>
      <c r="E12" s="1218">
        <f t="shared" si="2"/>
        <v>0.48080871012879306</v>
      </c>
      <c r="F12" s="1217">
        <v>101667</v>
      </c>
      <c r="G12" s="1219">
        <f t="shared" si="3"/>
        <v>0.51919128987120688</v>
      </c>
      <c r="H12" s="1190"/>
      <c r="I12" s="1145"/>
      <c r="J12" s="1145"/>
      <c r="K12" s="1145"/>
      <c r="L12" s="1143"/>
    </row>
    <row r="13" spans="1:12" s="1144" customFormat="1" ht="60">
      <c r="A13" s="1215" t="s">
        <v>120</v>
      </c>
      <c r="B13" s="1215">
        <f t="shared" si="0"/>
        <v>308854</v>
      </c>
      <c r="C13" s="1216">
        <f t="shared" si="1"/>
        <v>5.428375633456077E-2</v>
      </c>
      <c r="D13" s="1217">
        <v>142979</v>
      </c>
      <c r="E13" s="1218">
        <f t="shared" si="2"/>
        <v>0.46293394289858641</v>
      </c>
      <c r="F13" s="1217">
        <v>165875</v>
      </c>
      <c r="G13" s="1219">
        <f t="shared" si="3"/>
        <v>0.53706605710141364</v>
      </c>
      <c r="H13" s="1190"/>
      <c r="I13" s="1145"/>
      <c r="J13" s="1145"/>
      <c r="K13" s="1145"/>
    </row>
    <row r="14" spans="1:12" s="1144" customFormat="1" ht="60">
      <c r="A14" s="1215" t="s">
        <v>121</v>
      </c>
      <c r="B14" s="1215">
        <f t="shared" si="0"/>
        <v>438506</v>
      </c>
      <c r="C14" s="1216">
        <f t="shared" si="1"/>
        <v>7.7071214409536237E-2</v>
      </c>
      <c r="D14" s="1217">
        <v>230672</v>
      </c>
      <c r="E14" s="1218">
        <f t="shared" si="2"/>
        <v>0.52604069271572107</v>
      </c>
      <c r="F14" s="1217">
        <v>207834</v>
      </c>
      <c r="G14" s="1219">
        <f t="shared" si="3"/>
        <v>0.47395930728427887</v>
      </c>
      <c r="H14" s="1190"/>
      <c r="I14" s="1145"/>
      <c r="J14" s="1145"/>
      <c r="K14" s="1145"/>
      <c r="L14" s="1143"/>
    </row>
    <row r="15" spans="1:12" s="1144" customFormat="1" ht="60">
      <c r="A15" s="1215" t="s">
        <v>123</v>
      </c>
      <c r="B15" s="1215">
        <f t="shared" si="0"/>
        <v>462760</v>
      </c>
      <c r="C15" s="1216">
        <f t="shared" si="1"/>
        <v>8.1334064254895005E-2</v>
      </c>
      <c r="D15" s="1217">
        <v>242341</v>
      </c>
      <c r="E15" s="1218">
        <f t="shared" si="2"/>
        <v>0.52368614400553204</v>
      </c>
      <c r="F15" s="1217">
        <v>220419</v>
      </c>
      <c r="G15" s="1219">
        <f t="shared" si="3"/>
        <v>0.47631385599446796</v>
      </c>
      <c r="H15" s="1190"/>
      <c r="I15" s="1145"/>
      <c r="J15" s="1145"/>
      <c r="K15" s="1145"/>
      <c r="L15" s="1143"/>
    </row>
    <row r="16" spans="1:12" s="1144" customFormat="1" ht="60">
      <c r="A16" s="1215" t="s">
        <v>124</v>
      </c>
      <c r="B16" s="1215">
        <f t="shared" si="0"/>
        <v>454560</v>
      </c>
      <c r="C16" s="1216">
        <f t="shared" si="1"/>
        <v>7.9892843477623557E-2</v>
      </c>
      <c r="D16" s="1217">
        <v>234469</v>
      </c>
      <c r="E16" s="1218">
        <f t="shared" si="2"/>
        <v>0.51581529391059489</v>
      </c>
      <c r="F16" s="1217">
        <v>220091</v>
      </c>
      <c r="G16" s="1219">
        <f t="shared" si="3"/>
        <v>0.48418470608940511</v>
      </c>
      <c r="H16" s="1190"/>
      <c r="I16" s="1145"/>
      <c r="J16" s="1145"/>
      <c r="K16" s="1145"/>
    </row>
    <row r="17" spans="1:12" s="1144" customFormat="1" ht="60">
      <c r="A17" s="1215" t="s">
        <v>125</v>
      </c>
      <c r="B17" s="1215">
        <f t="shared" si="0"/>
        <v>448977</v>
      </c>
      <c r="C17" s="1216">
        <f t="shared" si="1"/>
        <v>7.8911583038659347E-2</v>
      </c>
      <c r="D17" s="1217">
        <v>226899</v>
      </c>
      <c r="E17" s="1218">
        <f t="shared" si="2"/>
        <v>0.50536887190212421</v>
      </c>
      <c r="F17" s="1217">
        <v>222078</v>
      </c>
      <c r="G17" s="1219">
        <f t="shared" si="3"/>
        <v>0.49463112809787585</v>
      </c>
      <c r="H17" s="1190"/>
      <c r="I17" s="1145"/>
      <c r="J17" s="1145"/>
      <c r="K17" s="1145"/>
    </row>
    <row r="18" spans="1:12" s="1144" customFormat="1" ht="60">
      <c r="A18" s="1215" t="s">
        <v>126</v>
      </c>
      <c r="B18" s="1215">
        <f t="shared" si="0"/>
        <v>467623</v>
      </c>
      <c r="C18" s="1216">
        <f t="shared" si="1"/>
        <v>8.2188778479269531E-2</v>
      </c>
      <c r="D18" s="1217">
        <v>232861</v>
      </c>
      <c r="E18" s="1218">
        <f t="shared" si="2"/>
        <v>0.49796737970544647</v>
      </c>
      <c r="F18" s="1217">
        <v>234762</v>
      </c>
      <c r="G18" s="1219">
        <f t="shared" si="3"/>
        <v>0.50203262029455353</v>
      </c>
      <c r="H18" s="1190"/>
      <c r="I18" s="1145"/>
      <c r="J18" s="1145"/>
      <c r="K18" s="1145"/>
    </row>
    <row r="19" spans="1:12" s="1144" customFormat="1" ht="60">
      <c r="A19" s="1215" t="s">
        <v>127</v>
      </c>
      <c r="B19" s="1215">
        <f t="shared" si="0"/>
        <v>460680</v>
      </c>
      <c r="C19" s="1216">
        <f t="shared" si="1"/>
        <v>8.0968486301635903E-2</v>
      </c>
      <c r="D19" s="1217">
        <v>228444</v>
      </c>
      <c r="E19" s="1218">
        <f t="shared" si="2"/>
        <v>0.49588434488147953</v>
      </c>
      <c r="F19" s="1217">
        <v>232236</v>
      </c>
      <c r="G19" s="1219">
        <f t="shared" si="3"/>
        <v>0.50411565511852041</v>
      </c>
      <c r="H19" s="1190"/>
      <c r="I19" s="1145"/>
      <c r="J19" s="1145"/>
      <c r="K19" s="1145"/>
    </row>
    <row r="20" spans="1:12" s="1144" customFormat="1" ht="60">
      <c r="A20" s="1215" t="s">
        <v>128</v>
      </c>
      <c r="B20" s="1215">
        <f t="shared" si="0"/>
        <v>446318</v>
      </c>
      <c r="C20" s="1216">
        <f t="shared" si="1"/>
        <v>7.844424083783437E-2</v>
      </c>
      <c r="D20" s="1217">
        <v>219150</v>
      </c>
      <c r="E20" s="1218">
        <f t="shared" si="2"/>
        <v>0.49101761524294335</v>
      </c>
      <c r="F20" s="1217">
        <v>227168</v>
      </c>
      <c r="G20" s="1219">
        <f t="shared" si="3"/>
        <v>0.50898238475705659</v>
      </c>
      <c r="H20" s="1190"/>
      <c r="I20" s="1145"/>
      <c r="J20" s="1145"/>
      <c r="K20" s="1145"/>
    </row>
    <row r="21" spans="1:12" s="1144" customFormat="1" ht="60">
      <c r="A21" s="1215" t="s">
        <v>295</v>
      </c>
      <c r="B21" s="1215">
        <f t="shared" si="0"/>
        <v>387378</v>
      </c>
      <c r="C21" s="1216">
        <f t="shared" si="1"/>
        <v>6.8085027104617335E-2</v>
      </c>
      <c r="D21" s="1217">
        <v>187362</v>
      </c>
      <c r="E21" s="1218">
        <f t="shared" si="2"/>
        <v>0.483667115840342</v>
      </c>
      <c r="F21" s="1217">
        <v>200016</v>
      </c>
      <c r="G21" s="1219">
        <f t="shared" si="3"/>
        <v>0.51633288415965806</v>
      </c>
      <c r="H21" s="1190"/>
      <c r="I21" s="1145"/>
      <c r="J21" s="1145"/>
      <c r="K21" s="1145"/>
    </row>
    <row r="22" spans="1:12" s="1144" customFormat="1" ht="60">
      <c r="A22" s="1215" t="s">
        <v>296</v>
      </c>
      <c r="B22" s="1215">
        <f t="shared" si="0"/>
        <v>316081</v>
      </c>
      <c r="C22" s="1216">
        <f t="shared" si="1"/>
        <v>5.5553963963504774E-2</v>
      </c>
      <c r="D22" s="1217">
        <v>153283</v>
      </c>
      <c r="E22" s="1218">
        <f t="shared" si="2"/>
        <v>0.48494847839636041</v>
      </c>
      <c r="F22" s="1217">
        <v>162798</v>
      </c>
      <c r="G22" s="1219">
        <f t="shared" si="3"/>
        <v>0.51505152160363954</v>
      </c>
      <c r="H22" s="1190"/>
      <c r="I22" s="1145"/>
      <c r="J22" s="1145"/>
      <c r="K22" s="1145"/>
      <c r="L22" s="1143"/>
    </row>
    <row r="23" spans="1:12" s="1144" customFormat="1" ht="60">
      <c r="A23" s="1215" t="s">
        <v>297</v>
      </c>
      <c r="B23" s="1215">
        <f t="shared" si="0"/>
        <v>256390</v>
      </c>
      <c r="C23" s="1216">
        <f t="shared" si="1"/>
        <v>4.5062755498125447E-2</v>
      </c>
      <c r="D23" s="1217">
        <v>123232</v>
      </c>
      <c r="E23" s="1218">
        <f t="shared" si="2"/>
        <v>0.48064277077889156</v>
      </c>
      <c r="F23" s="1217">
        <v>133158</v>
      </c>
      <c r="G23" s="1219">
        <f t="shared" si="3"/>
        <v>0.5193572292211085</v>
      </c>
      <c r="H23" s="1190"/>
      <c r="I23" s="1145"/>
      <c r="J23" s="1145"/>
      <c r="K23" s="1145"/>
      <c r="L23" s="1143"/>
    </row>
    <row r="24" spans="1:12" s="1144" customFormat="1" ht="60">
      <c r="A24" s="1215" t="s">
        <v>298</v>
      </c>
      <c r="B24" s="1215">
        <f t="shared" si="0"/>
        <v>189955</v>
      </c>
      <c r="C24" s="1216">
        <f t="shared" si="1"/>
        <v>3.3386230822756033E-2</v>
      </c>
      <c r="D24" s="1217">
        <v>90727</v>
      </c>
      <c r="E24" s="1218">
        <f t="shared" si="2"/>
        <v>0.47762364770603566</v>
      </c>
      <c r="F24" s="1217">
        <v>99228</v>
      </c>
      <c r="G24" s="1219">
        <f t="shared" si="3"/>
        <v>0.5223763522939644</v>
      </c>
      <c r="H24" s="1190"/>
      <c r="I24" s="1145"/>
      <c r="J24" s="1145"/>
      <c r="K24" s="1145"/>
    </row>
    <row r="25" spans="1:12" s="1144" customFormat="1" ht="60">
      <c r="A25" s="1215" t="s">
        <v>299</v>
      </c>
      <c r="B25" s="1215">
        <f t="shared" si="0"/>
        <v>122613</v>
      </c>
      <c r="C25" s="1216">
        <f t="shared" si="1"/>
        <v>2.1550293068729885E-2</v>
      </c>
      <c r="D25" s="1217">
        <v>58477</v>
      </c>
      <c r="E25" s="1218">
        <f t="shared" si="2"/>
        <v>0.47692332786898617</v>
      </c>
      <c r="F25" s="1217">
        <v>64136</v>
      </c>
      <c r="G25" s="1219">
        <f t="shared" si="3"/>
        <v>0.52307667213101383</v>
      </c>
      <c r="H25" s="1190"/>
      <c r="I25" s="1192"/>
      <c r="J25" s="1192"/>
      <c r="K25" s="1192"/>
      <c r="L25" s="1152"/>
    </row>
    <row r="26" spans="1:12" s="357" customFormat="1" ht="60">
      <c r="A26" s="1215" t="s">
        <v>526</v>
      </c>
      <c r="B26" s="1215">
        <f t="shared" si="0"/>
        <v>259668</v>
      </c>
      <c r="C26" s="1216">
        <f t="shared" si="1"/>
        <v>4.5638892291771281E-2</v>
      </c>
      <c r="D26" s="1217">
        <v>123260</v>
      </c>
      <c r="E26" s="1218">
        <f t="shared" si="2"/>
        <v>0.4746830568264091</v>
      </c>
      <c r="F26" s="1217">
        <v>136408</v>
      </c>
      <c r="G26" s="1219">
        <f t="shared" si="3"/>
        <v>0.5253169431735909</v>
      </c>
      <c r="H26" s="1188"/>
      <c r="I26" s="1189"/>
      <c r="J26" s="1189"/>
      <c r="K26" s="1189"/>
    </row>
    <row r="27" spans="1:12" s="357" customFormat="1" ht="60">
      <c r="A27" s="1215" t="s">
        <v>64</v>
      </c>
      <c r="B27" s="1215">
        <f>SUM(B9:B26)</f>
        <v>5689621</v>
      </c>
      <c r="C27" s="1216">
        <f t="shared" si="1"/>
        <v>1</v>
      </c>
      <c r="D27" s="1215">
        <f>SUM(D9:D26)</f>
        <v>2831438</v>
      </c>
      <c r="E27" s="1218">
        <f t="shared" si="2"/>
        <v>0.49764966770194358</v>
      </c>
      <c r="F27" s="1215">
        <f>SUM(F9:F26)</f>
        <v>2858183</v>
      </c>
      <c r="G27" s="1219">
        <f t="shared" si="3"/>
        <v>0.50235033229805637</v>
      </c>
      <c r="H27" s="1188"/>
      <c r="I27" s="1188"/>
      <c r="J27" s="1188"/>
      <c r="K27" s="1188"/>
    </row>
    <row r="28" spans="1:12" ht="18.75">
      <c r="A28" s="34"/>
      <c r="B28" s="1193"/>
      <c r="C28" s="1193"/>
      <c r="D28" s="1193"/>
      <c r="E28" s="1193"/>
      <c r="F28" s="1193"/>
      <c r="G28" s="1193"/>
      <c r="H28" s="1193"/>
      <c r="I28" s="1193"/>
      <c r="J28" s="1193"/>
      <c r="K28" s="1193"/>
      <c r="L28" s="70"/>
    </row>
    <row r="29" spans="1:12" ht="18.75">
      <c r="A29" s="34"/>
      <c r="B29" s="1193"/>
      <c r="C29" s="1193"/>
      <c r="D29" s="1193"/>
      <c r="E29" s="1193"/>
      <c r="F29" s="1193"/>
      <c r="G29" s="1193"/>
      <c r="H29" s="1193"/>
      <c r="I29" s="1193"/>
      <c r="J29" s="1193"/>
      <c r="K29" s="1193"/>
      <c r="L29" s="70"/>
    </row>
    <row r="30" spans="1:12" ht="18.75">
      <c r="A30" s="34"/>
      <c r="B30" s="1193"/>
      <c r="C30" s="1193"/>
      <c r="D30" s="1193"/>
      <c r="E30" s="1193"/>
      <c r="F30" s="1193"/>
      <c r="G30" s="1193"/>
      <c r="H30" s="1193"/>
      <c r="I30" s="1193"/>
      <c r="J30" s="1193"/>
      <c r="K30" s="1193"/>
      <c r="L30" s="70"/>
    </row>
    <row r="31" spans="1:12" ht="18.75">
      <c r="A31" s="34"/>
      <c r="B31" s="1193"/>
      <c r="C31" s="1193"/>
      <c r="D31" s="1193"/>
      <c r="E31" s="1193"/>
      <c r="F31" s="1193"/>
      <c r="G31" s="1193"/>
      <c r="H31" s="1193"/>
      <c r="I31" s="1193"/>
      <c r="J31" s="1193"/>
      <c r="K31" s="1193"/>
      <c r="L31" s="70"/>
    </row>
    <row r="32" spans="1:12" ht="18.75">
      <c r="A32" s="34"/>
      <c r="B32" s="1193"/>
      <c r="C32" s="1193"/>
      <c r="D32" s="1193"/>
      <c r="E32" s="1193"/>
      <c r="F32" s="1193"/>
      <c r="G32" s="1193"/>
      <c r="H32" s="1193"/>
      <c r="I32" s="1193"/>
      <c r="J32" s="1193"/>
      <c r="K32" s="1193"/>
      <c r="L32" s="70"/>
    </row>
    <row r="33" spans="1:12" ht="18.75">
      <c r="A33" s="34"/>
      <c r="B33" s="1193"/>
      <c r="C33" s="1193"/>
      <c r="D33" s="1193"/>
      <c r="E33" s="1193"/>
      <c r="F33" s="1193"/>
      <c r="G33" s="1193"/>
      <c r="H33" s="1193"/>
      <c r="I33" s="1193"/>
      <c r="J33" s="1193"/>
      <c r="K33" s="1193"/>
      <c r="L33" s="70"/>
    </row>
    <row r="34" spans="1:12" ht="36">
      <c r="A34" s="1194"/>
      <c r="B34" s="1195"/>
      <c r="C34" s="1194"/>
      <c r="D34" s="1194"/>
      <c r="E34" s="1194"/>
      <c r="F34" s="1194"/>
      <c r="G34" s="1195"/>
      <c r="H34" s="1193"/>
      <c r="I34" s="1193"/>
      <c r="J34" s="1193"/>
      <c r="K34" s="1193"/>
      <c r="L34" s="70"/>
    </row>
    <row r="35" spans="1:12" ht="36">
      <c r="A35" s="1194"/>
      <c r="B35" s="1195"/>
      <c r="C35" s="1554" t="s">
        <v>527</v>
      </c>
      <c r="D35" s="1194"/>
      <c r="E35" s="1194"/>
      <c r="F35" s="1194"/>
      <c r="G35" s="1195"/>
      <c r="H35" s="1193"/>
      <c r="I35" s="1193"/>
      <c r="J35" s="1193"/>
      <c r="K35" s="1193"/>
      <c r="L35" s="70"/>
    </row>
    <row r="36" spans="1:12" ht="36">
      <c r="A36" s="1194"/>
      <c r="B36" s="1195"/>
      <c r="C36" s="1554"/>
      <c r="D36" s="1196" t="s">
        <v>87</v>
      </c>
      <c r="E36" s="1196" t="s">
        <v>86</v>
      </c>
      <c r="F36" s="1194"/>
      <c r="G36" s="1195"/>
      <c r="H36" s="1193"/>
      <c r="I36" s="1193"/>
      <c r="J36" s="1193"/>
      <c r="K36" s="1193"/>
      <c r="L36" s="70"/>
    </row>
    <row r="37" spans="1:12" ht="36">
      <c r="A37" s="980"/>
      <c r="B37" s="1109"/>
      <c r="C37" s="1127" t="str">
        <f>+A9</f>
        <v>0-4</v>
      </c>
      <c r="D37" s="1130">
        <f>+F9*-1</f>
        <v>-48753</v>
      </c>
      <c r="E37" s="1130">
        <f>+D9</f>
        <v>52402</v>
      </c>
      <c r="F37" s="1110"/>
      <c r="G37" s="1109"/>
      <c r="H37" s="1083"/>
      <c r="I37" s="8"/>
      <c r="J37" s="8"/>
      <c r="K37" s="8"/>
      <c r="L37" s="70"/>
    </row>
    <row r="38" spans="1:12" ht="36">
      <c r="A38" s="980"/>
      <c r="B38" s="1109"/>
      <c r="C38" s="1127" t="str">
        <f t="shared" ref="C38:C43" si="4">+A10</f>
        <v>5-9</v>
      </c>
      <c r="D38" s="1130">
        <f t="shared" ref="D38:D43" si="5">+F10*-1</f>
        <v>-81091</v>
      </c>
      <c r="E38" s="1130">
        <f t="shared" ref="E38:E43" si="6">+D10</f>
        <v>85678</v>
      </c>
      <c r="F38" s="1110"/>
      <c r="G38" s="1109"/>
      <c r="H38" s="1083"/>
      <c r="I38" s="8"/>
      <c r="J38" s="8"/>
      <c r="K38" s="8"/>
      <c r="L38" s="70"/>
    </row>
    <row r="39" spans="1:12" ht="36">
      <c r="A39" s="980"/>
      <c r="B39" s="1109"/>
      <c r="C39" s="1127" t="str">
        <f t="shared" si="4"/>
        <v>10-14</v>
      </c>
      <c r="D39" s="1130">
        <f t="shared" si="5"/>
        <v>-100465</v>
      </c>
      <c r="E39" s="1130">
        <f t="shared" si="6"/>
        <v>105051</v>
      </c>
      <c r="F39" s="1110"/>
      <c r="G39" s="1109"/>
      <c r="H39" s="1083"/>
      <c r="I39" s="8"/>
      <c r="J39" s="8"/>
      <c r="K39" s="8"/>
      <c r="L39" s="70"/>
    </row>
    <row r="40" spans="1:12" ht="150" customHeight="1">
      <c r="A40" s="980"/>
      <c r="B40" s="1109"/>
      <c r="C40" s="1127" t="str">
        <f t="shared" si="4"/>
        <v>15-19</v>
      </c>
      <c r="D40" s="1130">
        <f t="shared" si="5"/>
        <v>-101667</v>
      </c>
      <c r="E40" s="1130">
        <f t="shared" si="6"/>
        <v>94151</v>
      </c>
      <c r="F40" s="1110"/>
      <c r="G40" s="1109"/>
      <c r="H40" s="1083"/>
      <c r="I40" s="8"/>
      <c r="J40" s="8"/>
      <c r="K40" s="8"/>
      <c r="L40" s="113"/>
    </row>
    <row r="41" spans="1:12" ht="36">
      <c r="A41" s="980"/>
      <c r="B41" s="1109"/>
      <c r="C41" s="1127" t="str">
        <f t="shared" si="4"/>
        <v>20-24</v>
      </c>
      <c r="D41" s="1130">
        <f t="shared" si="5"/>
        <v>-165875</v>
      </c>
      <c r="E41" s="1130">
        <f t="shared" si="6"/>
        <v>142979</v>
      </c>
      <c r="F41" s="1110"/>
      <c r="G41" s="1109"/>
      <c r="H41" s="1083"/>
      <c r="I41" s="8"/>
      <c r="J41" s="8"/>
      <c r="K41" s="8"/>
      <c r="L41" s="113"/>
    </row>
    <row r="42" spans="1:12" ht="36">
      <c r="A42" s="980"/>
      <c r="B42" s="1109"/>
      <c r="C42" s="1127" t="str">
        <f t="shared" si="4"/>
        <v>25-29</v>
      </c>
      <c r="D42" s="1130">
        <f t="shared" si="5"/>
        <v>-207834</v>
      </c>
      <c r="E42" s="1130">
        <f t="shared" si="6"/>
        <v>230672</v>
      </c>
      <c r="F42" s="1110"/>
      <c r="G42" s="1109"/>
      <c r="H42" s="1083"/>
      <c r="I42" s="8"/>
      <c r="J42" s="8"/>
      <c r="K42" s="8"/>
      <c r="L42" s="113"/>
    </row>
    <row r="43" spans="1:12" ht="36">
      <c r="A43" s="980"/>
      <c r="B43" s="1109"/>
      <c r="C43" s="1127" t="str">
        <f t="shared" si="4"/>
        <v>30-34</v>
      </c>
      <c r="D43" s="1130">
        <f t="shared" si="5"/>
        <v>-220419</v>
      </c>
      <c r="E43" s="1130">
        <f t="shared" si="6"/>
        <v>242341</v>
      </c>
      <c r="F43" s="1110"/>
      <c r="G43" s="1109"/>
      <c r="H43" s="1083"/>
      <c r="I43" s="8"/>
      <c r="J43" s="8"/>
      <c r="K43" s="8"/>
      <c r="L43" s="113"/>
    </row>
    <row r="44" spans="1:12" ht="97.5" customHeight="1">
      <c r="A44" s="980"/>
      <c r="B44" s="1109"/>
      <c r="C44" s="1127" t="str">
        <f t="shared" ref="C44:C55" si="7">+A16</f>
        <v>35-39</v>
      </c>
      <c r="D44" s="1130">
        <f t="shared" ref="D44:D55" si="8">+F16*-1</f>
        <v>-220091</v>
      </c>
      <c r="E44" s="1130">
        <f t="shared" ref="E44:E55" si="9">+D16</f>
        <v>234469</v>
      </c>
      <c r="F44" s="1110"/>
      <c r="G44" s="1109"/>
      <c r="H44" s="1083"/>
      <c r="I44" s="8"/>
      <c r="J44" s="8"/>
      <c r="K44" s="8"/>
      <c r="L44" s="113"/>
    </row>
    <row r="45" spans="1:12" ht="97.5" customHeight="1">
      <c r="A45" s="980"/>
      <c r="B45" s="1109"/>
      <c r="C45" s="1127" t="str">
        <f t="shared" si="7"/>
        <v>40-44</v>
      </c>
      <c r="D45" s="1130">
        <f t="shared" si="8"/>
        <v>-222078</v>
      </c>
      <c r="E45" s="1130">
        <f t="shared" si="9"/>
        <v>226899</v>
      </c>
      <c r="F45" s="1110"/>
      <c r="G45" s="1109"/>
      <c r="H45" s="1083"/>
      <c r="I45" s="8"/>
      <c r="J45" s="8"/>
      <c r="K45" s="8"/>
      <c r="L45" s="113"/>
    </row>
    <row r="46" spans="1:12" ht="97.5" customHeight="1">
      <c r="A46" s="980"/>
      <c r="B46" s="1109"/>
      <c r="C46" s="1127" t="str">
        <f t="shared" si="7"/>
        <v>45-49</v>
      </c>
      <c r="D46" s="1130">
        <f t="shared" si="8"/>
        <v>-234762</v>
      </c>
      <c r="E46" s="1130">
        <f t="shared" si="9"/>
        <v>232861</v>
      </c>
      <c r="F46" s="1110"/>
      <c r="G46" s="1109"/>
      <c r="H46" s="1083"/>
      <c r="I46" s="8"/>
      <c r="J46" s="8"/>
      <c r="K46" s="8"/>
      <c r="L46" s="113"/>
    </row>
    <row r="47" spans="1:12" ht="36">
      <c r="A47" s="980"/>
      <c r="B47" s="1109"/>
      <c r="C47" s="1127" t="str">
        <f t="shared" si="7"/>
        <v>50-54</v>
      </c>
      <c r="D47" s="1130">
        <f t="shared" si="8"/>
        <v>-232236</v>
      </c>
      <c r="E47" s="1130">
        <f t="shared" si="9"/>
        <v>228444</v>
      </c>
      <c r="F47" s="1110"/>
      <c r="G47" s="1109"/>
      <c r="H47" s="1083"/>
      <c r="I47" s="8"/>
      <c r="J47" s="8"/>
      <c r="K47" s="8"/>
      <c r="L47" s="13"/>
    </row>
    <row r="48" spans="1:12" ht="36">
      <c r="A48" s="980"/>
      <c r="B48" s="1109"/>
      <c r="C48" s="1127" t="str">
        <f t="shared" si="7"/>
        <v>55-59</v>
      </c>
      <c r="D48" s="1130">
        <f t="shared" si="8"/>
        <v>-227168</v>
      </c>
      <c r="E48" s="1130">
        <f t="shared" si="9"/>
        <v>219150</v>
      </c>
      <c r="F48" s="1110"/>
      <c r="G48" s="1109"/>
      <c r="H48" s="1083"/>
      <c r="I48" s="8"/>
      <c r="J48" s="8"/>
      <c r="K48" s="8"/>
      <c r="L48" s="13"/>
    </row>
    <row r="49" spans="1:12" ht="36">
      <c r="A49" s="980"/>
      <c r="B49" s="1109"/>
      <c r="C49" s="1127" t="str">
        <f t="shared" si="7"/>
        <v>60-64</v>
      </c>
      <c r="D49" s="1130">
        <f t="shared" si="8"/>
        <v>-200016</v>
      </c>
      <c r="E49" s="1130">
        <f t="shared" si="9"/>
        <v>187362</v>
      </c>
      <c r="F49" s="1110"/>
      <c r="G49" s="1109"/>
      <c r="H49" s="1083"/>
      <c r="I49" s="8"/>
      <c r="J49" s="8"/>
      <c r="K49" s="8"/>
      <c r="L49" s="13"/>
    </row>
    <row r="50" spans="1:12" ht="36">
      <c r="A50" s="980"/>
      <c r="B50" s="1109"/>
      <c r="C50" s="1127" t="str">
        <f t="shared" si="7"/>
        <v>65-69</v>
      </c>
      <c r="D50" s="1130">
        <f t="shared" si="8"/>
        <v>-162798</v>
      </c>
      <c r="E50" s="1130">
        <f t="shared" si="9"/>
        <v>153283</v>
      </c>
      <c r="F50" s="1110"/>
      <c r="G50" s="1109"/>
      <c r="H50" s="1083"/>
      <c r="I50" s="8"/>
      <c r="J50" s="8"/>
      <c r="K50" s="8"/>
      <c r="L50" s="13"/>
    </row>
    <row r="51" spans="1:12" ht="36">
      <c r="A51" s="980"/>
      <c r="B51" s="1109"/>
      <c r="C51" s="1127" t="str">
        <f t="shared" si="7"/>
        <v>70-74</v>
      </c>
      <c r="D51" s="1130">
        <f t="shared" si="8"/>
        <v>-133158</v>
      </c>
      <c r="E51" s="1130">
        <f t="shared" si="9"/>
        <v>123232</v>
      </c>
      <c r="F51" s="1110"/>
      <c r="G51" s="1109"/>
      <c r="H51" s="1083"/>
      <c r="I51" s="8"/>
      <c r="J51" s="8"/>
      <c r="K51" s="8"/>
      <c r="L51" s="13"/>
    </row>
    <row r="52" spans="1:12" ht="36">
      <c r="A52" s="980"/>
      <c r="B52" s="1109"/>
      <c r="C52" s="1127" t="str">
        <f t="shared" si="7"/>
        <v>75-79</v>
      </c>
      <c r="D52" s="1130">
        <f t="shared" si="8"/>
        <v>-99228</v>
      </c>
      <c r="E52" s="1130">
        <f t="shared" si="9"/>
        <v>90727</v>
      </c>
      <c r="F52" s="1110"/>
      <c r="G52" s="1109"/>
      <c r="H52" s="1083"/>
      <c r="L52" s="13"/>
    </row>
    <row r="53" spans="1:12" ht="36">
      <c r="A53" s="980"/>
      <c r="B53" s="1110"/>
      <c r="C53" s="1127" t="str">
        <f t="shared" si="7"/>
        <v>80-84</v>
      </c>
      <c r="D53" s="1130">
        <f t="shared" si="8"/>
        <v>-64136</v>
      </c>
      <c r="E53" s="1130">
        <f t="shared" si="9"/>
        <v>58477</v>
      </c>
      <c r="F53" s="1110"/>
      <c r="G53" s="1110"/>
      <c r="H53" s="13"/>
      <c r="L53" s="13"/>
    </row>
    <row r="54" spans="1:12" ht="36">
      <c r="A54" s="980"/>
      <c r="B54" s="1110"/>
      <c r="C54" s="1127" t="str">
        <f t="shared" si="7"/>
        <v>85 y más</v>
      </c>
      <c r="D54" s="1130">
        <f t="shared" si="8"/>
        <v>-136408</v>
      </c>
      <c r="E54" s="1130">
        <f t="shared" si="9"/>
        <v>123260</v>
      </c>
      <c r="F54" s="1110"/>
      <c r="G54" s="1110"/>
      <c r="H54" s="13"/>
      <c r="L54" s="13"/>
    </row>
    <row r="55" spans="1:12" ht="36">
      <c r="A55" s="980"/>
      <c r="B55" s="1110"/>
      <c r="C55" s="1127" t="str">
        <f t="shared" si="7"/>
        <v>Total</v>
      </c>
      <c r="D55" s="1134">
        <f t="shared" si="8"/>
        <v>-2858183</v>
      </c>
      <c r="E55" s="1135">
        <f t="shared" si="9"/>
        <v>2831438</v>
      </c>
      <c r="F55" s="1110"/>
      <c r="G55" s="1110"/>
      <c r="H55" s="13"/>
    </row>
    <row r="56" spans="1:12" ht="36">
      <c r="A56" s="980"/>
      <c r="B56" s="1110"/>
      <c r="C56" s="1110"/>
      <c r="D56" s="1128"/>
      <c r="E56" s="1110"/>
      <c r="F56" s="1110"/>
      <c r="G56" s="1110"/>
      <c r="H56" s="13"/>
    </row>
    <row r="57" spans="1:12" ht="36">
      <c r="A57" s="980"/>
      <c r="B57" s="1110"/>
      <c r="C57" s="1110"/>
      <c r="D57" s="1110"/>
      <c r="E57" s="1110"/>
      <c r="F57" s="1110"/>
      <c r="G57" s="1110"/>
      <c r="H57" s="13"/>
    </row>
    <row r="58" spans="1:12" ht="36">
      <c r="A58" s="980"/>
      <c r="B58" s="1110"/>
      <c r="C58" s="1110"/>
      <c r="D58" s="1110"/>
      <c r="E58" s="1110"/>
      <c r="F58" s="1110"/>
      <c r="G58" s="1110"/>
      <c r="H58" s="13"/>
    </row>
    <row r="59" spans="1:12" ht="36">
      <c r="A59" s="980"/>
      <c r="B59" s="1110"/>
      <c r="C59" s="1110"/>
      <c r="D59" s="1110"/>
      <c r="E59" s="1110"/>
      <c r="F59" s="1110"/>
      <c r="G59" s="1110"/>
      <c r="H59" s="13"/>
    </row>
    <row r="60" spans="1:12" ht="36">
      <c r="A60" s="980"/>
      <c r="B60" s="1110"/>
      <c r="C60" s="1110"/>
      <c r="D60" s="1110"/>
      <c r="E60" s="1110"/>
      <c r="F60" s="1110"/>
      <c r="G60" s="1110"/>
      <c r="H60" s="13"/>
    </row>
    <row r="61" spans="1:12" ht="36">
      <c r="A61" s="980"/>
      <c r="B61" s="1110"/>
      <c r="C61" s="1110"/>
      <c r="D61" s="1110"/>
      <c r="E61" s="1110"/>
      <c r="F61" s="1110"/>
      <c r="G61" s="1110"/>
      <c r="H61" s="13"/>
    </row>
    <row r="62" spans="1:12" ht="36">
      <c r="A62" s="980"/>
      <c r="B62" s="1110"/>
      <c r="C62" s="1110"/>
      <c r="D62" s="1110"/>
      <c r="E62" s="1110"/>
      <c r="F62" s="1110"/>
      <c r="G62" s="1110"/>
      <c r="H62" s="13"/>
    </row>
    <row r="63" spans="1:12" ht="36">
      <c r="A63" s="980"/>
      <c r="B63" s="1110"/>
      <c r="C63" s="1110"/>
      <c r="D63" s="1110"/>
      <c r="E63" s="1110"/>
      <c r="F63" s="1110"/>
      <c r="G63" s="1110"/>
      <c r="H63" s="13"/>
    </row>
    <row r="64" spans="1:12" ht="36">
      <c r="A64" s="980"/>
      <c r="B64" s="1110"/>
      <c r="C64" s="1110"/>
      <c r="D64" s="1110"/>
      <c r="E64" s="1110"/>
      <c r="F64" s="1110"/>
      <c r="G64" s="1110"/>
      <c r="H64" s="13"/>
    </row>
    <row r="65" spans="1:8" ht="36">
      <c r="A65" s="980"/>
      <c r="B65" s="1110"/>
      <c r="C65" s="1110"/>
      <c r="D65" s="1110"/>
      <c r="E65" s="1110"/>
      <c r="F65" s="1110"/>
      <c r="G65" s="1110"/>
      <c r="H65" s="13"/>
    </row>
    <row r="66" spans="1:8" ht="36">
      <c r="A66" s="980"/>
      <c r="B66" s="1110"/>
      <c r="C66" s="1110"/>
      <c r="D66" s="1110"/>
      <c r="E66" s="1110"/>
      <c r="F66" s="1110"/>
      <c r="G66" s="1110"/>
      <c r="H66" s="13"/>
    </row>
    <row r="67" spans="1:8" ht="36">
      <c r="A67" s="980"/>
      <c r="B67" s="1110"/>
      <c r="C67" s="1110"/>
      <c r="D67" s="1110"/>
      <c r="E67" s="1110"/>
      <c r="F67" s="1110"/>
      <c r="G67" s="1110"/>
      <c r="H67" s="13"/>
    </row>
    <row r="68" spans="1:8" ht="36">
      <c r="A68" s="980"/>
      <c r="B68" s="1110"/>
      <c r="C68" s="1110"/>
      <c r="D68" s="1110"/>
      <c r="E68" s="1110"/>
      <c r="F68" s="1110"/>
      <c r="G68" s="1110"/>
      <c r="H68" s="13"/>
    </row>
    <row r="69" spans="1:8" ht="36">
      <c r="A69" s="980"/>
      <c r="B69" s="1110"/>
      <c r="C69" s="1110"/>
      <c r="D69" s="1110"/>
      <c r="E69" s="1110"/>
      <c r="F69" s="1110"/>
      <c r="G69" s="1110"/>
      <c r="H69" s="13"/>
    </row>
    <row r="70" spans="1:8">
      <c r="B70" s="13"/>
      <c r="C70" s="13"/>
      <c r="D70" s="13"/>
      <c r="E70" s="13"/>
      <c r="F70" s="13"/>
      <c r="G70" s="13"/>
      <c r="H70" s="13"/>
    </row>
    <row r="71" spans="1:8">
      <c r="B71" s="13"/>
      <c r="C71" s="13"/>
      <c r="D71" s="13"/>
      <c r="E71" s="13"/>
      <c r="F71" s="13"/>
      <c r="G71" s="13"/>
      <c r="H71" s="13"/>
    </row>
    <row r="72" spans="1:8" ht="71.25" customHeight="1">
      <c r="B72" s="13"/>
      <c r="C72" s="13"/>
      <c r="D72" s="13"/>
      <c r="E72" s="13"/>
      <c r="F72" s="13"/>
      <c r="G72" s="13"/>
      <c r="H72" s="13"/>
    </row>
    <row r="73" spans="1:8" ht="71.25" customHeight="1">
      <c r="C73" s="13"/>
      <c r="D73" s="13"/>
      <c r="E73" s="13"/>
      <c r="F73" s="13"/>
      <c r="G73" s="13"/>
    </row>
    <row r="74" spans="1:8" ht="71.25" customHeight="1"/>
    <row r="75" spans="1:8" ht="71.25" customHeight="1"/>
  </sheetData>
  <mergeCells count="4">
    <mergeCell ref="A1:K1"/>
    <mergeCell ref="A2:K2"/>
    <mergeCell ref="A3:K7"/>
    <mergeCell ref="C35:C36"/>
  </mergeCells>
  <conditionalFormatting sqref="A9:A27">
    <cfRule type="cellIs" dxfId="635" priority="11" operator="equal">
      <formula>0</formula>
    </cfRule>
  </conditionalFormatting>
  <conditionalFormatting sqref="B9:C27 E9:E27 G9:G27">
    <cfRule type="cellIs" dxfId="634" priority="12" operator="equal">
      <formula>0</formula>
    </cfRule>
  </conditionalFormatting>
  <conditionalFormatting sqref="D9:D27">
    <cfRule type="cellIs" dxfId="633" priority="8" operator="equal">
      <formula>0</formula>
    </cfRule>
  </conditionalFormatting>
  <conditionalFormatting sqref="F9:F27">
    <cfRule type="cellIs" dxfId="632" priority="7" operator="equal">
      <formula>0</formula>
    </cfRule>
  </conditionalFormatting>
  <pageMargins left="0.70866141732283472" right="0.70866141732283472" top="0.74803149606299213" bottom="0.74803149606299213" header="0.31496062992125984" footer="0.31496062992125984"/>
  <pageSetup scale="12" orientation="portrait" r:id="rId1"/>
  <drawing r:id="rId2"/>
  <tableParts count="1">
    <tablePart r:id="rId3"/>
  </tableParts>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theme="6" tint="-0.249977111117893"/>
    <pageSetUpPr fitToPage="1"/>
  </sheetPr>
  <dimension ref="A1:K34"/>
  <sheetViews>
    <sheetView showGridLines="0" view="pageBreakPreview" zoomScaleNormal="100" zoomScaleSheetLayoutView="100" workbookViewId="0">
      <selection activeCell="O5" sqref="O5"/>
    </sheetView>
  </sheetViews>
  <sheetFormatPr defaultColWidth="11.42578125" defaultRowHeight="14.25"/>
  <cols>
    <col min="1" max="1" width="22.7109375" style="218" customWidth="1"/>
    <col min="2" max="2" width="19.7109375" style="218" customWidth="1"/>
    <col min="3" max="3" width="13.7109375" style="218" bestFit="1" customWidth="1"/>
    <col min="4" max="4" width="6.7109375" style="218" customWidth="1"/>
    <col min="5" max="5" width="20.42578125" style="218" customWidth="1"/>
    <col min="6" max="6" width="21.85546875" style="218" customWidth="1"/>
    <col min="7" max="7" width="11.42578125" style="218"/>
    <col min="8" max="9" width="27.42578125" style="218" customWidth="1"/>
    <col min="10" max="16384" width="11.42578125" style="218"/>
  </cols>
  <sheetData>
    <row r="1" spans="1:11" s="369" customFormat="1" ht="39" customHeight="1">
      <c r="A1" s="1511" t="s">
        <v>704</v>
      </c>
      <c r="B1" s="1511"/>
      <c r="C1" s="1511"/>
      <c r="D1" s="1511"/>
      <c r="E1" s="1511"/>
      <c r="F1" s="1511"/>
      <c r="G1" s="1511"/>
      <c r="H1" s="1511"/>
      <c r="I1" s="1511"/>
      <c r="J1" s="1511"/>
      <c r="K1" s="1511"/>
    </row>
    <row r="2" spans="1:11" ht="22.5" customHeight="1">
      <c r="A2" s="1511" t="str">
        <f>+'4. SFS-RC'!A2:K2</f>
        <v>Período: Agosto 2025</v>
      </c>
      <c r="B2" s="1511"/>
      <c r="C2" s="1511"/>
      <c r="D2" s="1511"/>
      <c r="E2" s="1511"/>
      <c r="F2" s="1511"/>
      <c r="G2" s="1511"/>
      <c r="H2" s="1511"/>
      <c r="I2" s="1511"/>
      <c r="J2" s="1511"/>
      <c r="K2" s="1511"/>
    </row>
    <row r="3" spans="1:11" ht="94.5" customHeight="1">
      <c r="A3" s="1555" t="s">
        <v>705</v>
      </c>
      <c r="B3" s="1555"/>
      <c r="C3" s="1555"/>
      <c r="D3" s="1555"/>
      <c r="E3" s="1555"/>
      <c r="F3" s="1555"/>
      <c r="G3" s="1555"/>
      <c r="H3" s="1555"/>
      <c r="I3" s="1555"/>
      <c r="J3" s="1555"/>
      <c r="K3" s="1555"/>
    </row>
    <row r="4" spans="1:11" ht="93.75" customHeight="1">
      <c r="A4" s="1555"/>
      <c r="B4" s="1555"/>
      <c r="C4" s="1555"/>
      <c r="D4" s="1555"/>
      <c r="E4" s="1555"/>
      <c r="F4" s="1555"/>
      <c r="G4" s="1555"/>
      <c r="H4" s="1555"/>
      <c r="I4" s="1555"/>
      <c r="J4" s="1555"/>
      <c r="K4" s="1555"/>
    </row>
    <row r="5" spans="1:11" ht="62.25" customHeight="1">
      <c r="A5" s="1555"/>
      <c r="B5" s="1555"/>
      <c r="C5" s="1555"/>
      <c r="D5" s="1555"/>
      <c r="E5" s="1555"/>
      <c r="F5" s="1555"/>
      <c r="G5" s="1555"/>
      <c r="H5" s="1555"/>
      <c r="I5" s="1555"/>
      <c r="J5" s="1555"/>
      <c r="K5" s="1555"/>
    </row>
    <row r="6" spans="1:11" ht="6" customHeight="1">
      <c r="A6" s="1197"/>
      <c r="B6" s="1197"/>
      <c r="C6" s="1197"/>
      <c r="D6" s="1198"/>
      <c r="E6" s="1198"/>
      <c r="F6" s="1198"/>
      <c r="G6" s="1198"/>
      <c r="H6" s="1198"/>
      <c r="I6" s="1198"/>
      <c r="J6" s="1198"/>
      <c r="K6" s="1198"/>
    </row>
    <row r="7" spans="1:11" s="365" customFormat="1" ht="15">
      <c r="A7" s="1205" t="s">
        <v>530</v>
      </c>
      <c r="B7" s="1205" t="s">
        <v>64</v>
      </c>
      <c r="C7" s="1205" t="s">
        <v>118</v>
      </c>
      <c r="D7" s="1198"/>
      <c r="E7" s="1198"/>
      <c r="F7" s="1199"/>
      <c r="G7" s="1199"/>
      <c r="H7" s="1199"/>
      <c r="I7" s="1199"/>
      <c r="J7" s="1199"/>
      <c r="K7" s="1199"/>
    </row>
    <row r="8" spans="1:11" ht="16.5" customHeight="1">
      <c r="A8" s="1200" t="s">
        <v>531</v>
      </c>
      <c r="B8" s="1201">
        <v>2499915</v>
      </c>
      <c r="C8" s="1202">
        <f>+Tabla475461[[#This Row],[Total]]/$B$13</f>
        <v>0.43938163895275273</v>
      </c>
      <c r="D8" s="1198"/>
      <c r="E8" s="1198"/>
      <c r="F8" s="1198"/>
      <c r="G8" s="1198"/>
      <c r="H8" s="1198"/>
      <c r="I8" s="1198"/>
      <c r="J8" s="1198"/>
      <c r="K8" s="1198"/>
    </row>
    <row r="9" spans="1:11" ht="16.5" customHeight="1">
      <c r="A9" s="1200" t="s">
        <v>532</v>
      </c>
      <c r="B9" s="1201">
        <v>302245</v>
      </c>
      <c r="C9" s="1202">
        <f>+Tabla475461[[#This Row],[Total]]/$B$13</f>
        <v>5.3122167539806253E-2</v>
      </c>
      <c r="D9" s="1198"/>
      <c r="E9" s="1198"/>
      <c r="F9" s="1198"/>
      <c r="G9" s="1198"/>
      <c r="H9" s="1198"/>
      <c r="I9" s="1198"/>
      <c r="J9" s="1198"/>
      <c r="K9" s="1198"/>
    </row>
    <row r="10" spans="1:11" ht="16.5" customHeight="1">
      <c r="A10" s="1200" t="s">
        <v>533</v>
      </c>
      <c r="B10" s="1201">
        <v>1166445</v>
      </c>
      <c r="C10" s="1202">
        <f>+Tabla475461[[#This Row],[Total]]/$B$13</f>
        <v>0.20501277677370777</v>
      </c>
      <c r="D10" s="1198"/>
      <c r="E10" s="1198"/>
      <c r="F10" s="1198"/>
      <c r="G10" s="1198"/>
      <c r="H10" s="1198"/>
      <c r="I10" s="1198"/>
      <c r="J10" s="1198"/>
      <c r="K10" s="1198"/>
    </row>
    <row r="11" spans="1:11" ht="16.5" customHeight="1">
      <c r="A11" s="1200" t="s">
        <v>534</v>
      </c>
      <c r="B11" s="1201">
        <v>667906</v>
      </c>
      <c r="C11" s="1202">
        <f>+Tabla475461[[#This Row],[Total]]/$B$13</f>
        <v>0.11739024444686211</v>
      </c>
      <c r="D11" s="1198"/>
      <c r="E11" s="1198"/>
      <c r="F11" s="1198"/>
      <c r="G11" s="1198"/>
      <c r="H11" s="1198"/>
      <c r="I11" s="1198"/>
      <c r="J11" s="1198"/>
      <c r="K11" s="1198"/>
    </row>
    <row r="12" spans="1:11" ht="16.5" customHeight="1">
      <c r="A12" s="1203" t="s">
        <v>535</v>
      </c>
      <c r="B12" s="1204">
        <v>1053110</v>
      </c>
      <c r="C12" s="1202">
        <f>+Tabla475461[[#This Row],[Total]]/$B$13</f>
        <v>0.18509317228687114</v>
      </c>
      <c r="D12" s="1198"/>
      <c r="E12" s="1198"/>
      <c r="F12" s="1198"/>
      <c r="G12" s="1198"/>
      <c r="H12" s="1198"/>
      <c r="I12" s="1198"/>
      <c r="J12" s="1198"/>
      <c r="K12" s="1198"/>
    </row>
    <row r="13" spans="1:11" ht="16.5" customHeight="1">
      <c r="A13" s="388" t="s">
        <v>430</v>
      </c>
      <c r="B13" s="389">
        <f>SUM(B8:B12)</f>
        <v>5689621</v>
      </c>
      <c r="C13" s="1167">
        <f>SUM(C8:C12)</f>
        <v>1</v>
      </c>
    </row>
    <row r="23" spans="1:3" ht="15">
      <c r="A23" s="1162" t="s">
        <v>536</v>
      </c>
      <c r="B23" s="1161" t="s">
        <v>64</v>
      </c>
      <c r="C23" s="1161" t="s">
        <v>118</v>
      </c>
    </row>
    <row r="24" spans="1:3" ht="15">
      <c r="A24" s="1162" t="s">
        <v>537</v>
      </c>
      <c r="B24" s="1163">
        <v>2499915</v>
      </c>
      <c r="C24" s="1164">
        <f>+Tabla47546062[[#This Row],[Total]]/$B$34</f>
        <v>0.43938163895275273</v>
      </c>
    </row>
    <row r="25" spans="1:3" ht="15">
      <c r="A25" s="1162" t="s">
        <v>532</v>
      </c>
      <c r="B25" s="1163">
        <v>302245</v>
      </c>
      <c r="C25" s="1164">
        <f>+Tabla47546062[[#This Row],[Total]]/$B$34</f>
        <v>5.3122167539806253E-2</v>
      </c>
    </row>
    <row r="26" spans="1:3" ht="15">
      <c r="A26" s="1162" t="s">
        <v>538</v>
      </c>
      <c r="B26" s="1163">
        <v>508798</v>
      </c>
      <c r="C26" s="1164">
        <f>+Tabla47546062[[#This Row],[Total]]/$B$34</f>
        <v>8.9425640126117367E-2</v>
      </c>
    </row>
    <row r="27" spans="1:3" ht="15">
      <c r="A27" s="1162" t="s">
        <v>539</v>
      </c>
      <c r="B27" s="1163">
        <v>263111</v>
      </c>
      <c r="C27" s="1164">
        <f>+Tabla47546062[[#This Row],[Total]]/$B$34</f>
        <v>4.6244029259593915E-2</v>
      </c>
    </row>
    <row r="28" spans="1:3" ht="15">
      <c r="A28" s="1162" t="s">
        <v>540</v>
      </c>
      <c r="B28" s="1163">
        <v>132317</v>
      </c>
      <c r="C28" s="1164">
        <f>+Tabla47546062[[#This Row],[Total]]/$B$34</f>
        <v>2.3255854827588691E-2</v>
      </c>
    </row>
    <row r="29" spans="1:3" ht="15">
      <c r="A29" s="1162" t="s">
        <v>541</v>
      </c>
      <c r="B29" s="1163">
        <v>262219</v>
      </c>
      <c r="C29" s="1164">
        <f>+Tabla47546062[[#This Row],[Total]]/$B$34</f>
        <v>4.6087252560407806E-2</v>
      </c>
    </row>
    <row r="30" spans="1:3" ht="15">
      <c r="A30" s="1162" t="s">
        <v>542</v>
      </c>
      <c r="B30" s="1163">
        <v>298730</v>
      </c>
      <c r="C30" s="1164">
        <f>+Tabla47546062[[#This Row],[Total]]/$B$34</f>
        <v>5.2504375950524651E-2</v>
      </c>
    </row>
    <row r="31" spans="1:3" ht="15">
      <c r="A31" s="1162" t="s">
        <v>543</v>
      </c>
      <c r="B31" s="1166">
        <v>172877</v>
      </c>
      <c r="C31" s="1164">
        <f>+Tabla47546062[[#This Row],[Total]]/$B$34</f>
        <v>3.0384624916141162E-2</v>
      </c>
    </row>
    <row r="32" spans="1:3" ht="15">
      <c r="A32" s="1162" t="s">
        <v>544</v>
      </c>
      <c r="B32" s="1166">
        <v>196299</v>
      </c>
      <c r="C32" s="1164">
        <f>+Tabla47546062[[#This Row],[Total]]/$B$34</f>
        <v>3.4501243580196288E-2</v>
      </c>
    </row>
    <row r="33" spans="1:3" ht="15">
      <c r="A33" s="1165" t="s">
        <v>535</v>
      </c>
      <c r="B33" s="1166">
        <v>1053110</v>
      </c>
      <c r="C33" s="1164">
        <f>+Tabla47546062[[#This Row],[Total]]/$B$34</f>
        <v>0.18509317228687114</v>
      </c>
    </row>
    <row r="34" spans="1:3" ht="15">
      <c r="A34" s="389" t="s">
        <v>64</v>
      </c>
      <c r="B34" s="389">
        <f>SUM(B24:B33)</f>
        <v>5689621</v>
      </c>
      <c r="C34" s="1167">
        <f>SUM(C24:C33)</f>
        <v>1</v>
      </c>
    </row>
  </sheetData>
  <mergeCells count="3">
    <mergeCell ref="A1:K1"/>
    <mergeCell ref="A2:K2"/>
    <mergeCell ref="A3:K5"/>
  </mergeCells>
  <pageMargins left="0.70866141732283472" right="0.70866141732283472" top="0.74803149606299213" bottom="0.74803149606299213" header="0.31496062992125984" footer="0.31496062992125984"/>
  <pageSetup scale="62" orientation="landscape" r:id="rId1"/>
  <drawing r:id="rId2"/>
  <tableParts count="2">
    <tablePart r:id="rId3"/>
    <tablePart r:id="rId4"/>
  </tableParts>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theme="6" tint="-0.249977111117893"/>
    <pageSetUpPr fitToPage="1"/>
  </sheetPr>
  <dimension ref="A1:L64"/>
  <sheetViews>
    <sheetView showGridLines="0" view="pageBreakPreview" zoomScale="70" zoomScaleNormal="85" zoomScaleSheetLayoutView="70" workbookViewId="0">
      <selection activeCell="N8" sqref="N8"/>
    </sheetView>
  </sheetViews>
  <sheetFormatPr defaultColWidth="11.42578125" defaultRowHeight="14.25"/>
  <cols>
    <col min="1" max="1" width="4.42578125" style="218" customWidth="1"/>
    <col min="2" max="2" width="14.28515625" style="284" customWidth="1"/>
    <col min="3" max="3" width="52.28515625" style="218" customWidth="1"/>
    <col min="4" max="4" width="22" style="871" customWidth="1"/>
    <col min="5" max="5" width="27.140625" style="872" customWidth="1"/>
    <col min="6" max="10" width="18.5703125" style="872" customWidth="1"/>
    <col min="11" max="11" width="18.5703125" style="218" customWidth="1"/>
    <col min="12" max="12" width="12.28515625" style="218" customWidth="1"/>
    <col min="13" max="16384" width="11.42578125" style="218"/>
  </cols>
  <sheetData>
    <row r="1" spans="1:12" s="369" customFormat="1" ht="83.25" customHeight="1">
      <c r="B1" s="1111"/>
      <c r="C1" s="1514" t="s">
        <v>706</v>
      </c>
      <c r="D1" s="1514"/>
      <c r="E1" s="1514"/>
      <c r="F1" s="1514"/>
      <c r="G1" s="1514"/>
      <c r="H1" s="1514"/>
      <c r="I1" s="1514"/>
      <c r="J1" s="1514"/>
      <c r="K1" s="1514"/>
    </row>
    <row r="2" spans="1:12" s="369" customFormat="1" ht="29.25" customHeight="1">
      <c r="B2" s="1111"/>
      <c r="C2" s="1515" t="s">
        <v>55</v>
      </c>
      <c r="D2" s="1515"/>
      <c r="E2" s="1515"/>
      <c r="F2" s="1515"/>
      <c r="G2" s="1515"/>
      <c r="H2" s="1515"/>
      <c r="I2" s="1515"/>
      <c r="J2" s="1515"/>
      <c r="K2" s="1515"/>
    </row>
    <row r="3" spans="1:12" ht="18" customHeight="1">
      <c r="A3" s="1556" t="s">
        <v>707</v>
      </c>
      <c r="B3" s="1556"/>
      <c r="C3" s="1556"/>
      <c r="D3" s="1556"/>
      <c r="E3" s="1556"/>
      <c r="F3" s="1556"/>
      <c r="G3" s="1556"/>
      <c r="H3" s="1556"/>
      <c r="I3" s="1556"/>
      <c r="J3" s="1556"/>
      <c r="K3" s="1556"/>
    </row>
    <row r="4" spans="1:12" ht="18" customHeight="1">
      <c r="A4" s="1556"/>
      <c r="B4" s="1556"/>
      <c r="C4" s="1556"/>
      <c r="D4" s="1556"/>
      <c r="E4" s="1556"/>
      <c r="F4" s="1556"/>
      <c r="G4" s="1556"/>
      <c r="H4" s="1556"/>
      <c r="I4" s="1556"/>
      <c r="J4" s="1556"/>
      <c r="K4" s="1556"/>
    </row>
    <row r="5" spans="1:12" ht="18" customHeight="1">
      <c r="A5" s="1556"/>
      <c r="B5" s="1556"/>
      <c r="C5" s="1556"/>
      <c r="D5" s="1556"/>
      <c r="E5" s="1556"/>
      <c r="F5" s="1556"/>
      <c r="G5" s="1556"/>
      <c r="H5" s="1556"/>
      <c r="I5" s="1556"/>
      <c r="J5" s="1556"/>
      <c r="K5" s="1556"/>
    </row>
    <row r="6" spans="1:12" ht="18" customHeight="1">
      <c r="A6" s="1556"/>
      <c r="B6" s="1556"/>
      <c r="C6" s="1556"/>
      <c r="D6" s="1556"/>
      <c r="E6" s="1556"/>
      <c r="F6" s="1556"/>
      <c r="G6" s="1556"/>
      <c r="H6" s="1556"/>
      <c r="I6" s="1556"/>
      <c r="J6" s="1556"/>
      <c r="K6" s="1556"/>
    </row>
    <row r="7" spans="1:12" ht="18" customHeight="1">
      <c r="A7" s="1556"/>
      <c r="B7" s="1556"/>
      <c r="C7" s="1556"/>
      <c r="D7" s="1556"/>
      <c r="E7" s="1556"/>
      <c r="F7" s="1556"/>
      <c r="G7" s="1556"/>
      <c r="H7" s="1556"/>
      <c r="I7" s="1556"/>
      <c r="J7" s="1556"/>
      <c r="K7" s="1556"/>
    </row>
    <row r="8" spans="1:12" ht="51.75" customHeight="1">
      <c r="A8" s="1556"/>
      <c r="B8" s="1556"/>
      <c r="C8" s="1556"/>
      <c r="D8" s="1556"/>
      <c r="E8" s="1556"/>
      <c r="F8" s="1556"/>
      <c r="G8" s="1556"/>
      <c r="H8" s="1556"/>
      <c r="I8" s="1556"/>
      <c r="J8" s="1556"/>
      <c r="K8" s="1556"/>
    </row>
    <row r="9" spans="1:12" ht="36.75" customHeight="1">
      <c r="A9" s="1556"/>
      <c r="B9" s="1556"/>
      <c r="C9" s="1556"/>
      <c r="D9" s="1556"/>
      <c r="E9" s="1556"/>
      <c r="F9" s="1556"/>
      <c r="G9" s="1556"/>
      <c r="H9" s="1556"/>
      <c r="I9" s="1556"/>
      <c r="J9" s="1556"/>
      <c r="K9" s="1556"/>
    </row>
    <row r="10" spans="1:12" ht="93" customHeight="1">
      <c r="A10" s="1556"/>
      <c r="B10" s="1556"/>
      <c r="C10" s="1556"/>
      <c r="D10" s="1556"/>
      <c r="E10" s="1556"/>
      <c r="F10" s="1556"/>
      <c r="G10" s="1556"/>
      <c r="H10" s="1556"/>
      <c r="I10" s="1556"/>
      <c r="J10" s="1556"/>
      <c r="K10" s="1556"/>
    </row>
    <row r="11" spans="1:12">
      <c r="A11" s="1556"/>
      <c r="B11" s="1556"/>
      <c r="C11" s="1556"/>
      <c r="D11" s="1556"/>
      <c r="E11" s="1556"/>
      <c r="F11" s="1556"/>
      <c r="G11" s="1556"/>
      <c r="H11" s="1556"/>
      <c r="I11" s="1556"/>
      <c r="J11" s="1556"/>
      <c r="K11" s="1556"/>
    </row>
    <row r="12" spans="1:12" s="265" customFormat="1" ht="33" customHeight="1">
      <c r="B12" s="1112" t="s">
        <v>547</v>
      </c>
      <c r="C12" s="1112" t="s">
        <v>548</v>
      </c>
      <c r="D12" s="1113" t="s">
        <v>59</v>
      </c>
      <c r="E12" s="1114" t="s">
        <v>549</v>
      </c>
    </row>
    <row r="13" spans="1:12" s="884" customFormat="1" ht="18">
      <c r="B13" s="1115" t="s">
        <v>550</v>
      </c>
      <c r="C13" s="1116" t="s">
        <v>531</v>
      </c>
      <c r="D13" s="1092">
        <v>1795155</v>
      </c>
      <c r="E13" s="1117">
        <f>+Tabla4863[[#This Row],[Ago.25]]/$D$46</f>
        <v>0.31551398590521229</v>
      </c>
    </row>
    <row r="14" spans="1:12" s="884" customFormat="1" ht="18">
      <c r="B14" s="1115" t="s">
        <v>551</v>
      </c>
      <c r="C14" s="1116" t="s">
        <v>552</v>
      </c>
      <c r="D14" s="1091">
        <v>96399</v>
      </c>
      <c r="E14" s="1117">
        <f>+Tabla4863[[#This Row],[Ago.25]]/$D$46</f>
        <v>1.6942956305876965E-2</v>
      </c>
      <c r="G14" s="1518"/>
      <c r="H14" s="1518"/>
      <c r="I14" s="1518"/>
      <c r="J14" s="1518"/>
      <c r="K14" s="1518"/>
    </row>
    <row r="15" spans="1:12" s="884" customFormat="1" ht="18">
      <c r="B15" s="1115" t="s">
        <v>553</v>
      </c>
      <c r="C15" s="1116" t="s">
        <v>537</v>
      </c>
      <c r="D15" s="1091">
        <v>608361</v>
      </c>
      <c r="E15" s="1117">
        <f>+Tabla4863[[#This Row],[Ago.25]]/$D$46</f>
        <v>0.10692469674166347</v>
      </c>
      <c r="G15" s="1518"/>
      <c r="H15" s="1518"/>
      <c r="I15" s="1518"/>
      <c r="J15" s="1518"/>
      <c r="K15" s="1518"/>
      <c r="L15" s="736"/>
    </row>
    <row r="16" spans="1:12" s="884" customFormat="1" ht="18">
      <c r="B16" s="1115" t="s">
        <v>554</v>
      </c>
      <c r="C16" s="1116" t="s">
        <v>555</v>
      </c>
      <c r="D16" s="1091">
        <v>24908</v>
      </c>
      <c r="E16" s="1117">
        <f>+Tabla4863[[#This Row],[Ago.25]]/$D$46</f>
        <v>4.377795990277736E-3</v>
      </c>
      <c r="G16" s="1518"/>
      <c r="H16" s="1518"/>
      <c r="I16" s="1518"/>
      <c r="J16" s="1518"/>
      <c r="K16" s="1518"/>
    </row>
    <row r="17" spans="2:11" s="884" customFormat="1" ht="18">
      <c r="B17" s="1115" t="s">
        <v>556</v>
      </c>
      <c r="C17" s="1116" t="s">
        <v>557</v>
      </c>
      <c r="D17" s="1091">
        <v>29306</v>
      </c>
      <c r="E17" s="1117">
        <f>+Tabla4863[[#This Row],[Ago.25]]/$D$46</f>
        <v>5.1507824510630849E-3</v>
      </c>
      <c r="G17" s="1518"/>
      <c r="H17" s="1518"/>
      <c r="I17" s="1518"/>
      <c r="J17" s="1518"/>
      <c r="K17" s="1518"/>
    </row>
    <row r="18" spans="2:11" s="884" customFormat="1" ht="18">
      <c r="B18" s="1115" t="s">
        <v>558</v>
      </c>
      <c r="C18" s="1116" t="s">
        <v>559</v>
      </c>
      <c r="D18" s="1091">
        <v>66416</v>
      </c>
      <c r="E18" s="1117">
        <f>+Tabla4863[[#This Row],[Ago.25]]/$D$46</f>
        <v>1.1673185261373297E-2</v>
      </c>
      <c r="G18" s="1518"/>
      <c r="H18" s="1518"/>
      <c r="I18" s="1518"/>
      <c r="J18" s="1518"/>
      <c r="K18" s="1518"/>
    </row>
    <row r="19" spans="2:11" s="884" customFormat="1" ht="18">
      <c r="B19" s="1115" t="s">
        <v>560</v>
      </c>
      <c r="C19" s="1116" t="s">
        <v>561</v>
      </c>
      <c r="D19" s="1091">
        <v>85636</v>
      </c>
      <c r="E19" s="1117">
        <f>+Tabla4863[[#This Row],[Ago.25]]/$D$46</f>
        <v>1.5051266156392492E-2</v>
      </c>
      <c r="G19" s="1518"/>
      <c r="H19" s="1518"/>
      <c r="I19" s="1518"/>
      <c r="J19" s="1518"/>
      <c r="K19" s="1518"/>
    </row>
    <row r="20" spans="2:11" s="884" customFormat="1" ht="18">
      <c r="B20" s="1115" t="s">
        <v>562</v>
      </c>
      <c r="C20" s="1116" t="s">
        <v>563</v>
      </c>
      <c r="D20" s="1091">
        <v>95979</v>
      </c>
      <c r="E20" s="1117">
        <f>+Tabla4863[[#This Row],[Ago.25]]/$D$46</f>
        <v>1.6869137680699645E-2</v>
      </c>
      <c r="G20" s="1518"/>
      <c r="H20" s="1518"/>
      <c r="I20" s="1518"/>
      <c r="J20" s="1518"/>
      <c r="K20" s="1518"/>
    </row>
    <row r="21" spans="2:11" s="884" customFormat="1" ht="18">
      <c r="B21" s="1115" t="s">
        <v>564</v>
      </c>
      <c r="C21" s="1116" t="s">
        <v>565</v>
      </c>
      <c r="D21" s="1091">
        <v>71034</v>
      </c>
      <c r="E21" s="1117">
        <f>+Tabla4863[[#This Row],[Ago.25]]/$D$46</f>
        <v>1.2484838621061051E-2</v>
      </c>
      <c r="G21" s="1518"/>
      <c r="H21" s="1518"/>
      <c r="I21" s="1518"/>
      <c r="J21" s="1518"/>
      <c r="K21" s="1518"/>
    </row>
    <row r="22" spans="2:11" s="884" customFormat="1" ht="18">
      <c r="B22" s="1115" t="s">
        <v>566</v>
      </c>
      <c r="C22" s="1116" t="s">
        <v>567</v>
      </c>
      <c r="D22" s="1091">
        <v>94057</v>
      </c>
      <c r="E22" s="1117">
        <f>+Tabla4863[[#This Row],[Ago.25]]/$D$46</f>
        <v>1.6531329591197727E-2</v>
      </c>
      <c r="G22" s="1518"/>
      <c r="H22" s="1518"/>
      <c r="I22" s="1518"/>
      <c r="J22" s="1518"/>
      <c r="K22" s="1518"/>
    </row>
    <row r="23" spans="2:11" s="884" customFormat="1" ht="18">
      <c r="B23" s="1115" t="s">
        <v>568</v>
      </c>
      <c r="C23" s="1116" t="s">
        <v>569</v>
      </c>
      <c r="D23" s="1091">
        <v>343707</v>
      </c>
      <c r="E23" s="1117">
        <f>+Tabla4863[[#This Row],[Ago.25]]/$D$46</f>
        <v>6.0409471913858585E-2</v>
      </c>
      <c r="G23" s="1518"/>
      <c r="H23" s="1518"/>
      <c r="I23" s="1518"/>
      <c r="J23" s="1518"/>
      <c r="K23" s="1518"/>
    </row>
    <row r="24" spans="2:11" s="884" customFormat="1" ht="18">
      <c r="B24" s="1115" t="s">
        <v>570</v>
      </c>
      <c r="C24" s="1116" t="s">
        <v>571</v>
      </c>
      <c r="D24" s="1091">
        <v>137221</v>
      </c>
      <c r="E24" s="1117">
        <f>+Tabla4863[[#This Row],[Ago.25]]/$D$46</f>
        <v>2.4117775155849574E-2</v>
      </c>
      <c r="G24" s="1518"/>
      <c r="H24" s="1518"/>
      <c r="I24" s="1518"/>
      <c r="J24" s="1518"/>
      <c r="K24" s="1518"/>
    </row>
    <row r="25" spans="2:11" s="884" customFormat="1" ht="18">
      <c r="B25" s="1115" t="s">
        <v>572</v>
      </c>
      <c r="C25" s="1116" t="s">
        <v>573</v>
      </c>
      <c r="D25" s="1091">
        <v>37579</v>
      </c>
      <c r="E25" s="1117">
        <f>+Tabla4863[[#This Row],[Ago.25]]/$D$46</f>
        <v>6.6048336084248843E-3</v>
      </c>
    </row>
    <row r="26" spans="2:11" s="884" customFormat="1" ht="18">
      <c r="B26" s="1115" t="s">
        <v>574</v>
      </c>
      <c r="C26" s="1116" t="s">
        <v>575</v>
      </c>
      <c r="D26" s="1091">
        <v>52819</v>
      </c>
      <c r="E26" s="1117">
        <f>+Tabla4863[[#This Row],[Ago.25]]/$D$46</f>
        <v>9.2833951505732985E-3</v>
      </c>
    </row>
    <row r="27" spans="2:11" s="884" customFormat="1" ht="18">
      <c r="B27" s="1115" t="s">
        <v>576</v>
      </c>
      <c r="C27" s="1116" t="s">
        <v>661</v>
      </c>
      <c r="D27" s="1091">
        <v>35492</v>
      </c>
      <c r="E27" s="1117">
        <f>+Tabla4863[[#This Row],[Ago.25]]/$D$46</f>
        <v>6.2380253447461616E-3</v>
      </c>
    </row>
    <row r="28" spans="2:11" s="884" customFormat="1" ht="18">
      <c r="B28" s="1115" t="s">
        <v>578</v>
      </c>
      <c r="C28" s="1116" t="s">
        <v>579</v>
      </c>
      <c r="D28" s="1091">
        <v>20646</v>
      </c>
      <c r="E28" s="1117">
        <f>+Tabla4863[[#This Row],[Ago.25]]/$D$46</f>
        <v>3.6287127033593275E-3</v>
      </c>
    </row>
    <row r="29" spans="2:11" s="884" customFormat="1" ht="18">
      <c r="B29" s="1115" t="s">
        <v>580</v>
      </c>
      <c r="C29" s="1116" t="s">
        <v>581</v>
      </c>
      <c r="D29" s="1091">
        <v>35943</v>
      </c>
      <c r="E29" s="1117">
        <f>+Tabla4863[[#This Row],[Ago.25]]/$D$46</f>
        <v>6.3172924874960916E-3</v>
      </c>
    </row>
    <row r="30" spans="2:11" s="884" customFormat="1" ht="18">
      <c r="B30" s="1115" t="s">
        <v>582</v>
      </c>
      <c r="C30" s="1116" t="s">
        <v>583</v>
      </c>
      <c r="D30" s="1091">
        <v>21990</v>
      </c>
      <c r="E30" s="1117">
        <f>+Tabla4863[[#This Row],[Ago.25]]/$D$46</f>
        <v>3.8649323039267468E-3</v>
      </c>
    </row>
    <row r="31" spans="2:11" ht="18">
      <c r="B31" s="1115" t="s">
        <v>584</v>
      </c>
      <c r="C31" s="1116" t="s">
        <v>585</v>
      </c>
      <c r="D31" s="1091">
        <v>53738</v>
      </c>
      <c r="E31" s="1117">
        <f>+Tabla4863[[#This Row],[Ago.25]]/$D$46</f>
        <v>9.444917332806526E-3</v>
      </c>
      <c r="F31" s="218"/>
      <c r="G31" s="218"/>
      <c r="H31" s="218"/>
      <c r="I31" s="218"/>
      <c r="J31" s="218"/>
    </row>
    <row r="32" spans="2:11" ht="18">
      <c r="B32" s="1115" t="s">
        <v>586</v>
      </c>
      <c r="C32" s="1116" t="s">
        <v>587</v>
      </c>
      <c r="D32" s="1091">
        <v>147438</v>
      </c>
      <c r="E32" s="1117">
        <f>+Tabla4863[[#This Row],[Ago.25]]/$D$46</f>
        <v>2.5913501092603531E-2</v>
      </c>
      <c r="F32" s="218"/>
      <c r="G32" s="218"/>
      <c r="H32" s="218"/>
      <c r="I32" s="218"/>
      <c r="J32" s="218"/>
    </row>
    <row r="33" spans="2:12" ht="18">
      <c r="B33" s="1115" t="s">
        <v>588</v>
      </c>
      <c r="C33" s="1116" t="s">
        <v>589</v>
      </c>
      <c r="D33" s="1091">
        <v>56066</v>
      </c>
      <c r="E33" s="1117">
        <f>+Tabla4863[[#This Row],[Ago.25]]/$D$46</f>
        <v>9.8540834266465198E-3</v>
      </c>
      <c r="F33" s="218"/>
      <c r="G33" s="218"/>
      <c r="H33" s="218"/>
      <c r="I33" s="218"/>
      <c r="J33" s="218"/>
    </row>
    <row r="34" spans="2:12" ht="18">
      <c r="B34" s="1115" t="s">
        <v>590</v>
      </c>
      <c r="C34" s="1116" t="s">
        <v>591</v>
      </c>
      <c r="D34" s="1091">
        <v>58715</v>
      </c>
      <c r="E34" s="1117">
        <f>+Tabla4863[[#This Row],[Ago.25]]/$D$46</f>
        <v>1.031966804115775E-2</v>
      </c>
      <c r="F34" s="218"/>
      <c r="G34" s="218"/>
      <c r="H34" s="218"/>
      <c r="I34" s="218"/>
      <c r="J34" s="218"/>
    </row>
    <row r="35" spans="2:12" ht="18">
      <c r="B35" s="1115" t="s">
        <v>592</v>
      </c>
      <c r="C35" s="1116" t="s">
        <v>593</v>
      </c>
      <c r="D35" s="1091">
        <v>68550</v>
      </c>
      <c r="E35" s="1117">
        <f>+Tabla4863[[#This Row],[Ago.25]]/$D$46</f>
        <v>1.2048254180726624E-2</v>
      </c>
      <c r="F35" s="218"/>
      <c r="G35" s="218"/>
      <c r="H35" s="218"/>
      <c r="I35" s="218"/>
      <c r="J35" s="218"/>
    </row>
    <row r="36" spans="2:12" ht="18">
      <c r="B36" s="1115" t="s">
        <v>594</v>
      </c>
      <c r="C36" s="1116" t="s">
        <v>595</v>
      </c>
      <c r="D36" s="1091">
        <v>29144</v>
      </c>
      <c r="E36" s="1117">
        <f>+Tabla4863[[#This Row],[Ago.25]]/$D$46</f>
        <v>5.122309552780405E-3</v>
      </c>
      <c r="F36" s="218"/>
      <c r="G36" s="218"/>
      <c r="H36" s="218"/>
      <c r="I36" s="218"/>
      <c r="J36" s="218"/>
    </row>
    <row r="37" spans="2:12" ht="18">
      <c r="B37" s="1115" t="s">
        <v>596</v>
      </c>
      <c r="C37" s="1116" t="s">
        <v>662</v>
      </c>
      <c r="D37" s="1091">
        <v>201036</v>
      </c>
      <c r="E37" s="1117">
        <f>+Tabla4863[[#This Row],[Ago.25]]/$D$46</f>
        <v>3.5333812217017618E-2</v>
      </c>
      <c r="F37" s="218"/>
      <c r="G37" s="218"/>
      <c r="H37" s="218"/>
      <c r="I37" s="218"/>
      <c r="J37" s="218"/>
    </row>
    <row r="38" spans="2:12" ht="18">
      <c r="B38" s="1115" t="s">
        <v>598</v>
      </c>
      <c r="C38" s="1116" t="s">
        <v>599</v>
      </c>
      <c r="D38" s="1091">
        <v>37446</v>
      </c>
      <c r="E38" s="1117">
        <f>+Tabla4863[[#This Row],[Ago.25]]/$D$46</f>
        <v>6.5814577104520667E-3</v>
      </c>
      <c r="F38" s="218"/>
      <c r="G38" s="218"/>
      <c r="H38" s="218"/>
      <c r="I38" s="218"/>
      <c r="J38" s="218"/>
    </row>
    <row r="39" spans="2:12" ht="18">
      <c r="B39" s="1115" t="s">
        <v>600</v>
      </c>
      <c r="C39" s="1116" t="s">
        <v>601</v>
      </c>
      <c r="D39" s="1091">
        <v>75637</v>
      </c>
      <c r="E39" s="1117">
        <f>+Tabla4863[[#This Row],[Ago.25]]/$D$46</f>
        <v>1.3293855601278187E-2</v>
      </c>
      <c r="F39" s="218"/>
      <c r="G39" s="218"/>
      <c r="H39" s="218"/>
      <c r="I39" s="218"/>
      <c r="J39" s="218"/>
    </row>
    <row r="40" spans="2:12" ht="18">
      <c r="B40" s="1115" t="s">
        <v>602</v>
      </c>
      <c r="C40" s="1116" t="s">
        <v>603</v>
      </c>
      <c r="D40" s="1091">
        <v>52316</v>
      </c>
      <c r="E40" s="1117">
        <f>+Tabla4863[[#This Row],[Ago.25]]/$D$46</f>
        <v>9.1949885589918904E-3</v>
      </c>
      <c r="F40" s="218"/>
      <c r="G40" s="218"/>
      <c r="H40" s="218"/>
      <c r="I40" s="218"/>
      <c r="J40" s="218"/>
    </row>
    <row r="41" spans="2:12" ht="18">
      <c r="B41" s="1115" t="s">
        <v>604</v>
      </c>
      <c r="C41" s="1116" t="s">
        <v>605</v>
      </c>
      <c r="D41" s="1091">
        <v>7478</v>
      </c>
      <c r="E41" s="1117">
        <f>+Tabla4863[[#This Row],[Ago.25]]/$D$46</f>
        <v>1.3143230454190182E-3</v>
      </c>
      <c r="F41" s="218"/>
      <c r="G41" s="218"/>
      <c r="H41" s="218"/>
      <c r="I41" s="218"/>
      <c r="J41" s="218"/>
    </row>
    <row r="42" spans="2:12" ht="18">
      <c r="B42" s="1115" t="s">
        <v>606</v>
      </c>
      <c r="C42" s="1116" t="s">
        <v>607</v>
      </c>
      <c r="D42" s="1091">
        <v>81687</v>
      </c>
      <c r="E42" s="1117">
        <f>+Tabla4863[[#This Row],[Ago.25]]/$D$46</f>
        <v>1.4357195321094323E-2</v>
      </c>
      <c r="F42" s="218"/>
      <c r="G42" s="218"/>
      <c r="H42" s="218"/>
      <c r="I42" s="218"/>
      <c r="J42" s="218"/>
    </row>
    <row r="43" spans="2:12" ht="18">
      <c r="B43" s="1115" t="s">
        <v>608</v>
      </c>
      <c r="C43" s="1116" t="s">
        <v>609</v>
      </c>
      <c r="D43" s="1091">
        <v>96791</v>
      </c>
      <c r="E43" s="1117">
        <f>+Tabla4863[[#This Row],[Ago.25]]/$D$46</f>
        <v>1.7011853689375796E-2</v>
      </c>
      <c r="F43" s="884"/>
      <c r="G43" s="884"/>
      <c r="H43" s="884"/>
      <c r="I43" s="884"/>
      <c r="J43" s="884"/>
      <c r="K43" s="884"/>
    </row>
    <row r="44" spans="2:12" ht="18">
      <c r="B44" s="1115" t="s">
        <v>610</v>
      </c>
      <c r="C44" s="1116" t="s">
        <v>611</v>
      </c>
      <c r="D44" s="1091">
        <v>17821</v>
      </c>
      <c r="E44" s="1117">
        <f>+Tabla4863[[#This Row],[Ago.25]]/$D$46</f>
        <v>3.1321945697261734E-3</v>
      </c>
      <c r="F44" s="218"/>
      <c r="G44" s="218"/>
      <c r="H44" s="218"/>
      <c r="I44" s="218"/>
      <c r="J44" s="218"/>
    </row>
    <row r="45" spans="2:12" ht="18">
      <c r="B45" s="1115" t="s">
        <v>612</v>
      </c>
      <c r="C45" s="1121" t="s">
        <v>663</v>
      </c>
      <c r="D45" s="1122">
        <f>+'5. SFS-RS'!B12</f>
        <v>1053110</v>
      </c>
      <c r="E45" s="1123">
        <f>+Tabla4863[[#This Row],[Ago.25]]/$D$46</f>
        <v>0.18509317228687114</v>
      </c>
      <c r="F45" s="218"/>
      <c r="G45" s="218"/>
      <c r="H45" s="218"/>
      <c r="I45" s="218"/>
      <c r="J45" s="218"/>
    </row>
    <row r="46" spans="2:12" ht="18">
      <c r="B46" s="1118" t="s">
        <v>130</v>
      </c>
      <c r="C46" s="1119" t="s">
        <v>130</v>
      </c>
      <c r="D46" s="1099">
        <f>SUM(D13:D45)</f>
        <v>5689621</v>
      </c>
      <c r="E46" s="1120">
        <f>SUM(E13:E45)</f>
        <v>0.99999999999999989</v>
      </c>
      <c r="F46" s="218"/>
      <c r="G46" s="218"/>
      <c r="H46" s="218"/>
      <c r="I46" s="218"/>
      <c r="J46" s="218"/>
      <c r="L46" s="218">
        <f>+Tabla4863[[#This Row],[Ago.25]]-'2. SFS-RS.'!E27</f>
        <v>0</v>
      </c>
    </row>
    <row r="48" spans="2:12" s="884" customFormat="1">
      <c r="B48" s="1107"/>
      <c r="C48" s="218"/>
      <c r="D48" s="871"/>
      <c r="E48" s="872"/>
      <c r="F48" s="872"/>
      <c r="G48" s="872"/>
      <c r="H48" s="872"/>
      <c r="I48" s="872"/>
      <c r="J48" s="872"/>
      <c r="K48" s="218"/>
    </row>
    <row r="49" spans="2:12">
      <c r="K49" s="884"/>
    </row>
    <row r="51" spans="2:12">
      <c r="K51" s="884"/>
    </row>
    <row r="52" spans="2:12">
      <c r="C52" s="884"/>
      <c r="D52" s="1101"/>
      <c r="E52" s="1103"/>
      <c r="F52" s="1103"/>
      <c r="G52" s="1103"/>
      <c r="H52" s="1103"/>
      <c r="I52" s="1103"/>
      <c r="J52" s="1103"/>
    </row>
    <row r="53" spans="2:12">
      <c r="K53" s="884"/>
    </row>
    <row r="54" spans="2:12">
      <c r="C54" s="884"/>
      <c r="D54" s="1101"/>
      <c r="E54" s="1103"/>
      <c r="F54" s="1103"/>
      <c r="G54" s="1103"/>
      <c r="H54" s="1103"/>
      <c r="I54" s="1103"/>
      <c r="J54" s="1103"/>
      <c r="K54" s="265"/>
    </row>
    <row r="55" spans="2:12">
      <c r="K55" s="736"/>
    </row>
    <row r="56" spans="2:12">
      <c r="C56" s="884"/>
      <c r="D56" s="1101"/>
      <c r="E56" s="1103"/>
      <c r="F56" s="1103"/>
      <c r="G56" s="1103"/>
      <c r="H56" s="1103"/>
      <c r="I56" s="1103"/>
      <c r="J56" s="1103"/>
    </row>
    <row r="57" spans="2:12">
      <c r="C57" s="265"/>
      <c r="D57" s="1104"/>
      <c r="E57" s="1105"/>
      <c r="F57" s="1105"/>
      <c r="G57" s="1105"/>
      <c r="H57" s="1105"/>
      <c r="I57" s="1105"/>
      <c r="J57" s="1105"/>
      <c r="K57" s="265"/>
    </row>
    <row r="58" spans="2:12" s="884" customFormat="1">
      <c r="B58" s="1107"/>
      <c r="C58" s="736"/>
      <c r="D58" s="1106"/>
      <c r="E58" s="1108"/>
      <c r="F58" s="1108"/>
      <c r="G58" s="1108"/>
      <c r="H58" s="1108"/>
      <c r="I58" s="1108"/>
      <c r="J58" s="1108"/>
      <c r="K58" s="218"/>
      <c r="L58" s="736"/>
    </row>
    <row r="60" spans="2:12" s="884" customFormat="1">
      <c r="B60" s="1107"/>
      <c r="C60" s="218"/>
      <c r="D60" s="871"/>
      <c r="E60" s="872"/>
      <c r="F60" s="872"/>
      <c r="G60" s="872"/>
      <c r="H60" s="872"/>
      <c r="I60" s="872"/>
      <c r="J60" s="872"/>
      <c r="K60" s="218"/>
    </row>
    <row r="62" spans="2:12" s="884" customFormat="1">
      <c r="B62" s="1107"/>
      <c r="C62" s="218"/>
      <c r="D62" s="871"/>
      <c r="E62" s="872"/>
      <c r="F62" s="872"/>
      <c r="G62" s="872"/>
      <c r="H62" s="872"/>
      <c r="I62" s="872"/>
      <c r="J62" s="872"/>
      <c r="K62" s="218"/>
    </row>
    <row r="63" spans="2:12" s="265" customFormat="1">
      <c r="B63" s="284"/>
      <c r="C63" s="218"/>
      <c r="D63" s="871"/>
      <c r="E63" s="872"/>
      <c r="F63" s="872"/>
      <c r="G63" s="872"/>
      <c r="H63" s="872"/>
      <c r="I63" s="872"/>
      <c r="J63" s="872"/>
      <c r="K63" s="218"/>
      <c r="L63" s="218"/>
    </row>
    <row r="64" spans="2:12" s="736" customFormat="1">
      <c r="B64" s="1107"/>
      <c r="C64" s="218"/>
      <c r="D64" s="871"/>
      <c r="E64" s="872"/>
      <c r="F64" s="872"/>
      <c r="G64" s="872"/>
      <c r="H64" s="872"/>
      <c r="I64" s="872"/>
      <c r="J64" s="872"/>
      <c r="K64" s="218"/>
      <c r="L64" s="884"/>
    </row>
  </sheetData>
  <mergeCells count="4">
    <mergeCell ref="C1:K1"/>
    <mergeCell ref="C2:K2"/>
    <mergeCell ref="A3:K11"/>
    <mergeCell ref="G14:K24"/>
  </mergeCells>
  <pageMargins left="0.70866141732283472" right="0.70866141732283472" top="0.74803149606299213" bottom="0.74803149606299213" header="0.31496062992125984" footer="0.31496062992125984"/>
  <pageSetup scale="37" orientation="portrait" r:id="rId1"/>
  <drawing r:id="rId2"/>
  <tableParts count="1">
    <tablePart r:id="rId3"/>
  </tableParts>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43">
    <tabColor theme="1"/>
    <pageSetUpPr fitToPage="1"/>
  </sheetPr>
  <dimension ref="A1"/>
  <sheetViews>
    <sheetView showGridLines="0" view="pageBreakPreview" zoomScale="85" zoomScaleNormal="100" zoomScaleSheetLayoutView="85" workbookViewId="0">
      <selection activeCell="Q41" sqref="Q41"/>
    </sheetView>
  </sheetViews>
  <sheetFormatPr defaultColWidth="11.42578125" defaultRowHeight="15"/>
  <cols>
    <col min="7" max="7" width="15" customWidth="1"/>
    <col min="12" max="12" width="22.85546875" customWidth="1"/>
  </cols>
  <sheetData/>
  <pageMargins left="0.70866141732283472" right="0.70866141732283472" top="0.74803149606299213" bottom="0.74803149606299213" header="0.31496062992125984" footer="0.31496062992125984"/>
  <pageSetup scale="74" orientation="landscape" r:id="rId1"/>
  <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44">
    <tabColor theme="1"/>
    <pageSetUpPr fitToPage="1"/>
  </sheetPr>
  <dimension ref="A5:M54"/>
  <sheetViews>
    <sheetView showGridLines="0" view="pageBreakPreview" zoomScaleNormal="100" zoomScaleSheetLayoutView="100" workbookViewId="0">
      <selection activeCell="Q41" sqref="Q41"/>
    </sheetView>
  </sheetViews>
  <sheetFormatPr defaultColWidth="11.42578125" defaultRowHeight="15"/>
  <cols>
    <col min="7" max="8" width="15" customWidth="1"/>
    <col min="9" max="9" width="16.28515625" customWidth="1"/>
    <col min="10" max="10" width="14.140625" customWidth="1"/>
    <col min="11" max="11" width="16.7109375" customWidth="1"/>
  </cols>
  <sheetData>
    <row r="5" spans="1:12" ht="15.75" customHeight="1"/>
    <row r="6" spans="1:12">
      <c r="A6" s="1557" t="s">
        <v>708</v>
      </c>
      <c r="B6" s="1558"/>
      <c r="C6" s="1558"/>
      <c r="D6" s="1558"/>
      <c r="E6" s="1558"/>
      <c r="F6" s="1558"/>
      <c r="G6" s="1558"/>
      <c r="H6" s="1558"/>
      <c r="I6" s="1558"/>
      <c r="J6" s="1558"/>
      <c r="K6" s="1558"/>
      <c r="L6" s="1558"/>
    </row>
    <row r="7" spans="1:12">
      <c r="A7" s="1558"/>
      <c r="B7" s="1558"/>
      <c r="C7" s="1558"/>
      <c r="D7" s="1558"/>
      <c r="E7" s="1558"/>
      <c r="F7" s="1558"/>
      <c r="G7" s="1558"/>
      <c r="H7" s="1558"/>
      <c r="I7" s="1558"/>
      <c r="J7" s="1558"/>
      <c r="K7" s="1558"/>
      <c r="L7" s="1558"/>
    </row>
    <row r="8" spans="1:12">
      <c r="A8" s="1558"/>
      <c r="B8" s="1558"/>
      <c r="C8" s="1558"/>
      <c r="D8" s="1558"/>
      <c r="E8" s="1558"/>
      <c r="F8" s="1558"/>
      <c r="G8" s="1558"/>
      <c r="H8" s="1558"/>
      <c r="I8" s="1558"/>
      <c r="J8" s="1558"/>
      <c r="K8" s="1558"/>
      <c r="L8" s="1558"/>
    </row>
    <row r="9" spans="1:12">
      <c r="A9" s="1558"/>
      <c r="B9" s="1558"/>
      <c r="C9" s="1558"/>
      <c r="D9" s="1558"/>
      <c r="E9" s="1558"/>
      <c r="F9" s="1558"/>
      <c r="G9" s="1558"/>
      <c r="H9" s="1558"/>
      <c r="I9" s="1558"/>
      <c r="J9" s="1558"/>
      <c r="K9" s="1558"/>
      <c r="L9" s="1558"/>
    </row>
    <row r="10" spans="1:12">
      <c r="A10" s="1558"/>
      <c r="B10" s="1558"/>
      <c r="C10" s="1558"/>
      <c r="D10" s="1558"/>
      <c r="E10" s="1558"/>
      <c r="F10" s="1558"/>
      <c r="G10" s="1558"/>
      <c r="H10" s="1558"/>
      <c r="I10" s="1558"/>
      <c r="J10" s="1558"/>
      <c r="K10" s="1558"/>
      <c r="L10" s="1558"/>
    </row>
    <row r="11" spans="1:12">
      <c r="A11" s="1558"/>
      <c r="B11" s="1558"/>
      <c r="C11" s="1558"/>
      <c r="D11" s="1558"/>
      <c r="E11" s="1558"/>
      <c r="F11" s="1558"/>
      <c r="G11" s="1558"/>
      <c r="H11" s="1558"/>
      <c r="I11" s="1558"/>
      <c r="J11" s="1558"/>
      <c r="K11" s="1558"/>
      <c r="L11" s="1558"/>
    </row>
    <row r="12" spans="1:12">
      <c r="A12" s="1558"/>
      <c r="B12" s="1558"/>
      <c r="C12" s="1558"/>
      <c r="D12" s="1558"/>
      <c r="E12" s="1558"/>
      <c r="F12" s="1558"/>
      <c r="G12" s="1558"/>
      <c r="H12" s="1558"/>
      <c r="I12" s="1558"/>
      <c r="J12" s="1558"/>
      <c r="K12" s="1558"/>
      <c r="L12" s="1558"/>
    </row>
    <row r="13" spans="1:12">
      <c r="A13" s="1558"/>
      <c r="B13" s="1558"/>
      <c r="C13" s="1558"/>
      <c r="D13" s="1558"/>
      <c r="E13" s="1558"/>
      <c r="F13" s="1558"/>
      <c r="G13" s="1558"/>
      <c r="H13" s="1558"/>
      <c r="I13" s="1558"/>
      <c r="J13" s="1558"/>
      <c r="K13" s="1558"/>
      <c r="L13" s="1558"/>
    </row>
    <row r="14" spans="1:12">
      <c r="A14" s="1558"/>
      <c r="B14" s="1558"/>
      <c r="C14" s="1558"/>
      <c r="D14" s="1558"/>
      <c r="E14" s="1558"/>
      <c r="F14" s="1558"/>
      <c r="G14" s="1558"/>
      <c r="H14" s="1558"/>
      <c r="I14" s="1558"/>
      <c r="J14" s="1558"/>
      <c r="K14" s="1558"/>
      <c r="L14" s="1558"/>
    </row>
    <row r="15" spans="1:12">
      <c r="A15" s="1558"/>
      <c r="B15" s="1558"/>
      <c r="C15" s="1558"/>
      <c r="D15" s="1558"/>
      <c r="E15" s="1558"/>
      <c r="F15" s="1558"/>
      <c r="G15" s="1558"/>
      <c r="H15" s="1558"/>
      <c r="I15" s="1558"/>
      <c r="J15" s="1558"/>
      <c r="K15" s="1558"/>
      <c r="L15" s="1558"/>
    </row>
    <row r="16" spans="1:12">
      <c r="A16" s="1558"/>
      <c r="B16" s="1558"/>
      <c r="C16" s="1558"/>
      <c r="D16" s="1558"/>
      <c r="E16" s="1558"/>
      <c r="F16" s="1558"/>
      <c r="G16" s="1558"/>
      <c r="H16" s="1558"/>
      <c r="I16" s="1558"/>
      <c r="J16" s="1558"/>
      <c r="K16" s="1558"/>
      <c r="L16" s="1558"/>
    </row>
    <row r="17" spans="1:12">
      <c r="A17" s="1558"/>
      <c r="B17" s="1558"/>
      <c r="C17" s="1558"/>
      <c r="D17" s="1558"/>
      <c r="E17" s="1558"/>
      <c r="F17" s="1558"/>
      <c r="G17" s="1558"/>
      <c r="H17" s="1558"/>
      <c r="I17" s="1558"/>
      <c r="J17" s="1558"/>
      <c r="K17" s="1558"/>
      <c r="L17" s="1558"/>
    </row>
    <row r="18" spans="1:12">
      <c r="A18" s="1558"/>
      <c r="B18" s="1558"/>
      <c r="C18" s="1558"/>
      <c r="D18" s="1558"/>
      <c r="E18" s="1558"/>
      <c r="F18" s="1558"/>
      <c r="G18" s="1558"/>
      <c r="H18" s="1558"/>
      <c r="I18" s="1558"/>
      <c r="J18" s="1558"/>
      <c r="K18" s="1558"/>
      <c r="L18" s="1558"/>
    </row>
    <row r="19" spans="1:12">
      <c r="A19" s="1558"/>
      <c r="B19" s="1558"/>
      <c r="C19" s="1558"/>
      <c r="D19" s="1558"/>
      <c r="E19" s="1558"/>
      <c r="F19" s="1558"/>
      <c r="G19" s="1558"/>
      <c r="H19" s="1558"/>
      <c r="I19" s="1558"/>
      <c r="J19" s="1558"/>
      <c r="K19" s="1558"/>
      <c r="L19" s="1558"/>
    </row>
    <row r="20" spans="1:12">
      <c r="A20" s="1558"/>
      <c r="B20" s="1558"/>
      <c r="C20" s="1558"/>
      <c r="D20" s="1558"/>
      <c r="E20" s="1558"/>
      <c r="F20" s="1558"/>
      <c r="G20" s="1558"/>
      <c r="H20" s="1558"/>
      <c r="I20" s="1558"/>
      <c r="J20" s="1558"/>
      <c r="K20" s="1558"/>
      <c r="L20" s="1558"/>
    </row>
    <row r="21" spans="1:12">
      <c r="A21" s="1558"/>
      <c r="B21" s="1558"/>
      <c r="C21" s="1558"/>
      <c r="D21" s="1558"/>
      <c r="E21" s="1558"/>
      <c r="F21" s="1558"/>
      <c r="G21" s="1558"/>
      <c r="H21" s="1558"/>
      <c r="I21" s="1558"/>
      <c r="J21" s="1558"/>
      <c r="K21" s="1558"/>
      <c r="L21" s="1558"/>
    </row>
    <row r="22" spans="1:12">
      <c r="A22" s="1558"/>
      <c r="B22" s="1558"/>
      <c r="C22" s="1558"/>
      <c r="D22" s="1558"/>
      <c r="E22" s="1558"/>
      <c r="F22" s="1558"/>
      <c r="G22" s="1558"/>
      <c r="H22" s="1558"/>
      <c r="I22" s="1558"/>
      <c r="J22" s="1558"/>
      <c r="K22" s="1558"/>
      <c r="L22" s="1558"/>
    </row>
    <row r="23" spans="1:12">
      <c r="A23" s="1558"/>
      <c r="B23" s="1558"/>
      <c r="C23" s="1558"/>
      <c r="D23" s="1558"/>
      <c r="E23" s="1558"/>
      <c r="F23" s="1558"/>
      <c r="G23" s="1558"/>
      <c r="H23" s="1558"/>
      <c r="I23" s="1558"/>
      <c r="J23" s="1558"/>
      <c r="K23" s="1558"/>
      <c r="L23" s="1558"/>
    </row>
    <row r="24" spans="1:12">
      <c r="A24" s="1558"/>
      <c r="B24" s="1558"/>
      <c r="C24" s="1558"/>
      <c r="D24" s="1558"/>
      <c r="E24" s="1558"/>
      <c r="F24" s="1558"/>
      <c r="G24" s="1558"/>
      <c r="H24" s="1558"/>
      <c r="I24" s="1558"/>
      <c r="J24" s="1558"/>
      <c r="K24" s="1558"/>
      <c r="L24" s="1558"/>
    </row>
    <row r="25" spans="1:12">
      <c r="A25" s="1558"/>
      <c r="B25" s="1558"/>
      <c r="C25" s="1558"/>
      <c r="D25" s="1558"/>
      <c r="E25" s="1558"/>
      <c r="F25" s="1558"/>
      <c r="G25" s="1558"/>
      <c r="H25" s="1558"/>
      <c r="I25" s="1558"/>
      <c r="J25" s="1558"/>
      <c r="K25" s="1558"/>
      <c r="L25" s="1558"/>
    </row>
    <row r="26" spans="1:12" ht="73.5" customHeight="1">
      <c r="A26" s="1558"/>
      <c r="B26" s="1558"/>
      <c r="C26" s="1558"/>
      <c r="D26" s="1558"/>
      <c r="E26" s="1558"/>
      <c r="F26" s="1558"/>
      <c r="G26" s="1558"/>
      <c r="H26" s="1558"/>
      <c r="I26" s="1558"/>
      <c r="J26" s="1558"/>
      <c r="K26" s="1558"/>
      <c r="L26" s="1558"/>
    </row>
    <row r="27" spans="1:12">
      <c r="A27" s="1558"/>
      <c r="B27" s="1558"/>
      <c r="C27" s="1558"/>
      <c r="D27" s="1558"/>
      <c r="E27" s="1558"/>
      <c r="F27" s="1558"/>
      <c r="G27" s="1558"/>
      <c r="H27" s="1558"/>
      <c r="I27" s="1558"/>
      <c r="J27" s="1558"/>
      <c r="K27" s="1558"/>
      <c r="L27" s="1558"/>
    </row>
    <row r="28" spans="1:12" ht="105.75" customHeight="1">
      <c r="A28" s="1558"/>
      <c r="B28" s="1558"/>
      <c r="C28" s="1558"/>
      <c r="D28" s="1558"/>
      <c r="E28" s="1558"/>
      <c r="F28" s="1558"/>
      <c r="G28" s="1558"/>
      <c r="H28" s="1558"/>
      <c r="I28" s="1558"/>
      <c r="J28" s="1558"/>
      <c r="K28" s="1558"/>
      <c r="L28" s="1558"/>
    </row>
    <row r="29" spans="1:12" ht="46.5" customHeight="1">
      <c r="A29" s="1558"/>
      <c r="B29" s="1558"/>
      <c r="C29" s="1558"/>
      <c r="D29" s="1558"/>
      <c r="E29" s="1558"/>
      <c r="F29" s="1558"/>
      <c r="G29" s="1558"/>
      <c r="H29" s="1558"/>
      <c r="I29" s="1558"/>
      <c r="J29" s="1558"/>
      <c r="K29" s="1558"/>
      <c r="L29" s="1558"/>
    </row>
    <row r="30" spans="1:12" ht="77.25" customHeight="1">
      <c r="A30" s="1558"/>
      <c r="B30" s="1558"/>
      <c r="C30" s="1558"/>
      <c r="D30" s="1558"/>
      <c r="E30" s="1558"/>
      <c r="F30" s="1558"/>
      <c r="G30" s="1558"/>
      <c r="H30" s="1558"/>
      <c r="I30" s="1558"/>
      <c r="J30" s="1558"/>
      <c r="K30" s="1558"/>
      <c r="L30" s="1558"/>
    </row>
    <row r="31" spans="1:12" ht="39" customHeight="1">
      <c r="A31" s="1558"/>
      <c r="B31" s="1558"/>
      <c r="C31" s="1558"/>
      <c r="D31" s="1558"/>
      <c r="E31" s="1558"/>
      <c r="F31" s="1558"/>
      <c r="G31" s="1558"/>
      <c r="H31" s="1558"/>
      <c r="I31" s="1558"/>
      <c r="J31" s="1558"/>
      <c r="K31" s="1558"/>
      <c r="L31" s="1558"/>
    </row>
    <row r="32" spans="1:12">
      <c r="A32" s="1558"/>
      <c r="B32" s="1558"/>
      <c r="C32" s="1558"/>
      <c r="D32" s="1558"/>
      <c r="E32" s="1558"/>
      <c r="F32" s="1558"/>
      <c r="G32" s="1558"/>
      <c r="H32" s="1558"/>
      <c r="I32" s="1558"/>
      <c r="J32" s="1558"/>
      <c r="K32" s="1558"/>
      <c r="L32" s="1558"/>
    </row>
    <row r="33" spans="1:13" ht="29.25" customHeight="1">
      <c r="A33" s="1558"/>
      <c r="B33" s="1558"/>
      <c r="C33" s="1558"/>
      <c r="D33" s="1558"/>
      <c r="E33" s="1558"/>
      <c r="F33" s="1558"/>
      <c r="G33" s="1558"/>
      <c r="H33" s="1558"/>
      <c r="I33" s="1558"/>
      <c r="J33" s="1558"/>
      <c r="K33" s="1558"/>
      <c r="L33" s="1558"/>
    </row>
    <row r="34" spans="1:13">
      <c r="A34" s="121"/>
      <c r="B34" s="121"/>
      <c r="C34" s="121"/>
      <c r="D34" s="121"/>
      <c r="E34" s="121"/>
      <c r="F34" s="121"/>
      <c r="G34" s="121"/>
      <c r="H34" s="121"/>
      <c r="I34" s="121"/>
      <c r="J34" s="121"/>
      <c r="K34" s="121"/>
      <c r="L34" s="121"/>
    </row>
    <row r="35" spans="1:13">
      <c r="A35" s="121"/>
      <c r="B35" s="121"/>
      <c r="C35" s="121"/>
      <c r="D35" s="121"/>
      <c r="E35" s="121"/>
      <c r="F35" s="121"/>
      <c r="G35" s="121"/>
      <c r="H35" s="121"/>
      <c r="I35" s="121"/>
      <c r="J35" s="121"/>
      <c r="K35" s="121"/>
      <c r="L35" s="121"/>
    </row>
    <row r="36" spans="1:13">
      <c r="A36" s="121"/>
      <c r="B36" s="121"/>
      <c r="C36" s="121"/>
      <c r="D36" s="121"/>
      <c r="E36" s="121"/>
      <c r="F36" s="121"/>
      <c r="G36" s="121"/>
      <c r="H36" s="121"/>
      <c r="I36" s="121"/>
      <c r="J36" s="121"/>
      <c r="K36" s="121"/>
      <c r="L36" s="121"/>
    </row>
    <row r="37" spans="1:13">
      <c r="A37" s="121"/>
      <c r="B37" s="121"/>
      <c r="C37" s="121"/>
      <c r="D37" s="121"/>
      <c r="E37" s="121"/>
      <c r="F37" s="121"/>
      <c r="G37" s="121"/>
      <c r="H37" s="121"/>
      <c r="I37" s="121"/>
      <c r="J37" s="121"/>
      <c r="K37" s="121"/>
      <c r="L37" s="121"/>
    </row>
    <row r="38" spans="1:13">
      <c r="A38" s="121"/>
      <c r="B38" s="121"/>
      <c r="C38" s="121"/>
      <c r="D38" s="121"/>
      <c r="E38" s="121"/>
      <c r="F38" s="121"/>
      <c r="G38" s="121"/>
      <c r="H38" s="121"/>
      <c r="I38" s="121"/>
      <c r="J38" s="121"/>
      <c r="K38" s="121"/>
      <c r="L38" s="121"/>
    </row>
    <row r="48" spans="1:13">
      <c r="M48" s="121"/>
    </row>
    <row r="49" spans="13:13">
      <c r="M49" s="121"/>
    </row>
    <row r="50" spans="13:13">
      <c r="M50" s="121"/>
    </row>
    <row r="51" spans="13:13">
      <c r="M51" s="121"/>
    </row>
    <row r="52" spans="13:13">
      <c r="M52" s="121"/>
    </row>
    <row r="53" spans="13:13">
      <c r="M53" s="121"/>
    </row>
    <row r="54" spans="13:13">
      <c r="M54" s="121"/>
    </row>
  </sheetData>
  <mergeCells count="1">
    <mergeCell ref="A6:L33"/>
  </mergeCells>
  <pageMargins left="0.70866141732283472" right="0.70866141732283472" top="0.74803149606299213" bottom="0.74803149606299213" header="0.31496062992125984" footer="0.31496062992125984"/>
  <pageSetup scale="66" orientation="landscape"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45">
    <tabColor rgb="FF0070C0"/>
    <pageSetUpPr fitToPage="1"/>
  </sheetPr>
  <dimension ref="A1:I63"/>
  <sheetViews>
    <sheetView showGridLines="0" view="pageBreakPreview" zoomScale="85" zoomScaleNormal="100" zoomScaleSheetLayoutView="85" workbookViewId="0">
      <selection activeCell="L10" sqref="L10"/>
    </sheetView>
  </sheetViews>
  <sheetFormatPr defaultColWidth="11.42578125" defaultRowHeight="15"/>
  <cols>
    <col min="1" max="1" width="16.42578125" customWidth="1"/>
    <col min="2" max="2" width="12.5703125" customWidth="1"/>
    <col min="3" max="3" width="21" customWidth="1"/>
    <col min="4" max="4" width="15.85546875" customWidth="1"/>
    <col min="5" max="5" width="13.140625" customWidth="1"/>
    <col min="6" max="6" width="17.42578125" customWidth="1"/>
    <col min="7" max="7" width="25.85546875" customWidth="1"/>
    <col min="8" max="8" width="30.5703125" customWidth="1"/>
    <col min="9" max="9" width="4.42578125" customWidth="1"/>
  </cols>
  <sheetData>
    <row r="1" spans="1:9" ht="48" customHeight="1">
      <c r="A1" s="1561" t="s">
        <v>709</v>
      </c>
      <c r="B1" s="1562"/>
      <c r="C1" s="1562"/>
      <c r="D1" s="1562"/>
      <c r="E1" s="1562"/>
      <c r="F1" s="1562"/>
      <c r="G1" s="1562"/>
      <c r="H1" s="1562"/>
      <c r="I1" s="75"/>
    </row>
    <row r="2" spans="1:9" ht="24" customHeight="1" thickBot="1">
      <c r="A2" s="1559" t="str">
        <f>+'Resumen '!O1</f>
        <v>Período:  Diciembre 2009 - Agosto 2025</v>
      </c>
      <c r="B2" s="1560"/>
      <c r="C2" s="1560"/>
      <c r="D2" s="1560"/>
      <c r="E2" s="1560"/>
      <c r="F2" s="1560"/>
      <c r="G2" s="1560"/>
      <c r="H2" s="1560"/>
    </row>
    <row r="3" spans="1:9" ht="77.25" customHeight="1">
      <c r="A3" s="1566" t="s">
        <v>710</v>
      </c>
      <c r="B3" s="1567"/>
      <c r="C3" s="1567"/>
      <c r="D3" s="1567"/>
      <c r="E3" s="1567"/>
      <c r="F3" s="1567"/>
      <c r="G3" s="1567"/>
      <c r="H3" s="1567"/>
    </row>
    <row r="4" spans="1:9" ht="16.5" customHeight="1">
      <c r="A4" s="1568"/>
      <c r="B4" s="1568"/>
      <c r="C4" s="1568"/>
      <c r="D4" s="1568"/>
      <c r="E4" s="1568"/>
      <c r="F4" s="1568"/>
      <c r="G4" s="1568"/>
      <c r="H4" s="1568"/>
    </row>
    <row r="5" spans="1:9" ht="13.5" customHeight="1">
      <c r="A5" s="1568"/>
      <c r="B5" s="1568"/>
      <c r="C5" s="1568"/>
      <c r="D5" s="1568"/>
      <c r="E5" s="1568"/>
      <c r="F5" s="1568"/>
      <c r="G5" s="1568"/>
      <c r="H5" s="1568"/>
    </row>
    <row r="6" spans="1:9" ht="13.5" customHeight="1">
      <c r="A6" s="1568"/>
      <c r="B6" s="1568"/>
      <c r="C6" s="1568"/>
      <c r="D6" s="1568"/>
      <c r="E6" s="1568"/>
      <c r="F6" s="1568"/>
      <c r="G6" s="1568"/>
      <c r="H6" s="1568"/>
    </row>
    <row r="7" spans="1:9" ht="30" customHeight="1">
      <c r="A7" s="1568"/>
      <c r="B7" s="1568"/>
      <c r="C7" s="1568"/>
      <c r="D7" s="1568"/>
      <c r="E7" s="1568"/>
      <c r="F7" s="1568"/>
      <c r="G7" s="1568"/>
      <c r="H7" s="1568"/>
    </row>
    <row r="8" spans="1:9" ht="13.5" customHeight="1">
      <c r="A8" s="1568"/>
      <c r="B8" s="1568"/>
      <c r="C8" s="1568"/>
      <c r="D8" s="1568"/>
      <c r="E8" s="1568"/>
      <c r="F8" s="1568"/>
      <c r="G8" s="1568"/>
      <c r="H8" s="1568"/>
    </row>
    <row r="9" spans="1:9" ht="13.5" customHeight="1">
      <c r="A9" s="1568"/>
      <c r="B9" s="1568"/>
      <c r="C9" s="1568"/>
      <c r="D9" s="1568"/>
      <c r="E9" s="1568"/>
      <c r="F9" s="1568"/>
      <c r="G9" s="1568"/>
      <c r="H9" s="1568"/>
    </row>
    <row r="10" spans="1:9" ht="90.75" customHeight="1">
      <c r="A10" s="1568"/>
      <c r="B10" s="1568"/>
      <c r="C10" s="1568"/>
      <c r="D10" s="1568"/>
      <c r="E10" s="1568"/>
      <c r="F10" s="1568"/>
      <c r="G10" s="1568"/>
      <c r="H10" s="1568"/>
    </row>
    <row r="11" spans="1:9" s="70" customFormat="1" ht="45" customHeight="1">
      <c r="A11" s="626"/>
      <c r="B11" s="627"/>
      <c r="C11" s="1565" t="s">
        <v>66</v>
      </c>
      <c r="D11" s="1565"/>
      <c r="E11" s="1565"/>
      <c r="F11" s="1036" t="s">
        <v>67</v>
      </c>
      <c r="G11" s="1036" t="s">
        <v>68</v>
      </c>
      <c r="H11" s="1036" t="s">
        <v>711</v>
      </c>
    </row>
    <row r="12" spans="1:9" s="71" customFormat="1" ht="39.75" customHeight="1">
      <c r="A12" s="1036" t="s">
        <v>639</v>
      </c>
      <c r="B12" s="1036" t="s">
        <v>712</v>
      </c>
      <c r="C12" s="1036" t="s">
        <v>713</v>
      </c>
      <c r="D12" s="1036" t="s">
        <v>72</v>
      </c>
      <c r="E12" s="1036" t="s">
        <v>73</v>
      </c>
      <c r="F12" s="1036" t="s">
        <v>714</v>
      </c>
      <c r="G12" s="1036" t="s">
        <v>715</v>
      </c>
      <c r="H12" s="1036" t="s">
        <v>76</v>
      </c>
    </row>
    <row r="13" spans="1:9" s="70" customFormat="1" ht="18.75">
      <c r="A13" s="628">
        <v>2009</v>
      </c>
      <c r="B13" s="629">
        <f t="shared" ref="B13:B23" si="0">+D13+E13+F13+G13+H13</f>
        <v>18748</v>
      </c>
      <c r="C13" s="1080">
        <f t="shared" ref="C13:C29" si="1">+E13+D13</f>
        <v>18748</v>
      </c>
      <c r="D13" s="1079">
        <v>18748</v>
      </c>
      <c r="E13" s="1079">
        <v>0</v>
      </c>
      <c r="F13" s="1079">
        <v>0</v>
      </c>
      <c r="G13" s="1079">
        <v>0</v>
      </c>
      <c r="H13" s="1079">
        <v>0</v>
      </c>
    </row>
    <row r="14" spans="1:9" s="70" customFormat="1" ht="18.75">
      <c r="A14" s="628">
        <v>2010</v>
      </c>
      <c r="B14" s="629">
        <f t="shared" si="0"/>
        <v>27105</v>
      </c>
      <c r="C14" s="1080">
        <f t="shared" si="1"/>
        <v>27105</v>
      </c>
      <c r="D14" s="1079">
        <v>27105</v>
      </c>
      <c r="E14" s="1079">
        <v>0</v>
      </c>
      <c r="F14" s="1079">
        <v>0</v>
      </c>
      <c r="G14" s="1079">
        <v>0</v>
      </c>
      <c r="H14" s="1079">
        <v>0</v>
      </c>
    </row>
    <row r="15" spans="1:9" s="70" customFormat="1" ht="18.75">
      <c r="A15" s="628">
        <v>2011</v>
      </c>
      <c r="B15" s="629">
        <f t="shared" si="0"/>
        <v>29726</v>
      </c>
      <c r="C15" s="1080">
        <f t="shared" si="1"/>
        <v>29726</v>
      </c>
      <c r="D15" s="1079">
        <v>29726</v>
      </c>
      <c r="E15" s="1079">
        <v>0</v>
      </c>
      <c r="F15" s="1079">
        <v>0</v>
      </c>
      <c r="G15" s="1079">
        <v>0</v>
      </c>
      <c r="H15" s="1079">
        <v>0</v>
      </c>
    </row>
    <row r="16" spans="1:9" s="70" customFormat="1" ht="18.75">
      <c r="A16" s="628">
        <v>2012</v>
      </c>
      <c r="B16" s="629">
        <f t="shared" si="0"/>
        <v>30703</v>
      </c>
      <c r="C16" s="1080">
        <f t="shared" si="1"/>
        <v>30703</v>
      </c>
      <c r="D16" s="1079">
        <v>30703</v>
      </c>
      <c r="E16" s="1079">
        <v>0</v>
      </c>
      <c r="F16" s="1079">
        <v>0</v>
      </c>
      <c r="G16" s="1079">
        <v>0</v>
      </c>
      <c r="H16" s="1079">
        <v>0</v>
      </c>
    </row>
    <row r="17" spans="1:9" ht="15.75">
      <c r="A17" s="628">
        <v>2013</v>
      </c>
      <c r="B17" s="629">
        <f t="shared" si="0"/>
        <v>25205</v>
      </c>
      <c r="C17" s="1080">
        <f t="shared" si="1"/>
        <v>25205</v>
      </c>
      <c r="D17" s="1079">
        <v>25205</v>
      </c>
      <c r="E17" s="1079">
        <v>0</v>
      </c>
      <c r="F17" s="1079">
        <v>0</v>
      </c>
      <c r="G17" s="1079">
        <v>0</v>
      </c>
      <c r="H17" s="1079">
        <v>0</v>
      </c>
    </row>
    <row r="18" spans="1:9" ht="15.75">
      <c r="A18" s="628">
        <v>2014</v>
      </c>
      <c r="B18" s="629">
        <f t="shared" si="0"/>
        <v>30370</v>
      </c>
      <c r="C18" s="1080">
        <f t="shared" si="1"/>
        <v>30370</v>
      </c>
      <c r="D18" s="1079">
        <v>30370</v>
      </c>
      <c r="E18" s="1079">
        <v>0</v>
      </c>
      <c r="F18" s="1079">
        <v>0</v>
      </c>
      <c r="G18" s="1079">
        <v>0</v>
      </c>
      <c r="H18" s="1079">
        <v>0</v>
      </c>
    </row>
    <row r="19" spans="1:9" ht="15.75">
      <c r="A19" s="628">
        <v>2015</v>
      </c>
      <c r="B19" s="629">
        <f t="shared" si="0"/>
        <v>30529</v>
      </c>
      <c r="C19" s="1080">
        <f t="shared" si="1"/>
        <v>30529</v>
      </c>
      <c r="D19" s="1079">
        <v>30529</v>
      </c>
      <c r="E19" s="1079">
        <v>0</v>
      </c>
      <c r="F19" s="1079">
        <v>0</v>
      </c>
      <c r="G19" s="1079">
        <v>0</v>
      </c>
      <c r="H19" s="1079">
        <v>0</v>
      </c>
    </row>
    <row r="20" spans="1:9" s="112" customFormat="1" ht="15.75">
      <c r="A20" s="628">
        <v>2016</v>
      </c>
      <c r="B20" s="629">
        <f t="shared" si="0"/>
        <v>27409</v>
      </c>
      <c r="C20" s="1080">
        <f t="shared" si="1"/>
        <v>27409</v>
      </c>
      <c r="D20" s="1079">
        <v>27409</v>
      </c>
      <c r="E20" s="1079">
        <v>0</v>
      </c>
      <c r="F20" s="1079">
        <v>0</v>
      </c>
      <c r="G20" s="1079">
        <v>0</v>
      </c>
      <c r="H20" s="1079">
        <v>0</v>
      </c>
    </row>
    <row r="21" spans="1:9" ht="15.75">
      <c r="A21" s="628">
        <v>2017</v>
      </c>
      <c r="B21" s="629">
        <f t="shared" si="0"/>
        <v>72326</v>
      </c>
      <c r="C21" s="1080">
        <f t="shared" si="1"/>
        <v>26338</v>
      </c>
      <c r="D21" s="1079">
        <v>26338</v>
      </c>
      <c r="E21" s="1079">
        <v>0</v>
      </c>
      <c r="F21" s="1079">
        <v>4623</v>
      </c>
      <c r="G21" s="1079">
        <v>19613</v>
      </c>
      <c r="H21" s="1079">
        <v>21752</v>
      </c>
    </row>
    <row r="22" spans="1:9" ht="15.75">
      <c r="A22" s="628">
        <v>2018</v>
      </c>
      <c r="B22" s="629">
        <f t="shared" si="0"/>
        <v>76197</v>
      </c>
      <c r="C22" s="1080">
        <f t="shared" si="1"/>
        <v>25266</v>
      </c>
      <c r="D22" s="1079">
        <v>25266</v>
      </c>
      <c r="E22" s="1079">
        <v>0</v>
      </c>
      <c r="F22" s="1079">
        <v>5232</v>
      </c>
      <c r="G22" s="1079">
        <v>22744</v>
      </c>
      <c r="H22" s="1079">
        <v>22955</v>
      </c>
    </row>
    <row r="23" spans="1:9" ht="15.75">
      <c r="A23" s="628">
        <v>2019</v>
      </c>
      <c r="B23" s="629">
        <f t="shared" si="0"/>
        <v>90657</v>
      </c>
      <c r="C23" s="1080">
        <f t="shared" si="1"/>
        <v>35260</v>
      </c>
      <c r="D23" s="1079">
        <v>23781</v>
      </c>
      <c r="E23" s="1079">
        <v>11479</v>
      </c>
      <c r="F23" s="1079">
        <v>5670</v>
      </c>
      <c r="G23" s="1079">
        <v>25426</v>
      </c>
      <c r="H23" s="1079">
        <v>24301</v>
      </c>
    </row>
    <row r="24" spans="1:9" ht="15.75">
      <c r="A24" s="628">
        <v>2020</v>
      </c>
      <c r="B24" s="629">
        <v>95925</v>
      </c>
      <c r="C24" s="1080">
        <f t="shared" si="1"/>
        <v>36029</v>
      </c>
      <c r="D24" s="1079">
        <v>22156</v>
      </c>
      <c r="E24" s="1079">
        <v>13873</v>
      </c>
      <c r="F24" s="1079">
        <v>6078</v>
      </c>
      <c r="G24" s="1079">
        <v>25900</v>
      </c>
      <c r="H24" s="1079">
        <v>27918</v>
      </c>
    </row>
    <row r="25" spans="1:9" ht="15.75">
      <c r="A25" s="628" t="s">
        <v>476</v>
      </c>
      <c r="B25" s="629">
        <f>+D25+E25+F25+G25+H25</f>
        <v>97916</v>
      </c>
      <c r="C25" s="1080">
        <f t="shared" si="1"/>
        <v>37207</v>
      </c>
      <c r="D25" s="1079">
        <v>20062</v>
      </c>
      <c r="E25" s="1079">
        <v>17145</v>
      </c>
      <c r="F25" s="1079">
        <v>5922</v>
      </c>
      <c r="G25" s="1079">
        <v>26562</v>
      </c>
      <c r="H25" s="1079">
        <v>28225</v>
      </c>
    </row>
    <row r="26" spans="1:9" ht="15.75">
      <c r="A26" s="628">
        <v>2022</v>
      </c>
      <c r="B26" s="629">
        <f>+D26+E26+F26+G26+H26</f>
        <v>104426</v>
      </c>
      <c r="C26" s="1080">
        <f t="shared" si="1"/>
        <v>40467</v>
      </c>
      <c r="D26" s="1079">
        <v>18658</v>
      </c>
      <c r="E26" s="1079">
        <v>21809</v>
      </c>
      <c r="F26" s="1079">
        <v>5781</v>
      </c>
      <c r="G26" s="1079">
        <v>27442</v>
      </c>
      <c r="H26" s="1079">
        <v>30736</v>
      </c>
    </row>
    <row r="27" spans="1:9" ht="15.75">
      <c r="A27" s="628" t="s">
        <v>716</v>
      </c>
      <c r="B27" s="629">
        <f>+D27+E27+F27+G27+H27</f>
        <v>111952</v>
      </c>
      <c r="C27" s="1080">
        <f t="shared" si="1"/>
        <v>45474</v>
      </c>
      <c r="D27" s="1079">
        <v>17514</v>
      </c>
      <c r="E27" s="1079">
        <v>27960</v>
      </c>
      <c r="F27" s="1079">
        <v>5602</v>
      </c>
      <c r="G27" s="1079">
        <v>28822</v>
      </c>
      <c r="H27" s="1079">
        <v>32054</v>
      </c>
    </row>
    <row r="28" spans="1:9" ht="15.75">
      <c r="A28" s="628" t="s">
        <v>717</v>
      </c>
      <c r="B28" s="629">
        <f>+D28+E28+F28+G28+H28</f>
        <v>115202</v>
      </c>
      <c r="C28" s="1080">
        <f t="shared" si="1"/>
        <v>46675</v>
      </c>
      <c r="D28" s="1079">
        <v>16476</v>
      </c>
      <c r="E28" s="1079">
        <v>30199</v>
      </c>
      <c r="F28" s="1079">
        <v>5721</v>
      </c>
      <c r="G28" s="1079">
        <v>30324</v>
      </c>
      <c r="H28" s="1079">
        <v>32482</v>
      </c>
    </row>
    <row r="29" spans="1:9" ht="15.75">
      <c r="A29" s="628" t="str">
        <f>+'Resumen '!O6</f>
        <v>Ago. 2025</v>
      </c>
      <c r="B29" s="629">
        <f>+D29+E29+F29+G29+H29</f>
        <v>119983</v>
      </c>
      <c r="C29" s="1080">
        <f t="shared" si="1"/>
        <v>47720</v>
      </c>
      <c r="D29" s="1079">
        <f>+'Resumen '!I8</f>
        <v>15832</v>
      </c>
      <c r="E29" s="1079">
        <f>+'Resumen '!J8</f>
        <v>31888</v>
      </c>
      <c r="F29" s="1079">
        <f>+'Resumen '!K8</f>
        <v>5649</v>
      </c>
      <c r="G29" s="1079">
        <f>+'Resumen '!L8</f>
        <v>32317</v>
      </c>
      <c r="H29" s="1079">
        <f>+'Resumen '!M8</f>
        <v>34297</v>
      </c>
    </row>
    <row r="30" spans="1:9" ht="29.25" customHeight="1">
      <c r="A30" s="1563" t="s">
        <v>718</v>
      </c>
      <c r="B30" s="1563"/>
      <c r="C30" s="1563"/>
      <c r="D30" s="1563"/>
      <c r="E30" s="1563"/>
      <c r="F30" s="1563"/>
      <c r="G30" s="1563"/>
      <c r="H30" s="1563"/>
    </row>
    <row r="31" spans="1:9" ht="27" customHeight="1">
      <c r="A31" s="1564" t="s">
        <v>719</v>
      </c>
      <c r="B31" s="1564"/>
      <c r="C31" s="1564"/>
      <c r="D31" s="1564"/>
      <c r="E31" s="1564"/>
      <c r="F31" s="1564"/>
      <c r="G31" s="1564"/>
      <c r="H31" s="1564"/>
    </row>
    <row r="32" spans="1:9" ht="15.75">
      <c r="D32" s="3"/>
      <c r="E32" s="3"/>
      <c r="F32" s="3"/>
      <c r="G32" s="3"/>
      <c r="H32" s="3"/>
      <c r="I32" s="3"/>
    </row>
    <row r="33" spans="2:8" ht="15.75">
      <c r="D33" s="3"/>
      <c r="E33" s="3"/>
      <c r="F33" s="3"/>
      <c r="G33" s="3"/>
      <c r="H33" s="3"/>
    </row>
    <row r="34" spans="2:8" ht="15.75">
      <c r="D34" s="3"/>
      <c r="E34" s="3"/>
      <c r="F34" s="3"/>
      <c r="G34" s="3"/>
      <c r="H34" s="3"/>
    </row>
    <row r="35" spans="2:8" ht="18.75">
      <c r="B35" s="129"/>
      <c r="C35" s="129"/>
      <c r="D35" s="3"/>
      <c r="E35" s="3"/>
      <c r="F35" s="3"/>
      <c r="G35" s="3"/>
      <c r="H35" s="3"/>
    </row>
    <row r="36" spans="2:8" ht="18.75">
      <c r="B36" s="128"/>
      <c r="C36" s="128"/>
    </row>
    <row r="63" spans="9:9" ht="29.25" customHeight="1">
      <c r="I63" s="81"/>
    </row>
  </sheetData>
  <mergeCells count="6">
    <mergeCell ref="A2:H2"/>
    <mergeCell ref="A1:H1"/>
    <mergeCell ref="A30:H30"/>
    <mergeCell ref="A31:H31"/>
    <mergeCell ref="C11:E11"/>
    <mergeCell ref="A3:H10"/>
  </mergeCells>
  <conditionalFormatting sqref="A13:H29">
    <cfRule type="cellIs" dxfId="595" priority="2" operator="equal">
      <formula>0</formula>
    </cfRule>
  </conditionalFormatting>
  <pageMargins left="0.70866141732283472" right="0.70866141732283472" top="0.74803149606299213" bottom="0.74803149606299213" header="0.31496062992125984" footer="0.31496062992125984"/>
  <pageSetup paperSize="119" scale="57" orientation="portrait" r:id="rId1"/>
  <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tabColor rgb="FF0070C0"/>
    <pageSetUpPr fitToPage="1"/>
  </sheetPr>
  <dimension ref="A1:J16"/>
  <sheetViews>
    <sheetView showGridLines="0" view="pageBreakPreview" zoomScale="115" zoomScaleNormal="100" zoomScaleSheetLayoutView="115" workbookViewId="0">
      <selection activeCell="M7" sqref="M7"/>
    </sheetView>
  </sheetViews>
  <sheetFormatPr defaultColWidth="11.42578125" defaultRowHeight="14.25"/>
  <cols>
    <col min="1" max="1" width="22.7109375" style="218" customWidth="1"/>
    <col min="2" max="2" width="19.7109375" style="218" customWidth="1"/>
    <col min="3" max="3" width="13.7109375" style="218" bestFit="1" customWidth="1"/>
    <col min="4" max="5" width="6.7109375" style="218" customWidth="1"/>
    <col min="6" max="6" width="21.85546875" style="218" customWidth="1"/>
    <col min="7" max="16384" width="11.42578125" style="218"/>
  </cols>
  <sheetData>
    <row r="1" spans="1:10" s="369" customFormat="1" ht="39" customHeight="1">
      <c r="A1" s="1511" t="s">
        <v>720</v>
      </c>
      <c r="B1" s="1511"/>
      <c r="C1" s="1511"/>
      <c r="D1" s="1511"/>
      <c r="E1" s="1511"/>
      <c r="F1" s="1511"/>
      <c r="G1" s="1511"/>
      <c r="H1" s="1511"/>
      <c r="I1" s="1511"/>
      <c r="J1" s="1511"/>
    </row>
    <row r="2" spans="1:10" ht="22.5" customHeight="1">
      <c r="A2" s="1511" t="str">
        <f>+'4. SFS-RC'!A2:K2</f>
        <v>Período: Agosto 2025</v>
      </c>
      <c r="B2" s="1511"/>
      <c r="C2" s="1511"/>
      <c r="D2" s="1511"/>
      <c r="E2" s="1511"/>
      <c r="F2" s="1511"/>
      <c r="G2" s="1511"/>
      <c r="H2" s="1511"/>
      <c r="I2" s="1511"/>
      <c r="J2" s="1511"/>
    </row>
    <row r="3" spans="1:10" ht="78.75" customHeight="1">
      <c r="A3" s="1569" t="s">
        <v>721</v>
      </c>
      <c r="B3" s="1570"/>
      <c r="C3" s="1570"/>
      <c r="D3" s="1570"/>
      <c r="E3" s="1570"/>
      <c r="F3" s="1570"/>
      <c r="G3" s="1570"/>
      <c r="H3" s="1570"/>
      <c r="I3" s="1570"/>
      <c r="J3" s="1570"/>
    </row>
    <row r="4" spans="1:10" ht="58.5" customHeight="1">
      <c r="A4" s="1570"/>
      <c r="B4" s="1570"/>
      <c r="C4" s="1570"/>
      <c r="D4" s="1570"/>
      <c r="E4" s="1570"/>
      <c r="F4" s="1570"/>
      <c r="G4" s="1570"/>
      <c r="H4" s="1570"/>
      <c r="I4" s="1570"/>
      <c r="J4" s="1570"/>
    </row>
    <row r="5" spans="1:10" ht="16.5" customHeight="1"/>
    <row r="6" spans="1:10" ht="16.5" customHeight="1"/>
    <row r="7" spans="1:10" ht="15">
      <c r="A7" s="1160" t="s">
        <v>85</v>
      </c>
      <c r="B7" s="1161" t="s">
        <v>64</v>
      </c>
      <c r="C7" s="1161" t="s">
        <v>118</v>
      </c>
    </row>
    <row r="8" spans="1:10" ht="15">
      <c r="A8" s="1162" t="s">
        <v>722</v>
      </c>
      <c r="B8" s="1163">
        <v>85843</v>
      </c>
      <c r="C8" s="1164">
        <f>+Tabla4754616580[[#This Row],[Total]]/$B$10</f>
        <v>0.71545969012276744</v>
      </c>
    </row>
    <row r="9" spans="1:10" ht="15">
      <c r="A9" s="1162" t="s">
        <v>106</v>
      </c>
      <c r="B9" s="1163">
        <v>34140</v>
      </c>
      <c r="C9" s="1164">
        <f>+Tabla4754616580[[#This Row],[Total]]/$B$10</f>
        <v>0.28454030987723261</v>
      </c>
    </row>
    <row r="10" spans="1:10" ht="15">
      <c r="A10" s="388" t="s">
        <v>430</v>
      </c>
      <c r="B10" s="389">
        <f>SUM(B8:B9)</f>
        <v>119983</v>
      </c>
      <c r="C10" s="1167">
        <f>SUM(C8:C9)</f>
        <v>1</v>
      </c>
    </row>
    <row r="13" spans="1:10" ht="43.5" customHeight="1"/>
    <row r="14" spans="1:10" ht="43.5" customHeight="1"/>
    <row r="15" spans="1:10" ht="43.5" customHeight="1"/>
    <row r="16" spans="1:10" ht="43.5" customHeight="1"/>
  </sheetData>
  <mergeCells count="3">
    <mergeCell ref="A1:J1"/>
    <mergeCell ref="A2:J2"/>
    <mergeCell ref="A3:J4"/>
  </mergeCells>
  <pageMargins left="0.70866141732283472" right="0.70866141732283472" top="0.74803149606299213" bottom="0.74803149606299213" header="0.31496062992125984" footer="0.31496062992125984"/>
  <pageSetup paperSize="119" scale="89" orientation="landscape" r:id="rId1"/>
  <drawing r:id="rId2"/>
  <tableParts count="1">
    <tablePart r:id="rId3"/>
  </tablePart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rgb="FF0070C0"/>
    <pageSetUpPr fitToPage="1"/>
  </sheetPr>
  <dimension ref="A1:L75"/>
  <sheetViews>
    <sheetView showGridLines="0" view="pageBreakPreview" zoomScale="17" zoomScaleNormal="100" zoomScaleSheetLayoutView="17" workbookViewId="0">
      <pane ySplit="2" topLeftCell="A3" activePane="bottomLeft" state="frozen"/>
      <selection pane="bottomLeft" activeCell="P7" sqref="P7"/>
    </sheetView>
  </sheetViews>
  <sheetFormatPr defaultColWidth="11.5703125" defaultRowHeight="15"/>
  <cols>
    <col min="1" max="1" width="45.28515625" customWidth="1"/>
    <col min="2" max="2" width="86.7109375" customWidth="1"/>
    <col min="3" max="3" width="40.140625" customWidth="1"/>
    <col min="4" max="4" width="84.140625" customWidth="1"/>
    <col min="5" max="5" width="48.7109375" customWidth="1"/>
    <col min="6" max="6" width="69.28515625" customWidth="1"/>
    <col min="7" max="7" width="71.5703125" customWidth="1"/>
    <col min="8" max="8" width="109.28515625" customWidth="1"/>
    <col min="9" max="9" width="75.5703125" customWidth="1"/>
    <col min="10" max="10" width="60.7109375" customWidth="1"/>
    <col min="11" max="11" width="109" customWidth="1"/>
    <col min="12" max="12" width="23.28515625" customWidth="1"/>
  </cols>
  <sheetData>
    <row r="1" spans="1:12" s="368" customFormat="1" ht="190.5" customHeight="1">
      <c r="A1" s="1507" t="s">
        <v>723</v>
      </c>
      <c r="B1" s="1507"/>
      <c r="C1" s="1507"/>
      <c r="D1" s="1507"/>
      <c r="E1" s="1507"/>
      <c r="F1" s="1507"/>
      <c r="G1" s="1507"/>
      <c r="H1" s="1507"/>
      <c r="I1" s="1507"/>
      <c r="J1" s="1507"/>
      <c r="K1" s="1507"/>
    </row>
    <row r="2" spans="1:12" s="368" customFormat="1" ht="100.5" customHeight="1">
      <c r="A2" s="1508" t="str">
        <f>+'Resumen '!O3</f>
        <v>Período: Agosto 2025</v>
      </c>
      <c r="B2" s="1508"/>
      <c r="C2" s="1508"/>
      <c r="D2" s="1508"/>
      <c r="E2" s="1508"/>
      <c r="F2" s="1508"/>
      <c r="G2" s="1508"/>
      <c r="H2" s="1508"/>
      <c r="I2" s="1508"/>
      <c r="J2" s="1508"/>
      <c r="K2" s="1508"/>
    </row>
    <row r="3" spans="1:12" ht="280.5" customHeight="1">
      <c r="A3" s="1571" t="s">
        <v>724</v>
      </c>
      <c r="B3" s="1572"/>
      <c r="C3" s="1572"/>
      <c r="D3" s="1572"/>
      <c r="E3" s="1572"/>
      <c r="F3" s="1572"/>
      <c r="G3" s="1572"/>
      <c r="H3" s="1572"/>
      <c r="I3" s="1572"/>
      <c r="J3" s="1572"/>
      <c r="K3" s="1572"/>
    </row>
    <row r="4" spans="1:12" ht="262.5" customHeight="1">
      <c r="A4" s="1572"/>
      <c r="B4" s="1572"/>
      <c r="C4" s="1572"/>
      <c r="D4" s="1572"/>
      <c r="E4" s="1572"/>
      <c r="F4" s="1572"/>
      <c r="G4" s="1572"/>
      <c r="H4" s="1572"/>
      <c r="I4" s="1572"/>
      <c r="J4" s="1572"/>
      <c r="K4" s="1572"/>
    </row>
    <row r="5" spans="1:12" ht="295.5" customHeight="1">
      <c r="A5" s="1572"/>
      <c r="B5" s="1572"/>
      <c r="C5" s="1572"/>
      <c r="D5" s="1572"/>
      <c r="E5" s="1572"/>
      <c r="F5" s="1572"/>
      <c r="G5" s="1572"/>
      <c r="H5" s="1572"/>
      <c r="I5" s="1572"/>
      <c r="J5" s="1572"/>
      <c r="K5" s="1572"/>
    </row>
    <row r="6" spans="1:12" ht="260.25" customHeight="1">
      <c r="A6" s="1572"/>
      <c r="B6" s="1572"/>
      <c r="C6" s="1572"/>
      <c r="D6" s="1572"/>
      <c r="E6" s="1572"/>
      <c r="F6" s="1572"/>
      <c r="G6" s="1572"/>
      <c r="H6" s="1572"/>
      <c r="I6" s="1572"/>
      <c r="J6" s="1572"/>
      <c r="K6" s="1572"/>
    </row>
    <row r="7" spans="1:12" ht="187.5" customHeight="1">
      <c r="A7" s="1572"/>
      <c r="B7" s="1572"/>
      <c r="C7" s="1572"/>
      <c r="D7" s="1572"/>
      <c r="E7" s="1572"/>
      <c r="F7" s="1572"/>
      <c r="G7" s="1572"/>
      <c r="H7" s="1572"/>
      <c r="I7" s="1572"/>
      <c r="J7" s="1572"/>
      <c r="K7" s="1572"/>
    </row>
    <row r="8" spans="1:12" s="357" customFormat="1" ht="120">
      <c r="A8" s="1212" t="s">
        <v>522</v>
      </c>
      <c r="B8" s="1213" t="s">
        <v>654</v>
      </c>
      <c r="C8" s="1213" t="s">
        <v>118</v>
      </c>
      <c r="D8" s="1213" t="s">
        <v>86</v>
      </c>
      <c r="E8" s="1213" t="s">
        <v>524</v>
      </c>
      <c r="F8" s="1213" t="s">
        <v>87</v>
      </c>
      <c r="G8" s="1214" t="s">
        <v>525</v>
      </c>
      <c r="H8" s="1188"/>
      <c r="I8" s="1189"/>
      <c r="J8" s="1189"/>
      <c r="K8" s="1189"/>
    </row>
    <row r="9" spans="1:12" s="1144" customFormat="1" ht="60" customHeight="1">
      <c r="A9" s="1215" t="s">
        <v>285</v>
      </c>
      <c r="B9" s="1215">
        <f>+D9+F9</f>
        <v>849</v>
      </c>
      <c r="C9" s="1216">
        <f>+B9/$B$27</f>
        <v>7.0760024336781044E-3</v>
      </c>
      <c r="D9" s="1217">
        <v>409</v>
      </c>
      <c r="E9" s="1218">
        <f>D9/B9</f>
        <v>0.48174322732626618</v>
      </c>
      <c r="F9" s="1217">
        <v>440</v>
      </c>
      <c r="G9" s="1219">
        <f>+F9/B9</f>
        <v>0.51825677267373382</v>
      </c>
      <c r="H9" s="1190"/>
      <c r="I9" s="1191"/>
      <c r="J9" s="1191"/>
      <c r="K9" s="1191"/>
    </row>
    <row r="10" spans="1:12" s="1144" customFormat="1" ht="63" customHeight="1">
      <c r="A10" s="1215" t="s">
        <v>287</v>
      </c>
      <c r="B10" s="1215">
        <f t="shared" ref="B10:B26" si="0">+D10+F10</f>
        <v>1880</v>
      </c>
      <c r="C10" s="1216">
        <f t="shared" ref="C10:C27" si="1">+B10/$B$27</f>
        <v>1.5668886425576956E-2</v>
      </c>
      <c r="D10" s="1217">
        <v>940</v>
      </c>
      <c r="E10" s="1218">
        <f t="shared" ref="E10:E27" si="2">D10/B10</f>
        <v>0.5</v>
      </c>
      <c r="F10" s="1217">
        <v>940</v>
      </c>
      <c r="G10" s="1219">
        <f t="shared" ref="G10:G27" si="3">+F10/B10</f>
        <v>0.5</v>
      </c>
      <c r="H10" s="1190"/>
      <c r="I10" s="1145"/>
      <c r="J10" s="1145"/>
      <c r="K10" s="1145"/>
      <c r="L10" s="1146"/>
    </row>
    <row r="11" spans="1:12" s="1144" customFormat="1" ht="60">
      <c r="A11" s="1215" t="s">
        <v>289</v>
      </c>
      <c r="B11" s="1215">
        <f t="shared" si="0"/>
        <v>3337</v>
      </c>
      <c r="C11" s="1216">
        <f t="shared" si="1"/>
        <v>2.7812273405399098E-2</v>
      </c>
      <c r="D11" s="1217">
        <v>1708</v>
      </c>
      <c r="E11" s="1218">
        <f t="shared" si="2"/>
        <v>0.51183697932274497</v>
      </c>
      <c r="F11" s="1217">
        <v>1629</v>
      </c>
      <c r="G11" s="1219">
        <f t="shared" si="3"/>
        <v>0.48816302067725503</v>
      </c>
      <c r="H11" s="1190"/>
      <c r="I11" s="1145"/>
      <c r="J11" s="1145"/>
      <c r="K11" s="1145"/>
      <c r="L11" s="1148"/>
    </row>
    <row r="12" spans="1:12" s="1144" customFormat="1" ht="60">
      <c r="A12" s="1215" t="s">
        <v>291</v>
      </c>
      <c r="B12" s="1215">
        <f t="shared" si="0"/>
        <v>4435</v>
      </c>
      <c r="C12" s="1216">
        <f t="shared" si="1"/>
        <v>3.6963569839060531E-2</v>
      </c>
      <c r="D12" s="1217">
        <v>2168</v>
      </c>
      <c r="E12" s="1218">
        <f t="shared" si="2"/>
        <v>0.48883878241262685</v>
      </c>
      <c r="F12" s="1217">
        <v>2267</v>
      </c>
      <c r="G12" s="1219">
        <f t="shared" si="3"/>
        <v>0.51116121758737321</v>
      </c>
      <c r="H12" s="1190"/>
      <c r="I12" s="1145"/>
      <c r="J12" s="1145"/>
      <c r="K12" s="1145"/>
      <c r="L12" s="1143"/>
    </row>
    <row r="13" spans="1:12" s="1144" customFormat="1" ht="60">
      <c r="A13" s="1215" t="s">
        <v>120</v>
      </c>
      <c r="B13" s="1215">
        <f t="shared" si="0"/>
        <v>2992</v>
      </c>
      <c r="C13" s="1216">
        <f t="shared" si="1"/>
        <v>2.4936866056024604E-2</v>
      </c>
      <c r="D13" s="1217">
        <v>1279</v>
      </c>
      <c r="E13" s="1218">
        <f t="shared" si="2"/>
        <v>0.42747326203208558</v>
      </c>
      <c r="F13" s="1217">
        <v>1713</v>
      </c>
      <c r="G13" s="1219">
        <f t="shared" si="3"/>
        <v>0.57252673796791442</v>
      </c>
      <c r="H13" s="1190"/>
      <c r="I13" s="1145"/>
      <c r="J13" s="1145"/>
      <c r="K13" s="1145"/>
    </row>
    <row r="14" spans="1:12" s="1144" customFormat="1" ht="60">
      <c r="A14" s="1215" t="s">
        <v>121</v>
      </c>
      <c r="B14" s="1215">
        <f t="shared" si="0"/>
        <v>1013</v>
      </c>
      <c r="C14" s="1216">
        <f t="shared" si="1"/>
        <v>8.4428627388880087E-3</v>
      </c>
      <c r="D14" s="1217">
        <v>385</v>
      </c>
      <c r="E14" s="1218">
        <f t="shared" si="2"/>
        <v>0.38005923000987168</v>
      </c>
      <c r="F14" s="1217">
        <v>628</v>
      </c>
      <c r="G14" s="1219">
        <f t="shared" si="3"/>
        <v>0.61994076999012837</v>
      </c>
      <c r="H14" s="1190"/>
      <c r="I14" s="1145"/>
      <c r="J14" s="1145"/>
      <c r="K14" s="1145"/>
      <c r="L14" s="1143"/>
    </row>
    <row r="15" spans="1:12" s="1144" customFormat="1" ht="60">
      <c r="A15" s="1215" t="s">
        <v>123</v>
      </c>
      <c r="B15" s="1215">
        <f t="shared" si="0"/>
        <v>833</v>
      </c>
      <c r="C15" s="1216">
        <f t="shared" si="1"/>
        <v>6.9426502087795768E-3</v>
      </c>
      <c r="D15" s="1217">
        <v>292</v>
      </c>
      <c r="E15" s="1218">
        <f t="shared" si="2"/>
        <v>0.3505402160864346</v>
      </c>
      <c r="F15" s="1217">
        <v>541</v>
      </c>
      <c r="G15" s="1219">
        <f t="shared" si="3"/>
        <v>0.6494597839135654</v>
      </c>
      <c r="H15" s="1190"/>
      <c r="I15" s="1145"/>
      <c r="J15" s="1145"/>
      <c r="K15" s="1145"/>
      <c r="L15" s="1143"/>
    </row>
    <row r="16" spans="1:12" s="1144" customFormat="1" ht="60">
      <c r="A16" s="1215" t="s">
        <v>124</v>
      </c>
      <c r="B16" s="1215">
        <f t="shared" si="0"/>
        <v>1038</v>
      </c>
      <c r="C16" s="1216">
        <f t="shared" si="1"/>
        <v>8.6512255902919579E-3</v>
      </c>
      <c r="D16" s="1217">
        <v>302</v>
      </c>
      <c r="E16" s="1218">
        <f t="shared" si="2"/>
        <v>0.29094412331406549</v>
      </c>
      <c r="F16" s="1217">
        <v>736</v>
      </c>
      <c r="G16" s="1219">
        <f t="shared" si="3"/>
        <v>0.70905587668593451</v>
      </c>
      <c r="H16" s="1190"/>
      <c r="I16" s="1145"/>
      <c r="J16" s="1145"/>
      <c r="K16" s="1145"/>
    </row>
    <row r="17" spans="1:12" s="1144" customFormat="1" ht="60">
      <c r="A17" s="1215" t="s">
        <v>125</v>
      </c>
      <c r="B17" s="1215">
        <f t="shared" si="0"/>
        <v>2099</v>
      </c>
      <c r="C17" s="1216">
        <f t="shared" si="1"/>
        <v>1.7494145003875548E-2</v>
      </c>
      <c r="D17" s="1217">
        <v>894</v>
      </c>
      <c r="E17" s="1218">
        <f t="shared" si="2"/>
        <v>0.42591710338256311</v>
      </c>
      <c r="F17" s="1217">
        <v>1205</v>
      </c>
      <c r="G17" s="1219">
        <f t="shared" si="3"/>
        <v>0.57408289661743683</v>
      </c>
      <c r="H17" s="1190"/>
      <c r="I17" s="1145"/>
      <c r="J17" s="1145"/>
      <c r="K17" s="1145"/>
    </row>
    <row r="18" spans="1:12" s="1144" customFormat="1" ht="60">
      <c r="A18" s="1215" t="s">
        <v>126</v>
      </c>
      <c r="B18" s="1215">
        <f t="shared" si="0"/>
        <v>3790</v>
      </c>
      <c r="C18" s="1216">
        <f t="shared" si="1"/>
        <v>3.1587808272838649E-2</v>
      </c>
      <c r="D18" s="1217">
        <v>1935</v>
      </c>
      <c r="E18" s="1218">
        <f t="shared" si="2"/>
        <v>0.51055408970976257</v>
      </c>
      <c r="F18" s="1217">
        <v>1855</v>
      </c>
      <c r="G18" s="1219">
        <f t="shared" si="3"/>
        <v>0.48944591029023748</v>
      </c>
      <c r="H18" s="1190"/>
      <c r="I18" s="1145"/>
      <c r="J18" s="1145"/>
      <c r="K18" s="1145"/>
    </row>
    <row r="19" spans="1:12" s="1144" customFormat="1" ht="60">
      <c r="A19" s="1215" t="s">
        <v>127</v>
      </c>
      <c r="B19" s="1215">
        <f t="shared" si="0"/>
        <v>5843</v>
      </c>
      <c r="C19" s="1216">
        <f t="shared" si="1"/>
        <v>4.8698565630130933E-2</v>
      </c>
      <c r="D19" s="1217">
        <v>3037</v>
      </c>
      <c r="E19" s="1218">
        <f t="shared" si="2"/>
        <v>0.51976724285469789</v>
      </c>
      <c r="F19" s="1217">
        <v>2806</v>
      </c>
      <c r="G19" s="1219">
        <f t="shared" si="3"/>
        <v>0.48023275714530206</v>
      </c>
      <c r="H19" s="1190"/>
      <c r="I19" s="1145"/>
      <c r="J19" s="1145"/>
      <c r="K19" s="1145"/>
    </row>
    <row r="20" spans="1:12" s="1144" customFormat="1" ht="60">
      <c r="A20" s="1215" t="s">
        <v>128</v>
      </c>
      <c r="B20" s="1215">
        <f t="shared" si="0"/>
        <v>8227</v>
      </c>
      <c r="C20" s="1216">
        <f t="shared" si="1"/>
        <v>6.8568047140011495E-2</v>
      </c>
      <c r="D20" s="1217">
        <v>4446</v>
      </c>
      <c r="E20" s="1218">
        <f t="shared" si="2"/>
        <v>0.5404157043879908</v>
      </c>
      <c r="F20" s="1217">
        <v>3781</v>
      </c>
      <c r="G20" s="1219">
        <f t="shared" si="3"/>
        <v>0.45958429561200925</v>
      </c>
      <c r="H20" s="1190"/>
      <c r="I20" s="1145"/>
      <c r="J20" s="1145"/>
      <c r="K20" s="1145"/>
    </row>
    <row r="21" spans="1:12" s="1144" customFormat="1" ht="60">
      <c r="A21" s="1215" t="s">
        <v>295</v>
      </c>
      <c r="B21" s="1215">
        <f t="shared" si="0"/>
        <v>11004</v>
      </c>
      <c r="C21" s="1216">
        <f t="shared" si="1"/>
        <v>9.1712992673962143E-2</v>
      </c>
      <c r="D21" s="1217">
        <v>5313</v>
      </c>
      <c r="E21" s="1218">
        <f t="shared" si="2"/>
        <v>0.48282442748091603</v>
      </c>
      <c r="F21" s="1217">
        <v>5691</v>
      </c>
      <c r="G21" s="1219">
        <f t="shared" si="3"/>
        <v>0.51717557251908397</v>
      </c>
      <c r="H21" s="1190"/>
      <c r="I21" s="1145"/>
      <c r="J21" s="1145"/>
      <c r="K21" s="1145"/>
    </row>
    <row r="22" spans="1:12" s="1144" customFormat="1" ht="60">
      <c r="A22" s="1215" t="s">
        <v>296</v>
      </c>
      <c r="B22" s="1215">
        <f t="shared" si="0"/>
        <v>14893</v>
      </c>
      <c r="C22" s="1216">
        <f t="shared" si="1"/>
        <v>0.12412591783836044</v>
      </c>
      <c r="D22" s="1217">
        <v>6641</v>
      </c>
      <c r="E22" s="1218">
        <f t="shared" si="2"/>
        <v>0.44591418787349762</v>
      </c>
      <c r="F22" s="1217">
        <v>8252</v>
      </c>
      <c r="G22" s="1219">
        <f t="shared" si="3"/>
        <v>0.55408581212650243</v>
      </c>
      <c r="H22" s="1190"/>
      <c r="I22" s="1145"/>
      <c r="J22" s="1145"/>
      <c r="K22" s="1145"/>
      <c r="L22" s="1143"/>
    </row>
    <row r="23" spans="1:12" s="1144" customFormat="1" ht="60">
      <c r="A23" s="1215" t="s">
        <v>297</v>
      </c>
      <c r="B23" s="1215">
        <f t="shared" si="0"/>
        <v>16310</v>
      </c>
      <c r="C23" s="1216">
        <f t="shared" si="1"/>
        <v>0.13593592425593626</v>
      </c>
      <c r="D23" s="1217">
        <v>7590</v>
      </c>
      <c r="E23" s="1218">
        <f t="shared" si="2"/>
        <v>0.46535867565910483</v>
      </c>
      <c r="F23" s="1217">
        <v>8720</v>
      </c>
      <c r="G23" s="1219">
        <f t="shared" si="3"/>
        <v>0.53464132434089517</v>
      </c>
      <c r="H23" s="1190"/>
      <c r="I23" s="1145"/>
      <c r="J23" s="1145"/>
      <c r="K23" s="1145"/>
      <c r="L23" s="1143"/>
    </row>
    <row r="24" spans="1:12" s="1144" customFormat="1" ht="60">
      <c r="A24" s="1215" t="s">
        <v>298</v>
      </c>
      <c r="B24" s="1215">
        <f t="shared" si="0"/>
        <v>15088</v>
      </c>
      <c r="C24" s="1216">
        <f t="shared" si="1"/>
        <v>0.12575114807931123</v>
      </c>
      <c r="D24" s="1217">
        <v>6996</v>
      </c>
      <c r="E24" s="1218">
        <f t="shared" si="2"/>
        <v>0.46367974549310709</v>
      </c>
      <c r="F24" s="1217">
        <v>8092</v>
      </c>
      <c r="G24" s="1219">
        <f t="shared" si="3"/>
        <v>0.53632025450689291</v>
      </c>
      <c r="H24" s="1190"/>
      <c r="I24" s="1145"/>
      <c r="J24" s="1145"/>
      <c r="K24" s="1145"/>
    </row>
    <row r="25" spans="1:12" s="1144" customFormat="1" ht="60">
      <c r="A25" s="1215" t="s">
        <v>299</v>
      </c>
      <c r="B25" s="1215">
        <f t="shared" si="0"/>
        <v>11431</v>
      </c>
      <c r="C25" s="1216">
        <f t="shared" si="1"/>
        <v>9.5271830175941596E-2</v>
      </c>
      <c r="D25" s="1217">
        <v>5815</v>
      </c>
      <c r="E25" s="1218">
        <f t="shared" si="2"/>
        <v>0.50870440031493303</v>
      </c>
      <c r="F25" s="1217">
        <v>5616</v>
      </c>
      <c r="G25" s="1219">
        <f t="shared" si="3"/>
        <v>0.49129559968506692</v>
      </c>
      <c r="H25" s="1190"/>
      <c r="I25" s="1192"/>
      <c r="J25" s="1192"/>
      <c r="K25" s="1192"/>
      <c r="L25" s="1152"/>
    </row>
    <row r="26" spans="1:12" s="357" customFormat="1" ht="60">
      <c r="A26" s="1215" t="s">
        <v>526</v>
      </c>
      <c r="B26" s="1215">
        <f t="shared" si="0"/>
        <v>14921</v>
      </c>
      <c r="C26" s="1216">
        <f t="shared" si="1"/>
        <v>0.12435928423193286</v>
      </c>
      <c r="D26" s="1217">
        <v>7854</v>
      </c>
      <c r="E26" s="1218">
        <f t="shared" si="2"/>
        <v>0.52637222706252929</v>
      </c>
      <c r="F26" s="1217">
        <v>7067</v>
      </c>
      <c r="G26" s="1219">
        <f t="shared" si="3"/>
        <v>0.47362777293747066</v>
      </c>
      <c r="H26" s="1188"/>
      <c r="I26" s="1189"/>
      <c r="J26" s="1189"/>
      <c r="K26" s="1189"/>
    </row>
    <row r="27" spans="1:12" s="357" customFormat="1" ht="60">
      <c r="A27" s="1215" t="s">
        <v>64</v>
      </c>
      <c r="B27" s="1215">
        <f>SUM(B9:B26)</f>
        <v>119983</v>
      </c>
      <c r="C27" s="1216">
        <f t="shared" si="1"/>
        <v>1</v>
      </c>
      <c r="D27" s="1215">
        <f>SUM(D9:D26)</f>
        <v>58004</v>
      </c>
      <c r="E27" s="1218">
        <f t="shared" si="2"/>
        <v>0.48343515331338605</v>
      </c>
      <c r="F27" s="1215">
        <f>SUM(F9:F26)</f>
        <v>61979</v>
      </c>
      <c r="G27" s="1219">
        <f t="shared" si="3"/>
        <v>0.51656484668661395</v>
      </c>
      <c r="H27" s="1188"/>
      <c r="I27" s="1188"/>
      <c r="J27" s="1188"/>
      <c r="K27" s="1188"/>
    </row>
    <row r="28" spans="1:12" ht="18.75">
      <c r="A28" s="34"/>
      <c r="B28" s="1193"/>
      <c r="C28" s="1193"/>
      <c r="D28" s="1193"/>
      <c r="E28" s="1193"/>
      <c r="F28" s="1193"/>
      <c r="G28" s="1193"/>
      <c r="H28" s="1193"/>
      <c r="I28" s="1193"/>
      <c r="J28" s="1193"/>
      <c r="K28" s="1193"/>
      <c r="L28" s="70"/>
    </row>
    <row r="29" spans="1:12" ht="18.75">
      <c r="A29" s="34"/>
      <c r="B29" s="1193"/>
      <c r="C29" s="1193"/>
      <c r="D29" s="1193"/>
      <c r="E29" s="1193"/>
      <c r="F29" s="1193"/>
      <c r="G29" s="1193"/>
      <c r="H29" s="1193"/>
      <c r="I29" s="1193"/>
      <c r="J29" s="1193"/>
      <c r="K29" s="1193"/>
      <c r="L29" s="70"/>
    </row>
    <row r="30" spans="1:12" ht="18.75">
      <c r="A30" s="34"/>
      <c r="B30" s="1193"/>
      <c r="C30" s="1193"/>
      <c r="D30" s="1193"/>
      <c r="E30" s="1193"/>
      <c r="F30" s="1193"/>
      <c r="G30" s="1193"/>
      <c r="H30" s="1193"/>
      <c r="I30" s="1193"/>
      <c r="J30" s="1193"/>
      <c r="K30" s="1193"/>
      <c r="L30" s="70"/>
    </row>
    <row r="31" spans="1:12" ht="18.75">
      <c r="A31" s="34"/>
      <c r="B31" s="1193"/>
      <c r="C31" s="1193"/>
      <c r="D31" s="1193"/>
      <c r="E31" s="1193"/>
      <c r="F31" s="1193"/>
      <c r="G31" s="1193"/>
      <c r="H31" s="1193"/>
      <c r="I31" s="1193"/>
      <c r="J31" s="1193"/>
      <c r="K31" s="1193"/>
      <c r="L31" s="70"/>
    </row>
    <row r="32" spans="1:12" ht="18.75">
      <c r="A32" s="34"/>
      <c r="B32" s="1193"/>
      <c r="C32" s="1193"/>
      <c r="D32" s="1193"/>
      <c r="E32" s="1193"/>
      <c r="F32" s="1193"/>
      <c r="G32" s="1193"/>
      <c r="H32" s="1193"/>
      <c r="I32" s="1193"/>
      <c r="J32" s="1193"/>
      <c r="K32" s="1193"/>
      <c r="L32" s="70"/>
    </row>
    <row r="33" spans="1:12" ht="18.75">
      <c r="A33" s="34"/>
      <c r="B33" s="1193"/>
      <c r="C33" s="1193"/>
      <c r="D33" s="1193"/>
      <c r="E33" s="1193"/>
      <c r="F33" s="1193"/>
      <c r="G33" s="1193"/>
      <c r="H33" s="1193"/>
      <c r="I33" s="1193"/>
      <c r="J33" s="1193"/>
      <c r="K33" s="1193"/>
      <c r="L33" s="70"/>
    </row>
    <row r="34" spans="1:12" ht="36">
      <c r="A34" s="1194"/>
      <c r="B34" s="1195"/>
      <c r="C34" s="1194"/>
      <c r="D34" s="1194"/>
      <c r="E34" s="1194"/>
      <c r="F34" s="1194"/>
      <c r="G34" s="1195"/>
      <c r="H34" s="1193"/>
      <c r="I34" s="1193"/>
      <c r="J34" s="1193"/>
      <c r="K34" s="1193"/>
      <c r="L34" s="70"/>
    </row>
    <row r="35" spans="1:12" ht="36">
      <c r="A35" s="1194"/>
      <c r="B35" s="1195"/>
      <c r="C35" s="1554" t="s">
        <v>527</v>
      </c>
      <c r="D35" s="1194"/>
      <c r="E35" s="1194"/>
      <c r="F35" s="1194"/>
      <c r="G35" s="1195"/>
      <c r="H35" s="1193"/>
      <c r="I35" s="1193"/>
      <c r="J35" s="1193"/>
      <c r="K35" s="1193"/>
      <c r="L35" s="70"/>
    </row>
    <row r="36" spans="1:12" ht="36">
      <c r="A36" s="1194"/>
      <c r="B36" s="1195"/>
      <c r="C36" s="1554"/>
      <c r="D36" s="1196" t="s">
        <v>87</v>
      </c>
      <c r="E36" s="1196" t="s">
        <v>86</v>
      </c>
      <c r="F36" s="1194"/>
      <c r="G36" s="1195"/>
      <c r="H36" s="1193"/>
      <c r="I36" s="1193"/>
      <c r="J36" s="1193"/>
      <c r="K36" s="1193"/>
      <c r="L36" s="70"/>
    </row>
    <row r="37" spans="1:12" ht="36">
      <c r="A37" s="980"/>
      <c r="B37" s="1109"/>
      <c r="C37" s="1127" t="str">
        <f>+A9</f>
        <v>0-4</v>
      </c>
      <c r="D37" s="1130">
        <f>+F9*-1</f>
        <v>-440</v>
      </c>
      <c r="E37" s="1130">
        <f>+D9</f>
        <v>409</v>
      </c>
      <c r="F37" s="1110"/>
      <c r="G37" s="1109"/>
      <c r="H37" s="1083"/>
      <c r="I37" s="8"/>
      <c r="J37" s="8"/>
      <c r="K37" s="8"/>
      <c r="L37" s="70"/>
    </row>
    <row r="38" spans="1:12" ht="36">
      <c r="A38" s="980"/>
      <c r="B38" s="1109"/>
      <c r="C38" s="1127" t="str">
        <f t="shared" ref="C38:C43" si="4">+A10</f>
        <v>5-9</v>
      </c>
      <c r="D38" s="1130">
        <f t="shared" ref="D38:D43" si="5">+F10*-1</f>
        <v>-940</v>
      </c>
      <c r="E38" s="1130">
        <f t="shared" ref="E38:E43" si="6">+D10</f>
        <v>940</v>
      </c>
      <c r="F38" s="1110"/>
      <c r="G38" s="1109"/>
      <c r="H38" s="1083"/>
      <c r="I38" s="8"/>
      <c r="J38" s="8"/>
      <c r="K38" s="8"/>
      <c r="L38" s="70"/>
    </row>
    <row r="39" spans="1:12" ht="36">
      <c r="A39" s="980"/>
      <c r="B39" s="1109"/>
      <c r="C39" s="1127" t="str">
        <f t="shared" si="4"/>
        <v>10-14</v>
      </c>
      <c r="D39" s="1130">
        <f t="shared" si="5"/>
        <v>-1629</v>
      </c>
      <c r="E39" s="1130">
        <f t="shared" si="6"/>
        <v>1708</v>
      </c>
      <c r="F39" s="1110"/>
      <c r="G39" s="1109"/>
      <c r="H39" s="1083"/>
      <c r="I39" s="8"/>
      <c r="J39" s="8"/>
      <c r="K39" s="8"/>
      <c r="L39" s="70"/>
    </row>
    <row r="40" spans="1:12" ht="150" customHeight="1">
      <c r="A40" s="980"/>
      <c r="B40" s="1109"/>
      <c r="C40" s="1127" t="str">
        <f t="shared" si="4"/>
        <v>15-19</v>
      </c>
      <c r="D40" s="1130">
        <f t="shared" si="5"/>
        <v>-2267</v>
      </c>
      <c r="E40" s="1130">
        <f t="shared" si="6"/>
        <v>2168</v>
      </c>
      <c r="F40" s="1110"/>
      <c r="G40" s="1109"/>
      <c r="H40" s="1083"/>
      <c r="I40" s="8"/>
      <c r="J40" s="8"/>
      <c r="K40" s="8"/>
      <c r="L40" s="113"/>
    </row>
    <row r="41" spans="1:12" ht="36">
      <c r="A41" s="980"/>
      <c r="B41" s="1109"/>
      <c r="C41" s="1127" t="str">
        <f t="shared" si="4"/>
        <v>20-24</v>
      </c>
      <c r="D41" s="1130">
        <f t="shared" si="5"/>
        <v>-1713</v>
      </c>
      <c r="E41" s="1130">
        <f t="shared" si="6"/>
        <v>1279</v>
      </c>
      <c r="F41" s="1110"/>
      <c r="G41" s="1109"/>
      <c r="H41" s="1083"/>
      <c r="I41" s="8"/>
      <c r="J41" s="8"/>
      <c r="K41" s="8"/>
      <c r="L41" s="113"/>
    </row>
    <row r="42" spans="1:12" ht="36">
      <c r="A42" s="980"/>
      <c r="B42" s="1109"/>
      <c r="C42" s="1127" t="str">
        <f t="shared" si="4"/>
        <v>25-29</v>
      </c>
      <c r="D42" s="1130">
        <f t="shared" si="5"/>
        <v>-628</v>
      </c>
      <c r="E42" s="1130">
        <f t="shared" si="6"/>
        <v>385</v>
      </c>
      <c r="F42" s="1110"/>
      <c r="G42" s="1109"/>
      <c r="H42" s="1083"/>
      <c r="I42" s="8"/>
      <c r="J42" s="8"/>
      <c r="K42" s="8"/>
      <c r="L42" s="113"/>
    </row>
    <row r="43" spans="1:12" ht="36">
      <c r="A43" s="980"/>
      <c r="B43" s="1109"/>
      <c r="C43" s="1127" t="str">
        <f t="shared" si="4"/>
        <v>30-34</v>
      </c>
      <c r="D43" s="1130">
        <f t="shared" si="5"/>
        <v>-541</v>
      </c>
      <c r="E43" s="1130">
        <f t="shared" si="6"/>
        <v>292</v>
      </c>
      <c r="F43" s="1110"/>
      <c r="G43" s="1109"/>
      <c r="H43" s="1083"/>
      <c r="I43" s="8"/>
      <c r="J43" s="8"/>
      <c r="K43" s="8"/>
      <c r="L43" s="113"/>
    </row>
    <row r="44" spans="1:12" ht="97.5" customHeight="1">
      <c r="A44" s="980"/>
      <c r="B44" s="1109"/>
      <c r="C44" s="1127" t="str">
        <f t="shared" ref="C44:C55" si="7">+A16</f>
        <v>35-39</v>
      </c>
      <c r="D44" s="1130">
        <f t="shared" ref="D44:D55" si="8">+F16*-1</f>
        <v>-736</v>
      </c>
      <c r="E44" s="1130">
        <f t="shared" ref="E44:E55" si="9">+D16</f>
        <v>302</v>
      </c>
      <c r="F44" s="1110"/>
      <c r="G44" s="1109"/>
      <c r="H44" s="1083"/>
      <c r="I44" s="8"/>
      <c r="J44" s="8"/>
      <c r="K44" s="8"/>
      <c r="L44" s="113"/>
    </row>
    <row r="45" spans="1:12" ht="97.5" customHeight="1">
      <c r="A45" s="980"/>
      <c r="B45" s="1109"/>
      <c r="C45" s="1127" t="str">
        <f t="shared" si="7"/>
        <v>40-44</v>
      </c>
      <c r="D45" s="1130">
        <f t="shared" si="8"/>
        <v>-1205</v>
      </c>
      <c r="E45" s="1130">
        <f t="shared" si="9"/>
        <v>894</v>
      </c>
      <c r="F45" s="1110"/>
      <c r="G45" s="1109"/>
      <c r="H45" s="1083"/>
      <c r="I45" s="8"/>
      <c r="J45" s="8"/>
      <c r="K45" s="8"/>
      <c r="L45" s="113"/>
    </row>
    <row r="46" spans="1:12" ht="97.5" customHeight="1">
      <c r="A46" s="980"/>
      <c r="B46" s="1109"/>
      <c r="C46" s="1127" t="str">
        <f t="shared" si="7"/>
        <v>45-49</v>
      </c>
      <c r="D46" s="1130">
        <f t="shared" si="8"/>
        <v>-1855</v>
      </c>
      <c r="E46" s="1130">
        <f t="shared" si="9"/>
        <v>1935</v>
      </c>
      <c r="F46" s="1110"/>
      <c r="G46" s="1109"/>
      <c r="H46" s="1083"/>
      <c r="I46" s="8"/>
      <c r="J46" s="8"/>
      <c r="K46" s="8"/>
      <c r="L46" s="113"/>
    </row>
    <row r="47" spans="1:12" ht="36">
      <c r="A47" s="980"/>
      <c r="B47" s="1109"/>
      <c r="C47" s="1127" t="str">
        <f t="shared" si="7"/>
        <v>50-54</v>
      </c>
      <c r="D47" s="1130">
        <f t="shared" si="8"/>
        <v>-2806</v>
      </c>
      <c r="E47" s="1130">
        <f t="shared" si="9"/>
        <v>3037</v>
      </c>
      <c r="F47" s="1110"/>
      <c r="G47" s="1109"/>
      <c r="H47" s="1083"/>
      <c r="I47" s="8"/>
      <c r="J47" s="8"/>
      <c r="K47" s="8"/>
      <c r="L47" s="13"/>
    </row>
    <row r="48" spans="1:12" ht="36">
      <c r="A48" s="980"/>
      <c r="B48" s="1109"/>
      <c r="C48" s="1127" t="str">
        <f t="shared" si="7"/>
        <v>55-59</v>
      </c>
      <c r="D48" s="1130">
        <f t="shared" si="8"/>
        <v>-3781</v>
      </c>
      <c r="E48" s="1130">
        <f t="shared" si="9"/>
        <v>4446</v>
      </c>
      <c r="F48" s="1110"/>
      <c r="G48" s="1109"/>
      <c r="H48" s="1083"/>
      <c r="I48" s="8"/>
      <c r="J48" s="8"/>
      <c r="K48" s="8"/>
      <c r="L48" s="13"/>
    </row>
    <row r="49" spans="1:12" ht="36">
      <c r="A49" s="980"/>
      <c r="B49" s="1109"/>
      <c r="C49" s="1127" t="str">
        <f t="shared" si="7"/>
        <v>60-64</v>
      </c>
      <c r="D49" s="1130">
        <f t="shared" si="8"/>
        <v>-5691</v>
      </c>
      <c r="E49" s="1130">
        <f t="shared" si="9"/>
        <v>5313</v>
      </c>
      <c r="F49" s="1110"/>
      <c r="G49" s="1109"/>
      <c r="H49" s="1083"/>
      <c r="I49" s="8"/>
      <c r="J49" s="8"/>
      <c r="K49" s="8"/>
      <c r="L49" s="13"/>
    </row>
    <row r="50" spans="1:12" ht="36">
      <c r="A50" s="980"/>
      <c r="B50" s="1109"/>
      <c r="C50" s="1127" t="str">
        <f t="shared" si="7"/>
        <v>65-69</v>
      </c>
      <c r="D50" s="1130">
        <f t="shared" si="8"/>
        <v>-8252</v>
      </c>
      <c r="E50" s="1130">
        <f t="shared" si="9"/>
        <v>6641</v>
      </c>
      <c r="F50" s="1110"/>
      <c r="G50" s="1109"/>
      <c r="H50" s="1083"/>
      <c r="I50" s="8"/>
      <c r="J50" s="8"/>
      <c r="K50" s="8"/>
      <c r="L50" s="13"/>
    </row>
    <row r="51" spans="1:12" ht="36">
      <c r="A51" s="980"/>
      <c r="B51" s="1109"/>
      <c r="C51" s="1127" t="str">
        <f t="shared" si="7"/>
        <v>70-74</v>
      </c>
      <c r="D51" s="1130">
        <f t="shared" si="8"/>
        <v>-8720</v>
      </c>
      <c r="E51" s="1130">
        <f t="shared" si="9"/>
        <v>7590</v>
      </c>
      <c r="F51" s="1110"/>
      <c r="G51" s="1109"/>
      <c r="H51" s="1083"/>
      <c r="I51" s="8"/>
      <c r="J51" s="8"/>
      <c r="K51" s="8"/>
      <c r="L51" s="13"/>
    </row>
    <row r="52" spans="1:12" ht="36">
      <c r="A52" s="980"/>
      <c r="B52" s="1109"/>
      <c r="C52" s="1127" t="str">
        <f t="shared" si="7"/>
        <v>75-79</v>
      </c>
      <c r="D52" s="1130">
        <f t="shared" si="8"/>
        <v>-8092</v>
      </c>
      <c r="E52" s="1130">
        <f t="shared" si="9"/>
        <v>6996</v>
      </c>
      <c r="F52" s="1110"/>
      <c r="G52" s="1109"/>
      <c r="H52" s="1083"/>
      <c r="L52" s="13"/>
    </row>
    <row r="53" spans="1:12" ht="36">
      <c r="A53" s="980"/>
      <c r="B53" s="1110"/>
      <c r="C53" s="1127" t="str">
        <f t="shared" si="7"/>
        <v>80-84</v>
      </c>
      <c r="D53" s="1130">
        <f t="shared" si="8"/>
        <v>-5616</v>
      </c>
      <c r="E53" s="1130">
        <f t="shared" si="9"/>
        <v>5815</v>
      </c>
      <c r="F53" s="1110"/>
      <c r="G53" s="1110"/>
      <c r="H53" s="13"/>
      <c r="L53" s="13"/>
    </row>
    <row r="54" spans="1:12" ht="36">
      <c r="A54" s="980"/>
      <c r="B54" s="1110"/>
      <c r="C54" s="1127" t="str">
        <f t="shared" si="7"/>
        <v>85 y más</v>
      </c>
      <c r="D54" s="1130">
        <f t="shared" si="8"/>
        <v>-7067</v>
      </c>
      <c r="E54" s="1130">
        <f t="shared" si="9"/>
        <v>7854</v>
      </c>
      <c r="F54" s="1110"/>
      <c r="G54" s="1110"/>
      <c r="H54" s="13"/>
      <c r="L54" s="13"/>
    </row>
    <row r="55" spans="1:12" ht="36">
      <c r="A55" s="980"/>
      <c r="B55" s="1110"/>
      <c r="C55" s="1127" t="str">
        <f t="shared" si="7"/>
        <v>Total</v>
      </c>
      <c r="D55" s="1134">
        <f t="shared" si="8"/>
        <v>-61979</v>
      </c>
      <c r="E55" s="1135">
        <f t="shared" si="9"/>
        <v>58004</v>
      </c>
      <c r="F55" s="1110"/>
      <c r="G55" s="1110"/>
      <c r="H55" s="13"/>
    </row>
    <row r="56" spans="1:12" ht="36">
      <c r="A56" s="980"/>
      <c r="B56" s="1110"/>
      <c r="C56" s="1110"/>
      <c r="D56" s="1128"/>
      <c r="E56" s="1110"/>
      <c r="F56" s="1110"/>
      <c r="G56" s="1110"/>
      <c r="H56" s="13"/>
    </row>
    <row r="57" spans="1:12" ht="36">
      <c r="A57" s="980"/>
      <c r="B57" s="1110"/>
      <c r="C57" s="1110"/>
      <c r="D57" s="1110"/>
      <c r="E57" s="1110"/>
      <c r="F57" s="1110"/>
      <c r="G57" s="1110"/>
      <c r="H57" s="13"/>
    </row>
    <row r="58" spans="1:12" ht="36">
      <c r="A58" s="980"/>
      <c r="B58" s="1110"/>
      <c r="C58" s="1110"/>
      <c r="D58" s="1110"/>
      <c r="E58" s="1110"/>
      <c r="F58" s="1110"/>
      <c r="G58" s="1110"/>
      <c r="H58" s="13"/>
    </row>
    <row r="59" spans="1:12" ht="36">
      <c r="A59" s="980"/>
      <c r="B59" s="1110"/>
      <c r="C59" s="1110"/>
      <c r="D59" s="1110"/>
      <c r="E59" s="1110"/>
      <c r="F59" s="1110"/>
      <c r="G59" s="1110"/>
      <c r="H59" s="13"/>
    </row>
    <row r="60" spans="1:12" ht="36">
      <c r="A60" s="980"/>
      <c r="B60" s="1110"/>
      <c r="C60" s="1110"/>
      <c r="D60" s="1110"/>
      <c r="E60" s="1110"/>
      <c r="F60" s="1110"/>
      <c r="G60" s="1110"/>
      <c r="H60" s="13"/>
    </row>
    <row r="61" spans="1:12" ht="36">
      <c r="A61" s="980"/>
      <c r="B61" s="1110"/>
      <c r="C61" s="1110"/>
      <c r="D61" s="1110"/>
      <c r="E61" s="1110"/>
      <c r="F61" s="1110"/>
      <c r="G61" s="1110"/>
      <c r="H61" s="13"/>
    </row>
    <row r="62" spans="1:12" ht="36">
      <c r="A62" s="980"/>
      <c r="B62" s="1110"/>
      <c r="C62" s="1110"/>
      <c r="D62" s="1110"/>
      <c r="E62" s="1110"/>
      <c r="F62" s="1110"/>
      <c r="G62" s="1110"/>
      <c r="H62" s="13"/>
    </row>
    <row r="63" spans="1:12" ht="36">
      <c r="A63" s="980"/>
      <c r="B63" s="1110"/>
      <c r="C63" s="1110"/>
      <c r="D63" s="1110"/>
      <c r="E63" s="1110"/>
      <c r="F63" s="1110"/>
      <c r="G63" s="1110"/>
      <c r="H63" s="13"/>
    </row>
    <row r="64" spans="1:12" ht="36">
      <c r="A64" s="980"/>
      <c r="B64" s="1110"/>
      <c r="C64" s="1110"/>
      <c r="D64" s="1110"/>
      <c r="E64" s="1110"/>
      <c r="F64" s="1110"/>
      <c r="G64" s="1110"/>
      <c r="H64" s="13"/>
    </row>
    <row r="65" spans="1:8" ht="36">
      <c r="A65" s="980"/>
      <c r="B65" s="1110"/>
      <c r="C65" s="1110"/>
      <c r="D65" s="1110"/>
      <c r="E65" s="1110"/>
      <c r="F65" s="1110"/>
      <c r="G65" s="1110"/>
      <c r="H65" s="13"/>
    </row>
    <row r="66" spans="1:8" ht="36">
      <c r="A66" s="980"/>
      <c r="B66" s="1110"/>
      <c r="C66" s="1110"/>
      <c r="D66" s="1110"/>
      <c r="E66" s="1110"/>
      <c r="F66" s="1110"/>
      <c r="G66" s="1110"/>
      <c r="H66" s="13"/>
    </row>
    <row r="67" spans="1:8" ht="36">
      <c r="A67" s="980"/>
      <c r="B67" s="1110"/>
      <c r="C67" s="1110"/>
      <c r="D67" s="1110"/>
      <c r="E67" s="1110"/>
      <c r="F67" s="1110"/>
      <c r="G67" s="1110"/>
      <c r="H67" s="13"/>
    </row>
    <row r="68" spans="1:8" ht="36">
      <c r="A68" s="980"/>
      <c r="B68" s="1110"/>
      <c r="C68" s="1110"/>
      <c r="D68" s="1110"/>
      <c r="E68" s="1110"/>
      <c r="F68" s="1110"/>
      <c r="G68" s="1110"/>
      <c r="H68" s="13"/>
    </row>
    <row r="69" spans="1:8" ht="36">
      <c r="A69" s="980"/>
      <c r="B69" s="1110"/>
      <c r="C69" s="1110"/>
      <c r="D69" s="1110"/>
      <c r="E69" s="1110"/>
      <c r="F69" s="1110"/>
      <c r="G69" s="1110"/>
      <c r="H69" s="13"/>
    </row>
    <row r="70" spans="1:8">
      <c r="B70" s="13"/>
      <c r="C70" s="13"/>
      <c r="D70" s="13"/>
      <c r="E70" s="13"/>
      <c r="F70" s="13"/>
      <c r="G70" s="13"/>
      <c r="H70" s="13"/>
    </row>
    <row r="71" spans="1:8">
      <c r="B71" s="13"/>
      <c r="C71" s="13"/>
      <c r="D71" s="13"/>
      <c r="E71" s="13"/>
      <c r="F71" s="13"/>
      <c r="G71" s="13"/>
      <c r="H71" s="13"/>
    </row>
    <row r="72" spans="1:8" ht="71.25" customHeight="1">
      <c r="B72" s="13"/>
      <c r="C72" s="13"/>
      <c r="D72" s="13"/>
      <c r="E72" s="13"/>
      <c r="F72" s="13"/>
      <c r="G72" s="13"/>
      <c r="H72" s="13"/>
    </row>
    <row r="73" spans="1:8" ht="71.25" customHeight="1">
      <c r="C73" s="13"/>
      <c r="D73" s="13"/>
      <c r="E73" s="13"/>
      <c r="F73" s="13"/>
      <c r="G73" s="13"/>
    </row>
    <row r="74" spans="1:8" ht="71.25" customHeight="1"/>
    <row r="75" spans="1:8" ht="71.25" customHeight="1"/>
  </sheetData>
  <mergeCells count="4">
    <mergeCell ref="A1:K1"/>
    <mergeCell ref="A2:K2"/>
    <mergeCell ref="A3:K7"/>
    <mergeCell ref="C35:C36"/>
  </mergeCells>
  <conditionalFormatting sqref="A9:A27">
    <cfRule type="cellIs" dxfId="586" priority="11" operator="equal">
      <formula>0</formula>
    </cfRule>
  </conditionalFormatting>
  <conditionalFormatting sqref="B9:C27 E9:E27 G9:G27">
    <cfRule type="cellIs" dxfId="585" priority="12" operator="equal">
      <formula>0</formula>
    </cfRule>
  </conditionalFormatting>
  <conditionalFormatting sqref="D9:D27">
    <cfRule type="cellIs" dxfId="584" priority="1" operator="equal">
      <formula>0</formula>
    </cfRule>
  </conditionalFormatting>
  <conditionalFormatting sqref="F9:F27">
    <cfRule type="cellIs" dxfId="583" priority="2" operator="equal">
      <formula>0</formula>
    </cfRule>
  </conditionalFormatting>
  <pageMargins left="0.70866141732283472" right="0.70866141732283472" top="0.74803149606299213" bottom="0.74803149606299213" header="0.31496062992125984" footer="0.31496062992125984"/>
  <pageSetup scale="11" orientation="portrait" r:id="rId1"/>
  <drawing r:id="rId2"/>
  <tableParts count="1">
    <tablePart r:id="rId3"/>
  </tableParts>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rgb="FF0070C0"/>
    <pageSetUpPr fitToPage="1"/>
  </sheetPr>
  <dimension ref="A1:J17"/>
  <sheetViews>
    <sheetView showGridLines="0" view="pageBreakPreview" zoomScale="115" zoomScaleNormal="100" zoomScaleSheetLayoutView="115" workbookViewId="0">
      <selection activeCell="N4" sqref="N4"/>
    </sheetView>
  </sheetViews>
  <sheetFormatPr defaultColWidth="11.42578125" defaultRowHeight="14.25"/>
  <cols>
    <col min="1" max="1" width="22.7109375" style="218" customWidth="1"/>
    <col min="2" max="2" width="19.7109375" style="218" customWidth="1"/>
    <col min="3" max="3" width="13.7109375" style="218" bestFit="1" customWidth="1"/>
    <col min="4" max="4" width="6.7109375" style="218" customWidth="1"/>
    <col min="5" max="5" width="18.85546875" style="218" customWidth="1"/>
    <col min="6" max="6" width="21.85546875" style="218" customWidth="1"/>
    <col min="7" max="16384" width="11.42578125" style="218"/>
  </cols>
  <sheetData>
    <row r="1" spans="1:10" s="369" customFormat="1" ht="39" customHeight="1">
      <c r="A1" s="1511" t="s">
        <v>725</v>
      </c>
      <c r="B1" s="1511"/>
      <c r="C1" s="1511"/>
      <c r="D1" s="1511"/>
      <c r="E1" s="1511"/>
      <c r="F1" s="1511"/>
      <c r="G1" s="1511"/>
      <c r="H1" s="1511"/>
      <c r="I1" s="1511"/>
      <c r="J1" s="1511"/>
    </row>
    <row r="2" spans="1:10" ht="22.5" customHeight="1">
      <c r="A2" s="1511" t="str">
        <f>+'4. SFS-RC'!A2:K2</f>
        <v>Período: Agosto 2025</v>
      </c>
      <c r="B2" s="1511"/>
      <c r="C2" s="1511"/>
      <c r="D2" s="1511"/>
      <c r="E2" s="1511"/>
      <c r="F2" s="1511"/>
      <c r="G2" s="1511"/>
      <c r="H2" s="1511"/>
      <c r="I2" s="1511"/>
      <c r="J2" s="1511"/>
    </row>
    <row r="3" spans="1:10" ht="102" customHeight="1">
      <c r="A3" s="1573" t="s">
        <v>726</v>
      </c>
      <c r="B3" s="1573"/>
      <c r="C3" s="1573"/>
      <c r="D3" s="1573"/>
      <c r="E3" s="1573"/>
      <c r="F3" s="1573"/>
      <c r="G3" s="1573"/>
      <c r="H3" s="1573"/>
      <c r="I3" s="1573"/>
      <c r="J3" s="1573"/>
    </row>
    <row r="4" spans="1:10" ht="69" customHeight="1">
      <c r="A4" s="1573"/>
      <c r="B4" s="1573"/>
      <c r="C4" s="1573"/>
      <c r="D4" s="1573"/>
      <c r="E4" s="1573"/>
      <c r="F4" s="1573"/>
      <c r="G4" s="1573"/>
      <c r="H4" s="1573"/>
      <c r="I4" s="1573"/>
      <c r="J4" s="1573"/>
    </row>
    <row r="5" spans="1:10" ht="16.5" customHeight="1"/>
    <row r="6" spans="1:10" ht="16.5" customHeight="1">
      <c r="A6" s="1160" t="s">
        <v>727</v>
      </c>
      <c r="B6" s="1161" t="s">
        <v>64</v>
      </c>
      <c r="C6" s="1161" t="s">
        <v>118</v>
      </c>
    </row>
    <row r="7" spans="1:10" ht="16.5" customHeight="1">
      <c r="A7" s="1162" t="s">
        <v>728</v>
      </c>
      <c r="B7" s="1163">
        <v>115660</v>
      </c>
      <c r="C7" s="1164">
        <f>+Tabla47546165[[#This Row],[Total]]/$B$10</f>
        <v>0.96396989573522918</v>
      </c>
    </row>
    <row r="8" spans="1:10" ht="16.5" customHeight="1">
      <c r="A8" s="1162" t="s">
        <v>729</v>
      </c>
      <c r="B8" s="1163">
        <v>466</v>
      </c>
      <c r="C8" s="1164">
        <f>+Tabla47546165[[#This Row],[Total]]/$B$10</f>
        <v>3.8838835501696072E-3</v>
      </c>
    </row>
    <row r="9" spans="1:10" ht="15">
      <c r="A9" s="1162" t="s">
        <v>730</v>
      </c>
      <c r="B9" s="1163">
        <v>3857</v>
      </c>
      <c r="C9" s="1164">
        <f>+Tabla47546165[[#This Row],[Total]]/$B$10</f>
        <v>3.2146220714601235E-2</v>
      </c>
    </row>
    <row r="10" spans="1:10" ht="15">
      <c r="A10" s="388" t="s">
        <v>430</v>
      </c>
      <c r="B10" s="389">
        <f>SUM(B7:B9)</f>
        <v>119983</v>
      </c>
      <c r="C10" s="1167">
        <f>SUM(C7:C9)</f>
        <v>1</v>
      </c>
    </row>
    <row r="16" spans="1:10" ht="43.5" customHeight="1"/>
    <row r="17" ht="43.5" customHeight="1"/>
  </sheetData>
  <mergeCells count="3">
    <mergeCell ref="A1:J1"/>
    <mergeCell ref="A2:J2"/>
    <mergeCell ref="A3:J4"/>
  </mergeCells>
  <pageMargins left="0.70866141732283472" right="0.70866141732283472" top="0.74803149606299213" bottom="0.74803149606299213" header="0.31496062992125984" footer="0.31496062992125984"/>
  <pageSetup paperSize="119" scale="87" orientation="landscape" r:id="rId1"/>
  <drawing r:id="rId2"/>
  <tableParts count="1">
    <tablePart r:id="rId3"/>
  </tablePart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50">
    <tabColor theme="1"/>
    <pageSetUpPr fitToPage="1"/>
  </sheetPr>
  <dimension ref="L1:M1"/>
  <sheetViews>
    <sheetView showGridLines="0" view="pageBreakPreview" zoomScale="70" zoomScaleNormal="100" zoomScaleSheetLayoutView="70" workbookViewId="0">
      <selection activeCell="Q44" sqref="Q44"/>
    </sheetView>
  </sheetViews>
  <sheetFormatPr defaultColWidth="11.42578125" defaultRowHeight="15"/>
  <cols>
    <col min="7" max="7" width="35.7109375" customWidth="1"/>
    <col min="9" max="9" width="29" customWidth="1"/>
    <col min="11" max="11" width="11.28515625" customWidth="1"/>
    <col min="12" max="13" width="11.42578125" hidden="1" customWidth="1"/>
    <col min="15" max="15" width="17.140625" customWidth="1"/>
  </cols>
  <sheetData/>
  <pageMargins left="0.70866141732283472" right="0.70866141732283472" top="0.74803149606299213" bottom="0.74803149606299213" header="0.31496062992125984" footer="0.31496062992125984"/>
  <pageSetup paperSize="119" scale="63" orientation="landscape" r:id="rId1"/>
  <drawing r:id="rId2"/>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51">
    <tabColor theme="1"/>
    <pageSetUpPr fitToPage="1"/>
  </sheetPr>
  <dimension ref="A5:P46"/>
  <sheetViews>
    <sheetView showGridLines="0" view="pageBreakPreview" topLeftCell="D8" zoomScale="70" zoomScaleNormal="100" zoomScaleSheetLayoutView="70" workbookViewId="0">
      <selection activeCell="A6" sqref="A6:M46"/>
    </sheetView>
  </sheetViews>
  <sheetFormatPr defaultColWidth="11.42578125" defaultRowHeight="15"/>
  <cols>
    <col min="1" max="3" width="14.85546875" customWidth="1"/>
    <col min="4" max="4" width="30" customWidth="1"/>
    <col min="5" max="5" width="24.7109375" customWidth="1"/>
    <col min="6" max="7" width="14.85546875" customWidth="1"/>
    <col min="8" max="8" width="40.5703125" customWidth="1"/>
    <col min="9" max="13" width="14.85546875" customWidth="1"/>
  </cols>
  <sheetData>
    <row r="5" spans="1:13" ht="34.5" customHeight="1"/>
    <row r="6" spans="1:13">
      <c r="A6" s="1574" t="s">
        <v>731</v>
      </c>
      <c r="B6" s="1575"/>
      <c r="C6" s="1575"/>
      <c r="D6" s="1575"/>
      <c r="E6" s="1575"/>
      <c r="F6" s="1575"/>
      <c r="G6" s="1575"/>
      <c r="H6" s="1575"/>
      <c r="I6" s="1575"/>
      <c r="J6" s="1575"/>
      <c r="K6" s="1575"/>
      <c r="L6" s="1575"/>
      <c r="M6" s="1575"/>
    </row>
    <row r="7" spans="1:13">
      <c r="A7" s="1575"/>
      <c r="B7" s="1575"/>
      <c r="C7" s="1575"/>
      <c r="D7" s="1575"/>
      <c r="E7" s="1575"/>
      <c r="F7" s="1575"/>
      <c r="G7" s="1575"/>
      <c r="H7" s="1575"/>
      <c r="I7" s="1575"/>
      <c r="J7" s="1575"/>
      <c r="K7" s="1575"/>
      <c r="L7" s="1575"/>
      <c r="M7" s="1575"/>
    </row>
    <row r="8" spans="1:13">
      <c r="A8" s="1575"/>
      <c r="B8" s="1575"/>
      <c r="C8" s="1575"/>
      <c r="D8" s="1575"/>
      <c r="E8" s="1575"/>
      <c r="F8" s="1575"/>
      <c r="G8" s="1575"/>
      <c r="H8" s="1575"/>
      <c r="I8" s="1575"/>
      <c r="J8" s="1575"/>
      <c r="K8" s="1575"/>
      <c r="L8" s="1575"/>
      <c r="M8" s="1575"/>
    </row>
    <row r="9" spans="1:13">
      <c r="A9" s="1575"/>
      <c r="B9" s="1575"/>
      <c r="C9" s="1575"/>
      <c r="D9" s="1575"/>
      <c r="E9" s="1575"/>
      <c r="F9" s="1575"/>
      <c r="G9" s="1575"/>
      <c r="H9" s="1575"/>
      <c r="I9" s="1575"/>
      <c r="J9" s="1575"/>
      <c r="K9" s="1575"/>
      <c r="L9" s="1575"/>
      <c r="M9" s="1575"/>
    </row>
    <row r="10" spans="1:13">
      <c r="A10" s="1575"/>
      <c r="B10" s="1575"/>
      <c r="C10" s="1575"/>
      <c r="D10" s="1575"/>
      <c r="E10" s="1575"/>
      <c r="F10" s="1575"/>
      <c r="G10" s="1575"/>
      <c r="H10" s="1575"/>
      <c r="I10" s="1575"/>
      <c r="J10" s="1575"/>
      <c r="K10" s="1575"/>
      <c r="L10" s="1575"/>
      <c r="M10" s="1575"/>
    </row>
    <row r="11" spans="1:13">
      <c r="A11" s="1575"/>
      <c r="B11" s="1575"/>
      <c r="C11" s="1575"/>
      <c r="D11" s="1575"/>
      <c r="E11" s="1575"/>
      <c r="F11" s="1575"/>
      <c r="G11" s="1575"/>
      <c r="H11" s="1575"/>
      <c r="I11" s="1575"/>
      <c r="J11" s="1575"/>
      <c r="K11" s="1575"/>
      <c r="L11" s="1575"/>
      <c r="M11" s="1575"/>
    </row>
    <row r="12" spans="1:13">
      <c r="A12" s="1575"/>
      <c r="B12" s="1575"/>
      <c r="C12" s="1575"/>
      <c r="D12" s="1575"/>
      <c r="E12" s="1575"/>
      <c r="F12" s="1575"/>
      <c r="G12" s="1575"/>
      <c r="H12" s="1575"/>
      <c r="I12" s="1575"/>
      <c r="J12" s="1575"/>
      <c r="K12" s="1575"/>
      <c r="L12" s="1575"/>
      <c r="M12" s="1575"/>
    </row>
    <row r="13" spans="1:13">
      <c r="A13" s="1575"/>
      <c r="B13" s="1575"/>
      <c r="C13" s="1575"/>
      <c r="D13" s="1575"/>
      <c r="E13" s="1575"/>
      <c r="F13" s="1575"/>
      <c r="G13" s="1575"/>
      <c r="H13" s="1575"/>
      <c r="I13" s="1575"/>
      <c r="J13" s="1575"/>
      <c r="K13" s="1575"/>
      <c r="L13" s="1575"/>
      <c r="M13" s="1575"/>
    </row>
    <row r="14" spans="1:13">
      <c r="A14" s="1575"/>
      <c r="B14" s="1575"/>
      <c r="C14" s="1575"/>
      <c r="D14" s="1575"/>
      <c r="E14" s="1575"/>
      <c r="F14" s="1575"/>
      <c r="G14" s="1575"/>
      <c r="H14" s="1575"/>
      <c r="I14" s="1575"/>
      <c r="J14" s="1575"/>
      <c r="K14" s="1575"/>
      <c r="L14" s="1575"/>
      <c r="M14" s="1575"/>
    </row>
    <row r="15" spans="1:13">
      <c r="A15" s="1575"/>
      <c r="B15" s="1575"/>
      <c r="C15" s="1575"/>
      <c r="D15" s="1575"/>
      <c r="E15" s="1575"/>
      <c r="F15" s="1575"/>
      <c r="G15" s="1575"/>
      <c r="H15" s="1575"/>
      <c r="I15" s="1575"/>
      <c r="J15" s="1575"/>
      <c r="K15" s="1575"/>
      <c r="L15" s="1575"/>
      <c r="M15" s="1575"/>
    </row>
    <row r="16" spans="1:13">
      <c r="A16" s="1575"/>
      <c r="B16" s="1575"/>
      <c r="C16" s="1575"/>
      <c r="D16" s="1575"/>
      <c r="E16" s="1575"/>
      <c r="F16" s="1575"/>
      <c r="G16" s="1575"/>
      <c r="H16" s="1575"/>
      <c r="I16" s="1575"/>
      <c r="J16" s="1575"/>
      <c r="K16" s="1575"/>
      <c r="L16" s="1575"/>
      <c r="M16" s="1575"/>
    </row>
    <row r="17" spans="1:16">
      <c r="A17" s="1575"/>
      <c r="B17" s="1575"/>
      <c r="C17" s="1575"/>
      <c r="D17" s="1575"/>
      <c r="E17" s="1575"/>
      <c r="F17" s="1575"/>
      <c r="G17" s="1575"/>
      <c r="H17" s="1575"/>
      <c r="I17" s="1575"/>
      <c r="J17" s="1575"/>
      <c r="K17" s="1575"/>
      <c r="L17" s="1575"/>
      <c r="M17" s="1575"/>
    </row>
    <row r="18" spans="1:16">
      <c r="A18" s="1575"/>
      <c r="B18" s="1575"/>
      <c r="C18" s="1575"/>
      <c r="D18" s="1575"/>
      <c r="E18" s="1575"/>
      <c r="F18" s="1575"/>
      <c r="G18" s="1575"/>
      <c r="H18" s="1575"/>
      <c r="I18" s="1575"/>
      <c r="J18" s="1575"/>
      <c r="K18" s="1575"/>
      <c r="L18" s="1575"/>
      <c r="M18" s="1575"/>
    </row>
    <row r="19" spans="1:16">
      <c r="A19" s="1575"/>
      <c r="B19" s="1575"/>
      <c r="C19" s="1575"/>
      <c r="D19" s="1575"/>
      <c r="E19" s="1575"/>
      <c r="F19" s="1575"/>
      <c r="G19" s="1575"/>
      <c r="H19" s="1575"/>
      <c r="I19" s="1575"/>
      <c r="J19" s="1575"/>
      <c r="K19" s="1575"/>
      <c r="L19" s="1575"/>
      <c r="M19" s="1575"/>
    </row>
    <row r="20" spans="1:16">
      <c r="A20" s="1575"/>
      <c r="B20" s="1575"/>
      <c r="C20" s="1575"/>
      <c r="D20" s="1575"/>
      <c r="E20" s="1575"/>
      <c r="F20" s="1575"/>
      <c r="G20" s="1575"/>
      <c r="H20" s="1575"/>
      <c r="I20" s="1575"/>
      <c r="J20" s="1575"/>
      <c r="K20" s="1575"/>
      <c r="L20" s="1575"/>
      <c r="M20" s="1575"/>
    </row>
    <row r="21" spans="1:16">
      <c r="A21" s="1575"/>
      <c r="B21" s="1575"/>
      <c r="C21" s="1575"/>
      <c r="D21" s="1575"/>
      <c r="E21" s="1575"/>
      <c r="F21" s="1575"/>
      <c r="G21" s="1575"/>
      <c r="H21" s="1575"/>
      <c r="I21" s="1575"/>
      <c r="J21" s="1575"/>
      <c r="K21" s="1575"/>
      <c r="L21" s="1575"/>
      <c r="M21" s="1575"/>
    </row>
    <row r="22" spans="1:16">
      <c r="A22" s="1575"/>
      <c r="B22" s="1575"/>
      <c r="C22" s="1575"/>
      <c r="D22" s="1575"/>
      <c r="E22" s="1575"/>
      <c r="F22" s="1575"/>
      <c r="G22" s="1575"/>
      <c r="H22" s="1575"/>
      <c r="I22" s="1575"/>
      <c r="J22" s="1575"/>
      <c r="K22" s="1575"/>
      <c r="L22" s="1575"/>
      <c r="M22" s="1575"/>
    </row>
    <row r="23" spans="1:16">
      <c r="A23" s="1575"/>
      <c r="B23" s="1575"/>
      <c r="C23" s="1575"/>
      <c r="D23" s="1575"/>
      <c r="E23" s="1575"/>
      <c r="F23" s="1575"/>
      <c r="G23" s="1575"/>
      <c r="H23" s="1575"/>
      <c r="I23" s="1575"/>
      <c r="J23" s="1575"/>
      <c r="K23" s="1575"/>
      <c r="L23" s="1575"/>
      <c r="M23" s="1575"/>
    </row>
    <row r="24" spans="1:16">
      <c r="A24" s="1575"/>
      <c r="B24" s="1575"/>
      <c r="C24" s="1575"/>
      <c r="D24" s="1575"/>
      <c r="E24" s="1575"/>
      <c r="F24" s="1575"/>
      <c r="G24" s="1575"/>
      <c r="H24" s="1575"/>
      <c r="I24" s="1575"/>
      <c r="J24" s="1575"/>
      <c r="K24" s="1575"/>
      <c r="L24" s="1575"/>
      <c r="M24" s="1575"/>
    </row>
    <row r="25" spans="1:16">
      <c r="A25" s="1575"/>
      <c r="B25" s="1575"/>
      <c r="C25" s="1575"/>
      <c r="D25" s="1575"/>
      <c r="E25" s="1575"/>
      <c r="F25" s="1575"/>
      <c r="G25" s="1575"/>
      <c r="H25" s="1575"/>
      <c r="I25" s="1575"/>
      <c r="J25" s="1575"/>
      <c r="K25" s="1575"/>
      <c r="L25" s="1575"/>
      <c r="M25" s="1575"/>
    </row>
    <row r="26" spans="1:16">
      <c r="A26" s="1575"/>
      <c r="B26" s="1575"/>
      <c r="C26" s="1575"/>
      <c r="D26" s="1575"/>
      <c r="E26" s="1575"/>
      <c r="F26" s="1575"/>
      <c r="G26" s="1575"/>
      <c r="H26" s="1575"/>
      <c r="I26" s="1575"/>
      <c r="J26" s="1575"/>
      <c r="K26" s="1575"/>
      <c r="L26" s="1575"/>
      <c r="M26" s="1575"/>
      <c r="P26" t="s">
        <v>732</v>
      </c>
    </row>
    <row r="27" spans="1:16">
      <c r="A27" s="1575"/>
      <c r="B27" s="1575"/>
      <c r="C27" s="1575"/>
      <c r="D27" s="1575"/>
      <c r="E27" s="1575"/>
      <c r="F27" s="1575"/>
      <c r="G27" s="1575"/>
      <c r="H27" s="1575"/>
      <c r="I27" s="1575"/>
      <c r="J27" s="1575"/>
      <c r="K27" s="1575"/>
      <c r="L27" s="1575"/>
      <c r="M27" s="1575"/>
    </row>
    <row r="28" spans="1:16">
      <c r="A28" s="1575"/>
      <c r="B28" s="1575"/>
      <c r="C28" s="1575"/>
      <c r="D28" s="1575"/>
      <c r="E28" s="1575"/>
      <c r="F28" s="1575"/>
      <c r="G28" s="1575"/>
      <c r="H28" s="1575"/>
      <c r="I28" s="1575"/>
      <c r="J28" s="1575"/>
      <c r="K28" s="1575"/>
      <c r="L28" s="1575"/>
      <c r="M28" s="1575"/>
    </row>
    <row r="29" spans="1:16">
      <c r="A29" s="1575"/>
      <c r="B29" s="1575"/>
      <c r="C29" s="1575"/>
      <c r="D29" s="1575"/>
      <c r="E29" s="1575"/>
      <c r="F29" s="1575"/>
      <c r="G29" s="1575"/>
      <c r="H29" s="1575"/>
      <c r="I29" s="1575"/>
      <c r="J29" s="1575"/>
      <c r="K29" s="1575"/>
      <c r="L29" s="1575"/>
      <c r="M29" s="1575"/>
    </row>
    <row r="30" spans="1:16">
      <c r="A30" s="1575"/>
      <c r="B30" s="1575"/>
      <c r="C30" s="1575"/>
      <c r="D30" s="1575"/>
      <c r="E30" s="1575"/>
      <c r="F30" s="1575"/>
      <c r="G30" s="1575"/>
      <c r="H30" s="1575"/>
      <c r="I30" s="1575"/>
      <c r="J30" s="1575"/>
      <c r="K30" s="1575"/>
      <c r="L30" s="1575"/>
      <c r="M30" s="1575"/>
    </row>
    <row r="31" spans="1:16">
      <c r="A31" s="1575"/>
      <c r="B31" s="1575"/>
      <c r="C31" s="1575"/>
      <c r="D31" s="1575"/>
      <c r="E31" s="1575"/>
      <c r="F31" s="1575"/>
      <c r="G31" s="1575"/>
      <c r="H31" s="1575"/>
      <c r="I31" s="1575"/>
      <c r="J31" s="1575"/>
      <c r="K31" s="1575"/>
      <c r="L31" s="1575"/>
      <c r="M31" s="1575"/>
    </row>
    <row r="32" spans="1:16">
      <c r="A32" s="1575"/>
      <c r="B32" s="1575"/>
      <c r="C32" s="1575"/>
      <c r="D32" s="1575"/>
      <c r="E32" s="1575"/>
      <c r="F32" s="1575"/>
      <c r="G32" s="1575"/>
      <c r="H32" s="1575"/>
      <c r="I32" s="1575"/>
      <c r="J32" s="1575"/>
      <c r="K32" s="1575"/>
      <c r="L32" s="1575"/>
      <c r="M32" s="1575"/>
    </row>
    <row r="33" spans="1:13">
      <c r="A33" s="1575"/>
      <c r="B33" s="1575"/>
      <c r="C33" s="1575"/>
      <c r="D33" s="1575"/>
      <c r="E33" s="1575"/>
      <c r="F33" s="1575"/>
      <c r="G33" s="1575"/>
      <c r="H33" s="1575"/>
      <c r="I33" s="1575"/>
      <c r="J33" s="1575"/>
      <c r="K33" s="1575"/>
      <c r="L33" s="1575"/>
      <c r="M33" s="1575"/>
    </row>
    <row r="34" spans="1:13">
      <c r="A34" s="1575"/>
      <c r="B34" s="1575"/>
      <c r="C34" s="1575"/>
      <c r="D34" s="1575"/>
      <c r="E34" s="1575"/>
      <c r="F34" s="1575"/>
      <c r="G34" s="1575"/>
      <c r="H34" s="1575"/>
      <c r="I34" s="1575"/>
      <c r="J34" s="1575"/>
      <c r="K34" s="1575"/>
      <c r="L34" s="1575"/>
      <c r="M34" s="1575"/>
    </row>
    <row r="35" spans="1:13">
      <c r="A35" s="1575"/>
      <c r="B35" s="1575"/>
      <c r="C35" s="1575"/>
      <c r="D35" s="1575"/>
      <c r="E35" s="1575"/>
      <c r="F35" s="1575"/>
      <c r="G35" s="1575"/>
      <c r="H35" s="1575"/>
      <c r="I35" s="1575"/>
      <c r="J35" s="1575"/>
      <c r="K35" s="1575"/>
      <c r="L35" s="1575"/>
      <c r="M35" s="1575"/>
    </row>
    <row r="36" spans="1:13">
      <c r="A36" s="1575"/>
      <c r="B36" s="1575"/>
      <c r="C36" s="1575"/>
      <c r="D36" s="1575"/>
      <c r="E36" s="1575"/>
      <c r="F36" s="1575"/>
      <c r="G36" s="1575"/>
      <c r="H36" s="1575"/>
      <c r="I36" s="1575"/>
      <c r="J36" s="1575"/>
      <c r="K36" s="1575"/>
      <c r="L36" s="1575"/>
      <c r="M36" s="1575"/>
    </row>
    <row r="37" spans="1:13">
      <c r="A37" s="1575"/>
      <c r="B37" s="1575"/>
      <c r="C37" s="1575"/>
      <c r="D37" s="1575"/>
      <c r="E37" s="1575"/>
      <c r="F37" s="1575"/>
      <c r="G37" s="1575"/>
      <c r="H37" s="1575"/>
      <c r="I37" s="1575"/>
      <c r="J37" s="1575"/>
      <c r="K37" s="1575"/>
      <c r="L37" s="1575"/>
      <c r="M37" s="1575"/>
    </row>
    <row r="38" spans="1:13">
      <c r="A38" s="1575"/>
      <c r="B38" s="1575"/>
      <c r="C38" s="1575"/>
      <c r="D38" s="1575"/>
      <c r="E38" s="1575"/>
      <c r="F38" s="1575"/>
      <c r="G38" s="1575"/>
      <c r="H38" s="1575"/>
      <c r="I38" s="1575"/>
      <c r="J38" s="1575"/>
      <c r="K38" s="1575"/>
      <c r="L38" s="1575"/>
      <c r="M38" s="1575"/>
    </row>
    <row r="39" spans="1:13">
      <c r="A39" s="1575"/>
      <c r="B39" s="1575"/>
      <c r="C39" s="1575"/>
      <c r="D39" s="1575"/>
      <c r="E39" s="1575"/>
      <c r="F39" s="1575"/>
      <c r="G39" s="1575"/>
      <c r="H39" s="1575"/>
      <c r="I39" s="1575"/>
      <c r="J39" s="1575"/>
      <c r="K39" s="1575"/>
      <c r="L39" s="1575"/>
      <c r="M39" s="1575"/>
    </row>
    <row r="40" spans="1:13">
      <c r="A40" s="1575"/>
      <c r="B40" s="1575"/>
      <c r="C40" s="1575"/>
      <c r="D40" s="1575"/>
      <c r="E40" s="1575"/>
      <c r="F40" s="1575"/>
      <c r="G40" s="1575"/>
      <c r="H40" s="1575"/>
      <c r="I40" s="1575"/>
      <c r="J40" s="1575"/>
      <c r="K40" s="1575"/>
      <c r="L40" s="1575"/>
      <c r="M40" s="1575"/>
    </row>
    <row r="41" spans="1:13">
      <c r="A41" s="1575"/>
      <c r="B41" s="1575"/>
      <c r="C41" s="1575"/>
      <c r="D41" s="1575"/>
      <c r="E41" s="1575"/>
      <c r="F41" s="1575"/>
      <c r="G41" s="1575"/>
      <c r="H41" s="1575"/>
      <c r="I41" s="1575"/>
      <c r="J41" s="1575"/>
      <c r="K41" s="1575"/>
      <c r="L41" s="1575"/>
      <c r="M41" s="1575"/>
    </row>
    <row r="42" spans="1:13">
      <c r="A42" s="1575"/>
      <c r="B42" s="1575"/>
      <c r="C42" s="1575"/>
      <c r="D42" s="1575"/>
      <c r="E42" s="1575"/>
      <c r="F42" s="1575"/>
      <c r="G42" s="1575"/>
      <c r="H42" s="1575"/>
      <c r="I42" s="1575"/>
      <c r="J42" s="1575"/>
      <c r="K42" s="1575"/>
      <c r="L42" s="1575"/>
      <c r="M42" s="1575"/>
    </row>
    <row r="43" spans="1:13" ht="48" customHeight="1">
      <c r="A43" s="1575"/>
      <c r="B43" s="1575"/>
      <c r="C43" s="1575"/>
      <c r="D43" s="1575"/>
      <c r="E43" s="1575"/>
      <c r="F43" s="1575"/>
      <c r="G43" s="1575"/>
      <c r="H43" s="1575"/>
      <c r="I43" s="1575"/>
      <c r="J43" s="1575"/>
      <c r="K43" s="1575"/>
      <c r="L43" s="1575"/>
      <c r="M43" s="1575"/>
    </row>
    <row r="44" spans="1:13" ht="162" customHeight="1">
      <c r="A44" s="1575"/>
      <c r="B44" s="1575"/>
      <c r="C44" s="1575"/>
      <c r="D44" s="1575"/>
      <c r="E44" s="1575"/>
      <c r="F44" s="1575"/>
      <c r="G44" s="1575"/>
      <c r="H44" s="1575"/>
      <c r="I44" s="1575"/>
      <c r="J44" s="1575"/>
      <c r="K44" s="1575"/>
      <c r="L44" s="1575"/>
      <c r="M44" s="1575"/>
    </row>
    <row r="45" spans="1:13">
      <c r="A45" s="1575"/>
      <c r="B45" s="1575"/>
      <c r="C45" s="1575"/>
      <c r="D45" s="1575"/>
      <c r="E45" s="1575"/>
      <c r="F45" s="1575"/>
      <c r="G45" s="1575"/>
      <c r="H45" s="1575"/>
      <c r="I45" s="1575"/>
      <c r="J45" s="1575"/>
      <c r="K45" s="1575"/>
      <c r="L45" s="1575"/>
      <c r="M45" s="1575"/>
    </row>
    <row r="46" spans="1:13" ht="63" customHeight="1">
      <c r="A46" s="1575"/>
      <c r="B46" s="1575"/>
      <c r="C46" s="1575"/>
      <c r="D46" s="1575"/>
      <c r="E46" s="1575"/>
      <c r="F46" s="1575"/>
      <c r="G46" s="1575"/>
      <c r="H46" s="1575"/>
      <c r="I46" s="1575"/>
      <c r="J46" s="1575"/>
      <c r="K46" s="1575"/>
      <c r="L46" s="1575"/>
      <c r="M46" s="1575"/>
    </row>
  </sheetData>
  <mergeCells count="1">
    <mergeCell ref="A6:M46"/>
  </mergeCells>
  <pageMargins left="0.70866141732283472" right="0.70866141732283472" top="0.74803149606299213" bottom="0.74803149606299213" header="0.31496062992125984" footer="0.31496062992125984"/>
  <pageSetup paperSize="119" scale="53" orientation="landscape" r:id="rId1"/>
  <drawing r:id="rId2"/>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52">
    <tabColor theme="1"/>
    <pageSetUpPr fitToPage="1"/>
  </sheetPr>
  <dimension ref="A4:J57"/>
  <sheetViews>
    <sheetView showGridLines="0" view="pageBreakPreview" zoomScale="40" zoomScaleNormal="100" zoomScaleSheetLayoutView="40" workbookViewId="0">
      <selection activeCell="R38" sqref="R38"/>
    </sheetView>
  </sheetViews>
  <sheetFormatPr defaultColWidth="11.42578125" defaultRowHeight="15"/>
  <cols>
    <col min="2" max="2" width="22" customWidth="1"/>
    <col min="3" max="3" width="39.7109375" customWidth="1"/>
    <col min="4" max="4" width="49.85546875" customWidth="1"/>
    <col min="5" max="5" width="34.7109375" customWidth="1"/>
    <col min="6" max="6" width="40.42578125" customWidth="1"/>
    <col min="7" max="7" width="51.140625" customWidth="1"/>
    <col min="8" max="8" width="27.5703125" customWidth="1"/>
    <col min="9" max="9" width="41.28515625" customWidth="1"/>
    <col min="10" max="10" width="4" style="97" customWidth="1"/>
  </cols>
  <sheetData>
    <row r="4" spans="1:9" ht="33" customHeight="1"/>
    <row r="6" spans="1:9" ht="35.25" customHeight="1">
      <c r="A6" s="1576" t="s">
        <v>733</v>
      </c>
      <c r="B6" s="1577"/>
      <c r="C6" s="1577"/>
      <c r="D6" s="1577"/>
      <c r="E6" s="1577"/>
      <c r="F6" s="1577"/>
      <c r="G6" s="1577"/>
      <c r="H6" s="1577"/>
      <c r="I6" s="1577"/>
    </row>
    <row r="7" spans="1:9">
      <c r="A7" s="1577"/>
      <c r="B7" s="1577"/>
      <c r="C7" s="1577"/>
      <c r="D7" s="1577"/>
      <c r="E7" s="1577"/>
      <c r="F7" s="1577"/>
      <c r="G7" s="1577"/>
      <c r="H7" s="1577"/>
      <c r="I7" s="1577"/>
    </row>
    <row r="8" spans="1:9">
      <c r="A8" s="1577"/>
      <c r="B8" s="1577"/>
      <c r="C8" s="1577"/>
      <c r="D8" s="1577"/>
      <c r="E8" s="1577"/>
      <c r="F8" s="1577"/>
      <c r="G8" s="1577"/>
      <c r="H8" s="1577"/>
      <c r="I8" s="1577"/>
    </row>
    <row r="9" spans="1:9">
      <c r="A9" s="1577"/>
      <c r="B9" s="1577"/>
      <c r="C9" s="1577"/>
      <c r="D9" s="1577"/>
      <c r="E9" s="1577"/>
      <c r="F9" s="1577"/>
      <c r="G9" s="1577"/>
      <c r="H9" s="1577"/>
      <c r="I9" s="1577"/>
    </row>
    <row r="10" spans="1:9">
      <c r="A10" s="1577"/>
      <c r="B10" s="1577"/>
      <c r="C10" s="1577"/>
      <c r="D10" s="1577"/>
      <c r="E10" s="1577"/>
      <c r="F10" s="1577"/>
      <c r="G10" s="1577"/>
      <c r="H10" s="1577"/>
      <c r="I10" s="1577"/>
    </row>
    <row r="11" spans="1:9">
      <c r="A11" s="1577"/>
      <c r="B11" s="1577"/>
      <c r="C11" s="1577"/>
      <c r="D11" s="1577"/>
      <c r="E11" s="1577"/>
      <c r="F11" s="1577"/>
      <c r="G11" s="1577"/>
      <c r="H11" s="1577"/>
      <c r="I11" s="1577"/>
    </row>
    <row r="12" spans="1:9">
      <c r="A12" s="1577"/>
      <c r="B12" s="1577"/>
      <c r="C12" s="1577"/>
      <c r="D12" s="1577"/>
      <c r="E12" s="1577"/>
      <c r="F12" s="1577"/>
      <c r="G12" s="1577"/>
      <c r="H12" s="1577"/>
      <c r="I12" s="1577"/>
    </row>
    <row r="13" spans="1:9">
      <c r="A13" s="1577"/>
      <c r="B13" s="1577"/>
      <c r="C13" s="1577"/>
      <c r="D13" s="1577"/>
      <c r="E13" s="1577"/>
      <c r="F13" s="1577"/>
      <c r="G13" s="1577"/>
      <c r="H13" s="1577"/>
      <c r="I13" s="1577"/>
    </row>
    <row r="14" spans="1:9">
      <c r="A14" s="1577"/>
      <c r="B14" s="1577"/>
      <c r="C14" s="1577"/>
      <c r="D14" s="1577"/>
      <c r="E14" s="1577"/>
      <c r="F14" s="1577"/>
      <c r="G14" s="1577"/>
      <c r="H14" s="1577"/>
      <c r="I14" s="1577"/>
    </row>
    <row r="15" spans="1:9">
      <c r="A15" s="1577"/>
      <c r="B15" s="1577"/>
      <c r="C15" s="1577"/>
      <c r="D15" s="1577"/>
      <c r="E15" s="1577"/>
      <c r="F15" s="1577"/>
      <c r="G15" s="1577"/>
      <c r="H15" s="1577"/>
      <c r="I15" s="1577"/>
    </row>
    <row r="16" spans="1:9">
      <c r="A16" s="1577"/>
      <c r="B16" s="1577"/>
      <c r="C16" s="1577"/>
      <c r="D16" s="1577"/>
      <c r="E16" s="1577"/>
      <c r="F16" s="1577"/>
      <c r="G16" s="1577"/>
      <c r="H16" s="1577"/>
      <c r="I16" s="1577"/>
    </row>
    <row r="17" spans="1:10">
      <c r="A17" s="1577"/>
      <c r="B17" s="1577"/>
      <c r="C17" s="1577"/>
      <c r="D17" s="1577"/>
      <c r="E17" s="1577"/>
      <c r="F17" s="1577"/>
      <c r="G17" s="1577"/>
      <c r="H17" s="1577"/>
      <c r="I17" s="1577"/>
    </row>
    <row r="18" spans="1:10">
      <c r="A18" s="1577"/>
      <c r="B18" s="1577"/>
      <c r="C18" s="1577"/>
      <c r="D18" s="1577"/>
      <c r="E18" s="1577"/>
      <c r="F18" s="1577"/>
      <c r="G18" s="1577"/>
      <c r="H18" s="1577"/>
      <c r="I18" s="1577"/>
    </row>
    <row r="19" spans="1:10">
      <c r="A19" s="1577"/>
      <c r="B19" s="1577"/>
      <c r="C19" s="1577"/>
      <c r="D19" s="1577"/>
      <c r="E19" s="1577"/>
      <c r="F19" s="1577"/>
      <c r="G19" s="1577"/>
      <c r="H19" s="1577"/>
      <c r="I19" s="1577"/>
    </row>
    <row r="20" spans="1:10">
      <c r="A20" s="1577"/>
      <c r="B20" s="1577"/>
      <c r="C20" s="1577"/>
      <c r="D20" s="1577"/>
      <c r="E20" s="1577"/>
      <c r="F20" s="1577"/>
      <c r="G20" s="1577"/>
      <c r="H20" s="1577"/>
      <c r="I20" s="1577"/>
    </row>
    <row r="21" spans="1:10">
      <c r="A21" s="1577"/>
      <c r="B21" s="1577"/>
      <c r="C21" s="1577"/>
      <c r="D21" s="1577"/>
      <c r="E21" s="1577"/>
      <c r="F21" s="1577"/>
      <c r="G21" s="1577"/>
      <c r="H21" s="1577"/>
      <c r="I21" s="1577"/>
    </row>
    <row r="22" spans="1:10">
      <c r="A22" s="1577"/>
      <c r="B22" s="1577"/>
      <c r="C22" s="1577"/>
      <c r="D22" s="1577"/>
      <c r="E22" s="1577"/>
      <c r="F22" s="1577"/>
      <c r="G22" s="1577"/>
      <c r="H22" s="1577"/>
      <c r="I22" s="1577"/>
      <c r="J22" s="12"/>
    </row>
    <row r="23" spans="1:10">
      <c r="A23" s="1577"/>
      <c r="B23" s="1577"/>
      <c r="C23" s="1577"/>
      <c r="D23" s="1577"/>
      <c r="E23" s="1577"/>
      <c r="F23" s="1577"/>
      <c r="G23" s="1577"/>
      <c r="H23" s="1577"/>
      <c r="I23" s="1577"/>
      <c r="J23" s="12"/>
    </row>
    <row r="24" spans="1:10">
      <c r="A24" s="1577"/>
      <c r="B24" s="1577"/>
      <c r="C24" s="1577"/>
      <c r="D24" s="1577"/>
      <c r="E24" s="1577"/>
      <c r="F24" s="1577"/>
      <c r="G24" s="1577"/>
      <c r="H24" s="1577"/>
      <c r="I24" s="1577"/>
      <c r="J24" s="12"/>
    </row>
    <row r="25" spans="1:10">
      <c r="A25" s="1577"/>
      <c r="B25" s="1577"/>
      <c r="C25" s="1577"/>
      <c r="D25" s="1577"/>
      <c r="E25" s="1577"/>
      <c r="F25" s="1577"/>
      <c r="G25" s="1577"/>
      <c r="H25" s="1577"/>
      <c r="I25" s="1577"/>
      <c r="J25" s="12"/>
    </row>
    <row r="26" spans="1:10">
      <c r="A26" s="1577"/>
      <c r="B26" s="1577"/>
      <c r="C26" s="1577"/>
      <c r="D26" s="1577"/>
      <c r="E26" s="1577"/>
      <c r="F26" s="1577"/>
      <c r="G26" s="1577"/>
      <c r="H26" s="1577"/>
      <c r="I26" s="1577"/>
    </row>
    <row r="27" spans="1:10">
      <c r="A27" s="1577"/>
      <c r="B27" s="1577"/>
      <c r="C27" s="1577"/>
      <c r="D27" s="1577"/>
      <c r="E27" s="1577"/>
      <c r="F27" s="1577"/>
      <c r="G27" s="1577"/>
      <c r="H27" s="1577"/>
      <c r="I27" s="1577"/>
    </row>
    <row r="28" spans="1:10">
      <c r="A28" s="1577"/>
      <c r="B28" s="1577"/>
      <c r="C28" s="1577"/>
      <c r="D28" s="1577"/>
      <c r="E28" s="1577"/>
      <c r="F28" s="1577"/>
      <c r="G28" s="1577"/>
      <c r="H28" s="1577"/>
      <c r="I28" s="1577"/>
    </row>
    <row r="29" spans="1:10">
      <c r="A29" s="1577"/>
      <c r="B29" s="1577"/>
      <c r="C29" s="1577"/>
      <c r="D29" s="1577"/>
      <c r="E29" s="1577"/>
      <c r="F29" s="1577"/>
      <c r="G29" s="1577"/>
      <c r="H29" s="1577"/>
      <c r="I29" s="1577"/>
    </row>
    <row r="30" spans="1:10">
      <c r="A30" s="1577"/>
      <c r="B30" s="1577"/>
      <c r="C30" s="1577"/>
      <c r="D30" s="1577"/>
      <c r="E30" s="1577"/>
      <c r="F30" s="1577"/>
      <c r="G30" s="1577"/>
      <c r="H30" s="1577"/>
      <c r="I30" s="1577"/>
    </row>
    <row r="31" spans="1:10">
      <c r="A31" s="1577"/>
      <c r="B31" s="1577"/>
      <c r="C31" s="1577"/>
      <c r="D31" s="1577"/>
      <c r="E31" s="1577"/>
      <c r="F31" s="1577"/>
      <c r="G31" s="1577"/>
      <c r="H31" s="1577"/>
      <c r="I31" s="1577"/>
    </row>
    <row r="32" spans="1:10">
      <c r="A32" s="1577"/>
      <c r="B32" s="1577"/>
      <c r="C32" s="1577"/>
      <c r="D32" s="1577"/>
      <c r="E32" s="1577"/>
      <c r="F32" s="1577"/>
      <c r="G32" s="1577"/>
      <c r="H32" s="1577"/>
      <c r="I32" s="1577"/>
    </row>
    <row r="33" spans="1:9">
      <c r="A33" s="1577"/>
      <c r="B33" s="1577"/>
      <c r="C33" s="1577"/>
      <c r="D33" s="1577"/>
      <c r="E33" s="1577"/>
      <c r="F33" s="1577"/>
      <c r="G33" s="1577"/>
      <c r="H33" s="1577"/>
      <c r="I33" s="1577"/>
    </row>
    <row r="34" spans="1:9" ht="108.75" customHeight="1">
      <c r="A34" s="1577"/>
      <c r="B34" s="1577"/>
      <c r="C34" s="1577"/>
      <c r="D34" s="1577"/>
      <c r="E34" s="1577"/>
      <c r="F34" s="1577"/>
      <c r="G34" s="1577"/>
      <c r="H34" s="1577"/>
      <c r="I34" s="1577"/>
    </row>
    <row r="35" spans="1:9" ht="108.75" customHeight="1">
      <c r="A35" s="1577"/>
      <c r="B35" s="1577"/>
      <c r="C35" s="1577"/>
      <c r="D35" s="1577"/>
      <c r="E35" s="1577"/>
      <c r="F35" s="1577"/>
      <c r="G35" s="1577"/>
      <c r="H35" s="1577"/>
      <c r="I35" s="1577"/>
    </row>
    <row r="36" spans="1:9" ht="108.75" customHeight="1">
      <c r="A36" s="1577"/>
      <c r="B36" s="1577"/>
      <c r="C36" s="1577"/>
      <c r="D36" s="1577"/>
      <c r="E36" s="1577"/>
      <c r="F36" s="1577"/>
      <c r="G36" s="1577"/>
      <c r="H36" s="1577"/>
      <c r="I36" s="1577"/>
    </row>
    <row r="37" spans="1:9" ht="108.75" customHeight="1">
      <c r="A37" s="1577"/>
      <c r="B37" s="1577"/>
      <c r="C37" s="1577"/>
      <c r="D37" s="1577"/>
      <c r="E37" s="1577"/>
      <c r="F37" s="1577"/>
      <c r="G37" s="1577"/>
      <c r="H37" s="1577"/>
      <c r="I37" s="1577"/>
    </row>
    <row r="38" spans="1:9" ht="108.75" customHeight="1">
      <c r="A38" s="1577"/>
      <c r="B38" s="1577"/>
      <c r="C38" s="1577"/>
      <c r="D38" s="1577"/>
      <c r="E38" s="1577"/>
      <c r="F38" s="1577"/>
      <c r="G38" s="1577"/>
      <c r="H38" s="1577"/>
      <c r="I38" s="1577"/>
    </row>
    <row r="39" spans="1:9" ht="108.75" customHeight="1">
      <c r="A39" s="1577"/>
      <c r="B39" s="1577"/>
      <c r="C39" s="1577"/>
      <c r="D39" s="1577"/>
      <c r="E39" s="1577"/>
      <c r="F39" s="1577"/>
      <c r="G39" s="1577"/>
      <c r="H39" s="1577"/>
      <c r="I39" s="1577"/>
    </row>
    <row r="40" spans="1:9" ht="108.75" customHeight="1">
      <c r="A40" s="1577"/>
      <c r="B40" s="1577"/>
      <c r="C40" s="1577"/>
      <c r="D40" s="1577"/>
      <c r="E40" s="1577"/>
      <c r="F40" s="1577"/>
      <c r="G40" s="1577"/>
      <c r="H40" s="1577"/>
      <c r="I40" s="1577"/>
    </row>
    <row r="41" spans="1:9">
      <c r="A41" s="1577"/>
      <c r="B41" s="1577"/>
      <c r="C41" s="1577"/>
      <c r="D41" s="1577"/>
      <c r="E41" s="1577"/>
      <c r="F41" s="1577"/>
      <c r="G41" s="1577"/>
      <c r="H41" s="1577"/>
      <c r="I41" s="1577"/>
    </row>
    <row r="42" spans="1:9" ht="35.25" customHeight="1">
      <c r="A42" s="1577"/>
      <c r="B42" s="1577"/>
      <c r="C42" s="1577"/>
      <c r="D42" s="1577"/>
      <c r="E42" s="1577"/>
      <c r="F42" s="1577"/>
      <c r="G42" s="1577"/>
      <c r="H42" s="1577"/>
      <c r="I42" s="1577"/>
    </row>
    <row r="43" spans="1:9" ht="409.5" customHeight="1"/>
    <row r="45" spans="1:9">
      <c r="G45" t="s">
        <v>1</v>
      </c>
    </row>
    <row r="54" spans="7:8">
      <c r="H54" s="39"/>
    </row>
    <row r="55" spans="7:8">
      <c r="G55" s="53"/>
    </row>
    <row r="57" spans="7:8">
      <c r="G57" s="39"/>
    </row>
  </sheetData>
  <mergeCells count="1">
    <mergeCell ref="A6:I42"/>
  </mergeCells>
  <pageMargins left="0.70866141732283472" right="0.70866141732283472" top="0.74803149606299213" bottom="0.74803149606299213" header="0.31496062992125984" footer="0.31496062992125984"/>
  <pageSetup scale="38" orientation="landscape" r:id="rId1"/>
  <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53">
    <tabColor theme="6" tint="-0.249977111117893"/>
    <pageSetUpPr fitToPage="1"/>
  </sheetPr>
  <dimension ref="A1:N42"/>
  <sheetViews>
    <sheetView showGridLines="0" view="pageBreakPreview" zoomScale="40" zoomScaleNormal="100" zoomScaleSheetLayoutView="40" workbookViewId="0">
      <selection activeCell="G10" sqref="G10"/>
    </sheetView>
  </sheetViews>
  <sheetFormatPr defaultColWidth="11.42578125" defaultRowHeight="18"/>
  <cols>
    <col min="1" max="1" width="30.140625" style="218" customWidth="1"/>
    <col min="2" max="2" width="29.28515625" style="218" customWidth="1"/>
    <col min="3" max="3" width="28.7109375" style="218" customWidth="1"/>
    <col min="4" max="4" width="26.140625" style="218" customWidth="1"/>
    <col min="5" max="5" width="49.85546875" style="218" customWidth="1"/>
    <col min="6" max="6" width="46.85546875" style="218" customWidth="1"/>
    <col min="7" max="7" width="54.5703125" style="218" customWidth="1"/>
    <col min="8" max="8" width="31.7109375" style="218" customWidth="1"/>
    <col min="9" max="9" width="45.42578125" style="218" customWidth="1"/>
    <col min="10" max="10" width="23.42578125" style="218" customWidth="1"/>
    <col min="11" max="11" width="22.5703125" style="218" customWidth="1"/>
    <col min="12" max="12" width="21" style="218" customWidth="1"/>
    <col min="13" max="13" width="6.85546875" style="218" customWidth="1"/>
    <col min="14" max="14" width="6.7109375" style="230" customWidth="1"/>
    <col min="15" max="16384" width="11.42578125" style="218"/>
  </cols>
  <sheetData>
    <row r="1" spans="1:14" s="369" customFormat="1" ht="117.75" customHeight="1">
      <c r="A1" s="1581" t="s">
        <v>734</v>
      </c>
      <c r="B1" s="1581"/>
      <c r="C1" s="1581"/>
      <c r="D1" s="1581"/>
      <c r="E1" s="1581"/>
      <c r="F1" s="1581"/>
      <c r="G1" s="1581"/>
      <c r="H1" s="1581"/>
      <c r="I1" s="1581"/>
      <c r="J1" s="1581"/>
      <c r="K1" s="1581"/>
      <c r="L1" s="1581"/>
      <c r="M1" s="403"/>
      <c r="N1" s="390"/>
    </row>
    <row r="2" spans="1:14" s="369" customFormat="1" ht="37.5" customHeight="1">
      <c r="A2" s="1582" t="str">
        <f>+'Resumen '!O4</f>
        <v>Período:  Diciembre 2008 - Agosto 2025</v>
      </c>
      <c r="B2" s="1582"/>
      <c r="C2" s="1582"/>
      <c r="D2" s="1582"/>
      <c r="E2" s="1582"/>
      <c r="F2" s="1582"/>
      <c r="G2" s="1582"/>
      <c r="H2" s="1582"/>
      <c r="I2" s="1582"/>
      <c r="J2" s="1582"/>
      <c r="K2" s="1582"/>
      <c r="L2" s="1582"/>
      <c r="M2" s="403"/>
      <c r="N2" s="390"/>
    </row>
    <row r="3" spans="1:14" ht="15.75" customHeight="1">
      <c r="A3" s="1578" t="s">
        <v>735</v>
      </c>
      <c r="B3" s="1578"/>
      <c r="C3" s="1578"/>
      <c r="D3" s="1578"/>
      <c r="E3" s="1578"/>
      <c r="F3" s="1578"/>
      <c r="G3" s="1578"/>
      <c r="H3" s="1578"/>
      <c r="I3" s="1578"/>
      <c r="J3" s="1578"/>
      <c r="K3" s="1578"/>
      <c r="L3" s="1578"/>
      <c r="M3" s="1578"/>
    </row>
    <row r="4" spans="1:14" ht="324" customHeight="1">
      <c r="A4" s="1583" t="s">
        <v>736</v>
      </c>
      <c r="B4" s="1583"/>
      <c r="C4" s="1583"/>
      <c r="D4" s="1583"/>
      <c r="E4" s="1583"/>
      <c r="F4" s="1583"/>
      <c r="G4" s="1583"/>
      <c r="H4" s="1583"/>
      <c r="I4" s="1583"/>
      <c r="J4" s="1583"/>
      <c r="K4" s="1583"/>
      <c r="L4" s="1583"/>
      <c r="M4" s="1168"/>
    </row>
    <row r="5" spans="1:14" ht="12.75" customHeight="1">
      <c r="A5" s="1168"/>
      <c r="B5" s="1168"/>
      <c r="C5" s="1168"/>
      <c r="D5" s="1168"/>
      <c r="E5" s="1168"/>
      <c r="F5" s="1168"/>
      <c r="G5" s="1168"/>
      <c r="H5" s="1168"/>
      <c r="I5" s="1168"/>
      <c r="J5" s="1168"/>
      <c r="K5" s="1168"/>
      <c r="L5" s="1168"/>
      <c r="M5" s="1168"/>
    </row>
    <row r="6" spans="1:14" ht="63" customHeight="1">
      <c r="A6" s="630" t="s">
        <v>71</v>
      </c>
      <c r="B6" s="631" t="s">
        <v>117</v>
      </c>
      <c r="C6" s="631" t="s">
        <v>737</v>
      </c>
      <c r="D6" s="632" t="s">
        <v>738</v>
      </c>
    </row>
    <row r="7" spans="1:14" ht="29.25" customHeight="1">
      <c r="A7" s="633" t="s">
        <v>485</v>
      </c>
      <c r="B7" s="634">
        <v>929743</v>
      </c>
      <c r="C7" s="634">
        <v>1983720</v>
      </c>
      <c r="D7" s="1017">
        <f t="shared" ref="D7:D20" si="0">B7/C7</f>
        <v>0.46868660899723752</v>
      </c>
    </row>
    <row r="8" spans="1:14" ht="29.25" customHeight="1">
      <c r="A8" s="633" t="s">
        <v>486</v>
      </c>
      <c r="B8" s="634">
        <v>1118293</v>
      </c>
      <c r="C8" s="634">
        <v>2193890</v>
      </c>
      <c r="D8" s="1017">
        <f t="shared" si="0"/>
        <v>0.50973066106322562</v>
      </c>
      <c r="N8" s="281"/>
    </row>
    <row r="9" spans="1:14" ht="29.25" customHeight="1">
      <c r="A9" s="633" t="s">
        <v>487</v>
      </c>
      <c r="B9" s="634">
        <v>1189601</v>
      </c>
      <c r="C9" s="634">
        <v>2374783</v>
      </c>
      <c r="D9" s="1017">
        <f t="shared" si="0"/>
        <v>0.50093040079872564</v>
      </c>
    </row>
    <row r="10" spans="1:14" ht="29.25" customHeight="1">
      <c r="A10" s="633" t="s">
        <v>488</v>
      </c>
      <c r="B10" s="634">
        <v>1242780</v>
      </c>
      <c r="C10" s="634">
        <v>2552974</v>
      </c>
      <c r="D10" s="1017">
        <f t="shared" si="0"/>
        <v>0.4867969669883046</v>
      </c>
    </row>
    <row r="11" spans="1:14" ht="29.25" customHeight="1">
      <c r="A11" s="633" t="s">
        <v>489</v>
      </c>
      <c r="B11" s="634">
        <v>1291137</v>
      </c>
      <c r="C11" s="634">
        <v>2714449</v>
      </c>
      <c r="D11" s="1017">
        <f t="shared" si="0"/>
        <v>0.47565343832210516</v>
      </c>
    </row>
    <row r="12" spans="1:14" ht="29.25" customHeight="1">
      <c r="A12" s="633" t="s">
        <v>490</v>
      </c>
      <c r="B12" s="634">
        <v>1376966</v>
      </c>
      <c r="C12" s="634">
        <v>2881130</v>
      </c>
      <c r="D12" s="1017">
        <f t="shared" si="0"/>
        <v>0.47792567499557465</v>
      </c>
      <c r="N12" s="679"/>
    </row>
    <row r="13" spans="1:14" ht="29.25" customHeight="1">
      <c r="A13" s="633" t="s">
        <v>491</v>
      </c>
      <c r="B13" s="634">
        <v>1508392</v>
      </c>
      <c r="C13" s="634">
        <v>3069900</v>
      </c>
      <c r="D13" s="1017">
        <f t="shared" si="0"/>
        <v>0.49134890387309033</v>
      </c>
    </row>
    <row r="14" spans="1:14" ht="29.25" customHeight="1">
      <c r="A14" s="633" t="s">
        <v>492</v>
      </c>
      <c r="B14" s="634">
        <v>1617107</v>
      </c>
      <c r="C14" s="634">
        <v>3269757</v>
      </c>
      <c r="D14" s="1017">
        <f t="shared" si="0"/>
        <v>0.49456488662613152</v>
      </c>
      <c r="E14" s="227"/>
    </row>
    <row r="15" spans="1:14" ht="29.25" customHeight="1">
      <c r="A15" s="633" t="s">
        <v>493</v>
      </c>
      <c r="B15" s="634">
        <v>1725802</v>
      </c>
      <c r="C15" s="634">
        <v>3473894</v>
      </c>
      <c r="D15" s="1017">
        <f t="shared" si="0"/>
        <v>0.49679178466585339</v>
      </c>
      <c r="E15" s="227"/>
      <c r="N15" s="680"/>
    </row>
    <row r="16" spans="1:14" ht="29.25" customHeight="1">
      <c r="A16" s="633" t="s">
        <v>494</v>
      </c>
      <c r="B16" s="634">
        <v>1837104</v>
      </c>
      <c r="C16" s="634">
        <v>3703355</v>
      </c>
      <c r="D16" s="1017">
        <f t="shared" si="0"/>
        <v>0.49606478449946062</v>
      </c>
      <c r="E16" s="227"/>
    </row>
    <row r="17" spans="1:12" ht="29.25" customHeight="1">
      <c r="A17" s="633" t="s">
        <v>739</v>
      </c>
      <c r="B17" s="634">
        <v>1935968</v>
      </c>
      <c r="C17" s="634">
        <v>3919943</v>
      </c>
      <c r="D17" s="1017">
        <f t="shared" si="0"/>
        <v>0.49387656912358163</v>
      </c>
      <c r="E17" s="404"/>
    </row>
    <row r="18" spans="1:12" ht="29.25" customHeight="1">
      <c r="A18" s="633" t="s">
        <v>740</v>
      </c>
      <c r="B18" s="634">
        <v>1924919</v>
      </c>
      <c r="C18" s="634">
        <v>4133143</v>
      </c>
      <c r="D18" s="1017">
        <f t="shared" si="0"/>
        <v>0.46572765568479002</v>
      </c>
      <c r="E18" s="404"/>
      <c r="F18" s="404"/>
      <c r="G18" s="404"/>
      <c r="H18" s="404"/>
      <c r="I18" s="404"/>
      <c r="J18" s="404"/>
      <c r="K18" s="404"/>
      <c r="L18" s="404"/>
    </row>
    <row r="19" spans="1:12" ht="29.25" customHeight="1">
      <c r="A19" s="633" t="s">
        <v>636</v>
      </c>
      <c r="B19" s="634">
        <v>1747440</v>
      </c>
      <c r="C19" s="634">
        <v>4295419</v>
      </c>
      <c r="D19" s="1017">
        <f t="shared" si="0"/>
        <v>0.40681479501766882</v>
      </c>
      <c r="E19" s="404"/>
      <c r="F19" s="404"/>
      <c r="G19" s="404"/>
      <c r="H19" s="404"/>
      <c r="I19" s="404"/>
      <c r="J19" s="404"/>
      <c r="K19" s="404"/>
      <c r="L19" s="404"/>
    </row>
    <row r="20" spans="1:12" ht="29.25" customHeight="1">
      <c r="A20" s="633" t="s">
        <v>498</v>
      </c>
      <c r="B20" s="634">
        <v>1972032</v>
      </c>
      <c r="C20" s="634">
        <v>4511974</v>
      </c>
      <c r="D20" s="1017">
        <f t="shared" si="0"/>
        <v>0.43706634834331937</v>
      </c>
      <c r="E20" s="404"/>
      <c r="F20" s="404"/>
      <c r="G20" s="404"/>
      <c r="H20" s="404"/>
      <c r="I20" s="404"/>
      <c r="J20" s="404"/>
      <c r="K20" s="404"/>
      <c r="L20" s="404"/>
    </row>
    <row r="21" spans="1:12" ht="29.25" customHeight="1">
      <c r="A21" s="633" t="s">
        <v>673</v>
      </c>
      <c r="B21" s="634">
        <v>2020997</v>
      </c>
      <c r="C21" s="634">
        <v>4788859</v>
      </c>
      <c r="D21" s="1017">
        <v>0.42202056899148627</v>
      </c>
      <c r="E21" s="404"/>
      <c r="F21" s="227"/>
      <c r="G21" s="227"/>
      <c r="H21" s="227"/>
      <c r="I21" s="227"/>
      <c r="J21" s="227"/>
      <c r="K21" s="227"/>
      <c r="L21" s="404"/>
    </row>
    <row r="22" spans="1:12" ht="29.25" customHeight="1">
      <c r="A22" s="633" t="s">
        <v>674</v>
      </c>
      <c r="B22" s="635">
        <v>2050266</v>
      </c>
      <c r="C22" s="635">
        <v>5038132</v>
      </c>
      <c r="D22" s="1018">
        <f>B22/C22</f>
        <v>0.40694963927106315</v>
      </c>
      <c r="E22" s="404"/>
      <c r="F22" s="404"/>
      <c r="G22" s="404"/>
      <c r="H22" s="404"/>
      <c r="I22" s="404"/>
      <c r="J22" s="404"/>
      <c r="K22" s="404"/>
      <c r="L22" s="404"/>
    </row>
    <row r="23" spans="1:12" ht="29.25" customHeight="1">
      <c r="A23" s="633" t="s">
        <v>501</v>
      </c>
      <c r="B23" s="635">
        <v>2219499</v>
      </c>
      <c r="C23" s="635">
        <v>5310546</v>
      </c>
      <c r="D23" s="1018">
        <f>B23/C23</f>
        <v>0.41794177095914431</v>
      </c>
      <c r="E23" s="404"/>
      <c r="F23" s="404"/>
      <c r="G23" s="404"/>
      <c r="H23" s="404"/>
      <c r="I23" s="404"/>
      <c r="J23" s="404"/>
      <c r="K23" s="404"/>
      <c r="L23" s="404"/>
    </row>
    <row r="24" spans="1:12" ht="29.25" customHeight="1">
      <c r="A24" s="985" t="str">
        <f>+'Resumen '!O6</f>
        <v>Ago. 2025</v>
      </c>
      <c r="B24" s="635">
        <f>+'Resumen '!D45</f>
        <v>2192103</v>
      </c>
      <c r="C24" s="635">
        <f>+'Resumen '!B45</f>
        <v>5487764</v>
      </c>
      <c r="D24" s="1018">
        <f>B24/C24</f>
        <v>0.39945285547993681</v>
      </c>
      <c r="E24" s="404"/>
      <c r="F24" s="404"/>
      <c r="G24" s="404"/>
      <c r="H24" s="404"/>
      <c r="I24" s="404"/>
      <c r="J24" s="404"/>
      <c r="K24" s="404"/>
      <c r="L24" s="404"/>
    </row>
    <row r="25" spans="1:12" ht="20.25">
      <c r="A25" s="1579" t="s">
        <v>741</v>
      </c>
      <c r="B25" s="1580"/>
      <c r="C25" s="1580"/>
      <c r="D25" s="1580"/>
      <c r="E25" s="404"/>
      <c r="F25" s="404"/>
      <c r="G25" s="404"/>
      <c r="H25" s="404"/>
      <c r="I25" s="404"/>
      <c r="J25" s="404"/>
      <c r="K25" s="404"/>
      <c r="L25" s="404"/>
    </row>
    <row r="26" spans="1:12">
      <c r="E26" s="404"/>
      <c r="F26" s="404"/>
      <c r="G26" s="404"/>
      <c r="H26" s="404"/>
      <c r="I26" s="404"/>
      <c r="J26" s="404"/>
      <c r="K26" s="404"/>
      <c r="L26" s="404"/>
    </row>
    <row r="27" spans="1:12">
      <c r="B27" s="404"/>
      <c r="C27" s="404"/>
      <c r="D27" s="404"/>
      <c r="E27" s="404"/>
      <c r="F27" s="404"/>
      <c r="G27" s="404"/>
      <c r="H27" s="404"/>
      <c r="I27" s="404"/>
      <c r="J27" s="404"/>
      <c r="K27" s="404"/>
      <c r="L27" s="404"/>
    </row>
    <row r="28" spans="1:12">
      <c r="B28" s="404"/>
      <c r="C28" s="404"/>
      <c r="D28" s="404"/>
      <c r="E28" s="404"/>
      <c r="F28" s="404"/>
      <c r="G28" s="404"/>
      <c r="H28" s="404"/>
      <c r="I28" s="404"/>
      <c r="J28" s="404"/>
      <c r="K28" s="404"/>
      <c r="L28" s="404"/>
    </row>
    <row r="29" spans="1:12">
      <c r="B29" s="404"/>
      <c r="C29" s="404"/>
      <c r="D29" s="404"/>
      <c r="E29" s="404"/>
      <c r="F29" s="404"/>
      <c r="G29" s="404"/>
      <c r="H29" s="404"/>
      <c r="I29" s="404"/>
      <c r="J29" s="404"/>
      <c r="K29" s="404"/>
      <c r="L29" s="404"/>
    </row>
    <row r="30" spans="1:12">
      <c r="B30" s="404"/>
      <c r="C30" s="404"/>
      <c r="D30" s="404"/>
      <c r="E30" s="404"/>
      <c r="F30" s="404"/>
      <c r="G30" s="404"/>
      <c r="H30" s="404"/>
      <c r="I30" s="404"/>
      <c r="J30" s="404"/>
      <c r="K30" s="404"/>
      <c r="L30" s="404"/>
    </row>
    <row r="31" spans="1:12">
      <c r="B31" s="404"/>
      <c r="C31" s="404"/>
      <c r="D31" s="404"/>
      <c r="E31" s="404"/>
      <c r="F31" s="404"/>
      <c r="G31" s="404"/>
      <c r="H31" s="404"/>
      <c r="I31" s="404"/>
      <c r="J31" s="404"/>
      <c r="K31" s="404"/>
      <c r="L31" s="404"/>
    </row>
    <row r="32" spans="1:12">
      <c r="B32" s="404"/>
      <c r="C32" s="404"/>
      <c r="D32" s="404"/>
      <c r="E32" s="404"/>
      <c r="F32" s="404"/>
      <c r="G32" s="404"/>
      <c r="H32" s="404"/>
      <c r="I32" s="404"/>
      <c r="J32" s="404"/>
      <c r="K32" s="404"/>
      <c r="L32" s="404"/>
    </row>
    <row r="33" spans="2:12">
      <c r="B33" s="404"/>
      <c r="C33" s="404"/>
      <c r="D33" s="404"/>
      <c r="E33" s="404"/>
      <c r="F33" s="404"/>
      <c r="G33" s="404"/>
      <c r="H33" s="404"/>
      <c r="I33" s="404"/>
      <c r="J33" s="404"/>
      <c r="K33" s="404"/>
      <c r="L33" s="404"/>
    </row>
    <row r="34" spans="2:12">
      <c r="B34" s="404"/>
      <c r="C34" s="404"/>
      <c r="D34" s="404"/>
      <c r="E34" s="404"/>
      <c r="F34" s="404"/>
      <c r="G34" s="404"/>
      <c r="H34" s="404"/>
      <c r="I34" s="404"/>
      <c r="J34" s="404"/>
      <c r="K34" s="404"/>
      <c r="L34" s="404"/>
    </row>
    <row r="35" spans="2:12">
      <c r="B35" s="404"/>
      <c r="C35" s="404"/>
      <c r="D35" s="404"/>
      <c r="E35" s="404"/>
      <c r="F35" s="404"/>
      <c r="G35" s="404"/>
      <c r="H35" s="404"/>
      <c r="I35" s="404"/>
      <c r="J35" s="404"/>
      <c r="K35" s="404"/>
      <c r="L35" s="404"/>
    </row>
    <row r="36" spans="2:12">
      <c r="B36" s="404"/>
      <c r="C36" s="404"/>
      <c r="D36" s="404"/>
      <c r="E36" s="404"/>
      <c r="F36" s="404"/>
      <c r="G36" s="404"/>
      <c r="H36" s="404"/>
      <c r="I36" s="404"/>
      <c r="J36" s="404"/>
      <c r="K36" s="404"/>
      <c r="L36" s="404"/>
    </row>
    <row r="37" spans="2:12">
      <c r="B37" s="404"/>
      <c r="C37" s="404"/>
      <c r="D37" s="404"/>
      <c r="E37" s="404"/>
      <c r="F37" s="404"/>
      <c r="G37" s="404"/>
      <c r="H37" s="404"/>
      <c r="I37" s="404"/>
      <c r="J37" s="404"/>
      <c r="K37" s="404"/>
      <c r="L37" s="404"/>
    </row>
    <row r="38" spans="2:12">
      <c r="B38" s="404"/>
      <c r="C38" s="404"/>
      <c r="D38" s="404"/>
      <c r="E38" s="404"/>
    </row>
    <row r="39" spans="2:12">
      <c r="B39" s="404"/>
      <c r="C39" s="404"/>
      <c r="D39" s="404"/>
    </row>
    <row r="40" spans="2:12">
      <c r="B40" s="404"/>
      <c r="C40" s="404"/>
      <c r="D40" s="404"/>
    </row>
    <row r="41" spans="2:12">
      <c r="B41" s="404"/>
      <c r="C41" s="404"/>
      <c r="D41" s="404"/>
    </row>
    <row r="42" spans="2:12">
      <c r="B42" s="404"/>
      <c r="C42" s="404"/>
      <c r="D42" s="404"/>
    </row>
  </sheetData>
  <mergeCells count="5">
    <mergeCell ref="A3:M3"/>
    <mergeCell ref="A25:D25"/>
    <mergeCell ref="A1:L1"/>
    <mergeCell ref="A2:L2"/>
    <mergeCell ref="A4:L4"/>
  </mergeCells>
  <pageMargins left="0.70866141732283472" right="0.70866141732283472" top="0.74803149606299213" bottom="0.74803149606299213" header="0.31496062992125984" footer="0.31496062992125984"/>
  <pageSetup scale="26" orientation="landscape" r:id="rId1"/>
  <drawing r:id="rId2"/>
  <tableParts count="1">
    <tablePart r:id="rId3"/>
  </tablePart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55">
    <tabColor theme="6" tint="-0.249977111117893"/>
    <pageSetUpPr fitToPage="1"/>
  </sheetPr>
  <dimension ref="A1:N46"/>
  <sheetViews>
    <sheetView showGridLines="0" view="pageBreakPreview" topLeftCell="A3" zoomScale="55" zoomScaleNormal="85" zoomScaleSheetLayoutView="55" workbookViewId="0">
      <selection activeCell="F9" sqref="F9"/>
    </sheetView>
  </sheetViews>
  <sheetFormatPr defaultColWidth="11.42578125" defaultRowHeight="14.25"/>
  <cols>
    <col min="1" max="1" width="32.7109375" style="218" customWidth="1"/>
    <col min="2" max="2" width="33.140625" style="218" customWidth="1"/>
    <col min="3" max="3" width="33.28515625" style="218" customWidth="1"/>
    <col min="4" max="4" width="36.42578125" style="218" customWidth="1"/>
    <col min="5" max="5" width="27" style="218" customWidth="1"/>
    <col min="6" max="8" width="39.42578125" style="218" customWidth="1"/>
    <col min="9" max="9" width="27.42578125" style="218" customWidth="1"/>
    <col min="10" max="10" width="22.28515625" style="218" customWidth="1"/>
    <col min="11" max="14" width="15" style="218" customWidth="1"/>
    <col min="15" max="16384" width="11.42578125" style="218"/>
  </cols>
  <sheetData>
    <row r="1" spans="1:14" s="369" customFormat="1" ht="62.25" customHeight="1">
      <c r="A1" s="1584" t="s">
        <v>336</v>
      </c>
      <c r="B1" s="1584"/>
      <c r="C1" s="1584"/>
      <c r="D1" s="1584"/>
      <c r="E1" s="1584"/>
      <c r="F1" s="1584"/>
      <c r="G1" s="1584"/>
      <c r="H1" s="1584"/>
      <c r="I1" s="1584"/>
      <c r="J1" s="1584"/>
      <c r="K1" s="1584"/>
      <c r="L1" s="1584"/>
      <c r="M1" s="1584"/>
      <c r="N1" s="1584"/>
    </row>
    <row r="2" spans="1:14" s="369" customFormat="1" ht="39.75" customHeight="1">
      <c r="A2" s="1530" t="str">
        <f>+'Resumen '!O4</f>
        <v>Período:  Diciembre 2008 - Agosto 2025</v>
      </c>
      <c r="B2" s="1530"/>
      <c r="C2" s="1530"/>
      <c r="D2" s="1530"/>
      <c r="E2" s="1530"/>
      <c r="F2" s="1530"/>
      <c r="G2" s="1530"/>
      <c r="H2" s="1530"/>
      <c r="I2" s="1530"/>
      <c r="J2" s="1530"/>
      <c r="K2" s="1530"/>
      <c r="L2" s="1530"/>
      <c r="M2" s="1530"/>
      <c r="N2" s="1530"/>
    </row>
    <row r="3" spans="1:14" ht="12" customHeight="1">
      <c r="A3" s="324"/>
      <c r="B3" s="324"/>
      <c r="C3" s="324"/>
      <c r="D3" s="324"/>
      <c r="E3" s="324"/>
      <c r="F3" s="324"/>
      <c r="G3" s="324"/>
      <c r="H3" s="324"/>
      <c r="I3" s="324"/>
      <c r="J3" s="324"/>
      <c r="K3" s="324"/>
      <c r="L3" s="324"/>
      <c r="M3" s="324"/>
      <c r="N3" s="324"/>
    </row>
    <row r="4" spans="1:14" ht="228.75" customHeight="1">
      <c r="A4" s="1586" t="s">
        <v>742</v>
      </c>
      <c r="B4" s="1587"/>
      <c r="C4" s="1587"/>
      <c r="D4" s="1587"/>
      <c r="E4" s="1587"/>
      <c r="F4" s="1587"/>
      <c r="G4" s="1587"/>
      <c r="H4" s="1587"/>
      <c r="I4" s="1587"/>
      <c r="J4" s="1587"/>
      <c r="K4" s="1587"/>
      <c r="L4" s="1587"/>
      <c r="M4" s="1587"/>
      <c r="N4" s="1587"/>
    </row>
    <row r="5" spans="1:14" ht="67.5" customHeight="1">
      <c r="A5" s="520" t="s">
        <v>459</v>
      </c>
      <c r="B5" s="521" t="s">
        <v>743</v>
      </c>
      <c r="C5" s="521" t="s">
        <v>744</v>
      </c>
      <c r="D5" s="522" t="s">
        <v>745</v>
      </c>
      <c r="G5" s="325"/>
      <c r="H5" s="326"/>
      <c r="I5" s="326"/>
      <c r="J5" s="326"/>
      <c r="K5" s="326"/>
    </row>
    <row r="6" spans="1:14" ht="26.25">
      <c r="A6" s="523" t="s">
        <v>485</v>
      </c>
      <c r="B6" s="524">
        <f>+'2. SVDS'!B7</f>
        <v>929743</v>
      </c>
      <c r="C6" s="524">
        <v>1566047</v>
      </c>
      <c r="D6" s="995">
        <f t="shared" ref="D6:D22" si="0">B6/C6</f>
        <v>0.59368780119626041</v>
      </c>
      <c r="G6" s="327"/>
      <c r="H6" s="328"/>
      <c r="I6" s="329"/>
      <c r="J6" s="330"/>
      <c r="K6" s="331"/>
    </row>
    <row r="7" spans="1:14" ht="26.25">
      <c r="A7" s="523" t="s">
        <v>486</v>
      </c>
      <c r="B7" s="524">
        <f>+'2. SVDS'!B8</f>
        <v>1118293</v>
      </c>
      <c r="C7" s="524">
        <v>1560994</v>
      </c>
      <c r="D7" s="995">
        <f t="shared" si="0"/>
        <v>0.71639801306090867</v>
      </c>
      <c r="G7" s="327"/>
      <c r="H7" s="328"/>
      <c r="I7" s="329"/>
      <c r="J7" s="330"/>
      <c r="K7" s="331"/>
    </row>
    <row r="8" spans="1:14" ht="26.25">
      <c r="A8" s="523" t="s">
        <v>487</v>
      </c>
      <c r="B8" s="524">
        <f>+'2. SVDS'!B9</f>
        <v>1189601</v>
      </c>
      <c r="C8" s="524">
        <v>1631129</v>
      </c>
      <c r="D8" s="995">
        <f t="shared" si="0"/>
        <v>0.72931141559006063</v>
      </c>
      <c r="G8" s="327"/>
      <c r="H8" s="328"/>
      <c r="I8" s="329"/>
      <c r="J8" s="330"/>
      <c r="K8" s="331"/>
    </row>
    <row r="9" spans="1:14" ht="26.25">
      <c r="A9" s="523" t="s">
        <v>488</v>
      </c>
      <c r="B9" s="524">
        <f>+'2. SVDS'!B10</f>
        <v>1242780</v>
      </c>
      <c r="C9" s="524">
        <v>1686216</v>
      </c>
      <c r="D9" s="995">
        <f t="shared" si="0"/>
        <v>0.73702301484507327</v>
      </c>
      <c r="G9" s="327"/>
      <c r="H9" s="328"/>
      <c r="I9" s="329"/>
      <c r="J9" s="330"/>
      <c r="K9" s="331"/>
    </row>
    <row r="10" spans="1:14" ht="26.25">
      <c r="A10" s="523" t="s">
        <v>489</v>
      </c>
      <c r="B10" s="524">
        <f>+'2. SVDS'!B11</f>
        <v>1291137</v>
      </c>
      <c r="C10" s="524">
        <v>1716228</v>
      </c>
      <c r="D10" s="995">
        <f t="shared" si="0"/>
        <v>0.75231088177095351</v>
      </c>
      <c r="E10" s="4"/>
      <c r="G10" s="327"/>
      <c r="H10" s="328"/>
      <c r="I10" s="328"/>
      <c r="J10" s="328"/>
      <c r="K10" s="328"/>
      <c r="L10" s="328"/>
    </row>
    <row r="11" spans="1:14" ht="26.25">
      <c r="A11" s="523" t="s">
        <v>490</v>
      </c>
      <c r="B11" s="524">
        <f>+'2. SVDS'!B12</f>
        <v>1376966</v>
      </c>
      <c r="C11" s="524">
        <v>1769801</v>
      </c>
      <c r="D11" s="995">
        <f t="shared" si="0"/>
        <v>0.77803436657567715</v>
      </c>
      <c r="E11" s="5"/>
      <c r="G11" s="327"/>
      <c r="H11" s="328"/>
      <c r="I11" s="328"/>
      <c r="J11" s="328"/>
      <c r="K11" s="328"/>
      <c r="L11" s="328"/>
    </row>
    <row r="12" spans="1:14" ht="26.25">
      <c r="A12" s="523" t="s">
        <v>491</v>
      </c>
      <c r="B12" s="524">
        <f>+'2. SVDS'!B13</f>
        <v>1508392</v>
      </c>
      <c r="C12" s="524">
        <v>1853784.4208326</v>
      </c>
      <c r="D12" s="995">
        <f t="shared" si="0"/>
        <v>0.81368253128512535</v>
      </c>
      <c r="E12" s="5"/>
      <c r="G12" s="327"/>
    </row>
    <row r="13" spans="1:14" ht="26.25">
      <c r="A13" s="523" t="s">
        <v>492</v>
      </c>
      <c r="B13" s="524">
        <f>+'2. SVDS'!B14</f>
        <v>1617107</v>
      </c>
      <c r="C13" s="524">
        <v>1939410.7036625701</v>
      </c>
      <c r="D13" s="995">
        <f t="shared" si="0"/>
        <v>0.83381358932695337</v>
      </c>
      <c r="E13" s="5"/>
      <c r="F13" s="5"/>
      <c r="G13" s="5"/>
    </row>
    <row r="14" spans="1:14" ht="26.25">
      <c r="A14" s="523" t="s">
        <v>493</v>
      </c>
      <c r="B14" s="524">
        <f>+'2. SVDS'!B15</f>
        <v>1725802</v>
      </c>
      <c r="C14" s="524">
        <v>2012995.43601726</v>
      </c>
      <c r="D14" s="995">
        <f t="shared" si="0"/>
        <v>0.85733030940920751</v>
      </c>
      <c r="E14" s="5"/>
      <c r="F14" s="5"/>
      <c r="G14" s="5"/>
    </row>
    <row r="15" spans="1:14" ht="26.25">
      <c r="A15" s="523" t="s">
        <v>494</v>
      </c>
      <c r="B15" s="524">
        <f>+'2. SVDS'!B16</f>
        <v>1837104</v>
      </c>
      <c r="C15" s="524">
        <v>2050906.62490762</v>
      </c>
      <c r="D15" s="995">
        <f t="shared" si="0"/>
        <v>0.89575214087708632</v>
      </c>
      <c r="E15" s="89"/>
      <c r="F15" s="5"/>
      <c r="G15" s="5"/>
    </row>
    <row r="16" spans="1:14" ht="26.25">
      <c r="A16" s="523" t="s">
        <v>739</v>
      </c>
      <c r="B16" s="524">
        <f>+'2. SVDS'!B17</f>
        <v>1935968</v>
      </c>
      <c r="C16" s="524">
        <v>2202518.1965998798</v>
      </c>
      <c r="D16" s="995">
        <f t="shared" si="0"/>
        <v>0.87897934418368728</v>
      </c>
      <c r="E16" s="5"/>
      <c r="F16" s="5"/>
      <c r="G16" s="5"/>
      <c r="I16" s="6"/>
      <c r="J16"/>
    </row>
    <row r="17" spans="1:9" ht="26.25">
      <c r="A17" s="523" t="s">
        <v>740</v>
      </c>
      <c r="B17" s="524">
        <f>+'2. SVDS'!B18</f>
        <v>1924919</v>
      </c>
      <c r="C17" s="524">
        <v>2299463.3115164302</v>
      </c>
      <c r="D17" s="995">
        <f t="shared" si="0"/>
        <v>0.8371166395042724</v>
      </c>
      <c r="E17" s="5"/>
      <c r="F17" s="5"/>
      <c r="G17" s="5"/>
      <c r="I17" s="6"/>
    </row>
    <row r="18" spans="1:9" ht="26.25">
      <c r="A18" s="523" t="s">
        <v>636</v>
      </c>
      <c r="B18" s="524">
        <f>+'2. SVDS'!B19</f>
        <v>1747440</v>
      </c>
      <c r="C18" s="524">
        <v>2045876.3979077199</v>
      </c>
      <c r="D18" s="995">
        <f t="shared" si="0"/>
        <v>0.85412784554681531</v>
      </c>
      <c r="E18" s="5"/>
      <c r="F18" s="5"/>
      <c r="G18" s="5"/>
      <c r="I18" s="6"/>
    </row>
    <row r="19" spans="1:9" ht="26.25">
      <c r="A19" s="523" t="s">
        <v>498</v>
      </c>
      <c r="B19" s="524">
        <f>+'2. SVDS'!B20</f>
        <v>1972032</v>
      </c>
      <c r="C19" s="525">
        <v>2170910.4636014798</v>
      </c>
      <c r="D19" s="995">
        <f t="shared" si="0"/>
        <v>0.90838937536302355</v>
      </c>
      <c r="E19" s="5"/>
      <c r="F19" s="5"/>
      <c r="G19" s="5"/>
      <c r="I19" s="6"/>
    </row>
    <row r="20" spans="1:9" ht="26.25">
      <c r="A20" s="523" t="s">
        <v>673</v>
      </c>
      <c r="B20" s="524">
        <f>+'2. SVDS'!B21</f>
        <v>2020997</v>
      </c>
      <c r="C20" s="525">
        <v>2253696.5098291901</v>
      </c>
      <c r="D20" s="995">
        <f t="shared" si="0"/>
        <v>0.89674762825682031</v>
      </c>
      <c r="E20" s="5"/>
      <c r="F20" s="5"/>
      <c r="G20" s="5"/>
      <c r="I20" s="6"/>
    </row>
    <row r="21" spans="1:9" ht="26.25">
      <c r="A21" s="523" t="s">
        <v>674</v>
      </c>
      <c r="B21" s="524">
        <f>+'2. SVDS'!B22</f>
        <v>2050266</v>
      </c>
      <c r="C21" s="525">
        <v>2308209</v>
      </c>
      <c r="D21" s="995">
        <f t="shared" si="0"/>
        <v>0.88824972088749332</v>
      </c>
      <c r="E21" s="5"/>
      <c r="F21" s="5"/>
      <c r="G21" s="5"/>
      <c r="I21" s="6"/>
    </row>
    <row r="22" spans="1:9" ht="26.25">
      <c r="A22" s="523" t="s">
        <v>501</v>
      </c>
      <c r="B22" s="524">
        <f>+'2. SVDS'!B23</f>
        <v>2219499</v>
      </c>
      <c r="C22" s="525">
        <v>2445484</v>
      </c>
      <c r="D22" s="995">
        <f t="shared" si="0"/>
        <v>0.90759088998333259</v>
      </c>
      <c r="E22" s="5"/>
      <c r="F22" s="5"/>
      <c r="G22" s="5"/>
      <c r="I22" s="6"/>
    </row>
    <row r="23" spans="1:9" ht="26.25">
      <c r="A23" s="1220" t="s">
        <v>746</v>
      </c>
      <c r="B23" s="524">
        <f>+'2. SVDS'!B24</f>
        <v>2192103</v>
      </c>
      <c r="C23" s="525">
        <f>+'Resumen '!B68</f>
        <v>2517564.7648642301</v>
      </c>
      <c r="D23" s="995">
        <f>B23/C23</f>
        <v>0.87072357803602252</v>
      </c>
      <c r="E23" s="5"/>
      <c r="F23" s="5"/>
      <c r="G23" s="5"/>
      <c r="I23" s="6"/>
    </row>
    <row r="24" spans="1:9" ht="80.25" customHeight="1">
      <c r="A24" s="1585" t="s">
        <v>747</v>
      </c>
      <c r="B24" s="1585"/>
      <c r="C24" s="1585"/>
      <c r="D24" s="1585"/>
    </row>
    <row r="40" ht="50.25" customHeight="1"/>
    <row r="46" ht="68.25" customHeight="1"/>
  </sheetData>
  <mergeCells count="4">
    <mergeCell ref="A1:N1"/>
    <mergeCell ref="A24:D24"/>
    <mergeCell ref="A2:N2"/>
    <mergeCell ref="A4:N4"/>
  </mergeCells>
  <pageMargins left="0.70866141732283472" right="0.70866141732283472" top="0.74803149606299213" bottom="0.74803149606299213" header="0.31496062992125984" footer="0.31496062992125984"/>
  <pageSetup scale="30" orientation="landscape" r:id="rId1"/>
  <drawing r:id="rId2"/>
  <tableParts count="1">
    <tablePart r:id="rId3"/>
  </tableParts>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56">
    <tabColor theme="6" tint="-0.249977111117893"/>
    <pageSetUpPr fitToPage="1"/>
  </sheetPr>
  <dimension ref="A1:K44"/>
  <sheetViews>
    <sheetView showGridLines="0" view="pageBreakPreview" zoomScale="70" zoomScaleNormal="100" zoomScaleSheetLayoutView="70" workbookViewId="0">
      <selection activeCell="H7" sqref="H7"/>
    </sheetView>
  </sheetViews>
  <sheetFormatPr defaultColWidth="11.42578125" defaultRowHeight="23.25" customHeight="1"/>
  <cols>
    <col min="1" max="1" width="30.28515625" customWidth="1"/>
    <col min="2" max="2" width="25" customWidth="1"/>
    <col min="3" max="3" width="32.140625" customWidth="1"/>
    <col min="4" max="6" width="35.28515625" customWidth="1"/>
    <col min="7" max="7" width="28.85546875" customWidth="1"/>
    <col min="8" max="8" width="34.28515625" customWidth="1"/>
    <col min="9" max="9" width="23.28515625" customWidth="1"/>
    <col min="10" max="10" width="16.28515625" customWidth="1"/>
    <col min="11" max="11" width="25.42578125" customWidth="1"/>
  </cols>
  <sheetData>
    <row r="1" spans="1:11" s="368" customFormat="1" ht="61.5" customHeight="1">
      <c r="A1" s="1589" t="s">
        <v>748</v>
      </c>
      <c r="B1" s="1589"/>
      <c r="C1" s="1589"/>
      <c r="D1" s="1589"/>
      <c r="E1" s="1589"/>
      <c r="F1" s="1589"/>
      <c r="G1" s="1589"/>
      <c r="H1" s="1589"/>
      <c r="I1" s="1589"/>
      <c r="J1" s="1589"/>
    </row>
    <row r="2" spans="1:11" s="368" customFormat="1" ht="30.75" customHeight="1">
      <c r="A2" s="1590" t="str">
        <f>+'Resumen '!O3</f>
        <v>Período: Agosto 2025</v>
      </c>
      <c r="B2" s="1590"/>
      <c r="C2" s="1590"/>
      <c r="D2" s="1590"/>
      <c r="E2" s="1590"/>
      <c r="F2" s="1590"/>
      <c r="G2" s="1590"/>
      <c r="H2" s="1590"/>
      <c r="I2" s="1590"/>
      <c r="J2" s="1590"/>
    </row>
    <row r="3" spans="1:11" ht="9.75" customHeight="1">
      <c r="A3" s="1588"/>
      <c r="B3" s="1588"/>
      <c r="C3" s="1588"/>
      <c r="D3" s="1588"/>
      <c r="E3" s="1588"/>
      <c r="F3" s="1588"/>
      <c r="G3" s="1588"/>
      <c r="H3" s="291"/>
      <c r="I3" s="291"/>
      <c r="J3" s="291"/>
    </row>
    <row r="4" spans="1:11" ht="308.25" customHeight="1">
      <c r="A4" s="1591" t="s">
        <v>749</v>
      </c>
      <c r="B4" s="1591"/>
      <c r="C4" s="1591"/>
      <c r="D4" s="1591"/>
      <c r="E4" s="1591"/>
      <c r="F4" s="1591"/>
      <c r="G4" s="1591"/>
      <c r="H4" s="1591"/>
      <c r="I4" s="1591"/>
      <c r="J4" s="1591"/>
    </row>
    <row r="5" spans="1:11" ht="15" customHeight="1">
      <c r="A5" s="291"/>
      <c r="B5" s="291"/>
      <c r="C5" s="291"/>
      <c r="D5" s="291"/>
      <c r="E5" s="291"/>
      <c r="F5" s="291"/>
      <c r="G5" s="291"/>
      <c r="H5" s="291"/>
      <c r="I5" s="291"/>
      <c r="J5" s="291"/>
    </row>
    <row r="6" spans="1:11" s="61" customFormat="1">
      <c r="A6" s="526" t="s">
        <v>116</v>
      </c>
      <c r="B6" s="526" t="s">
        <v>117</v>
      </c>
      <c r="C6" s="526" t="s">
        <v>118</v>
      </c>
      <c r="D6" s="60"/>
      <c r="E6" s="60"/>
      <c r="F6" s="60"/>
      <c r="G6" s="323"/>
      <c r="H6" s="323"/>
      <c r="I6" s="323"/>
      <c r="J6" s="323"/>
    </row>
    <row r="7" spans="1:11">
      <c r="A7" s="527" t="s">
        <v>750</v>
      </c>
      <c r="B7" s="528">
        <f>+'Resumen '!I21</f>
        <v>35261</v>
      </c>
      <c r="C7" s="529">
        <f>+Tabla5759[[#This Row],[Cotizantes]]/B17</f>
        <v>1.608546678691649E-2</v>
      </c>
      <c r="D7" s="42"/>
      <c r="E7" s="42"/>
      <c r="F7" s="42"/>
      <c r="G7" s="323"/>
      <c r="H7" s="323"/>
      <c r="I7" s="323"/>
      <c r="J7" s="323"/>
      <c r="K7" s="43"/>
    </row>
    <row r="8" spans="1:11">
      <c r="A8" s="530" t="s">
        <v>751</v>
      </c>
      <c r="B8" s="528">
        <f>+'Resumen '!I22</f>
        <v>248875</v>
      </c>
      <c r="C8" s="529">
        <f>+Tabla5759[[#This Row],[Cotizantes]]/B17</f>
        <v>0.1135325301776422</v>
      </c>
      <c r="D8" s="42"/>
      <c r="E8" s="42"/>
      <c r="F8" s="42"/>
      <c r="G8" s="323"/>
      <c r="H8" s="323"/>
      <c r="I8" s="323"/>
      <c r="J8" s="323"/>
      <c r="K8" s="43"/>
    </row>
    <row r="9" spans="1:11">
      <c r="A9" s="530" t="s">
        <v>752</v>
      </c>
      <c r="B9" s="528">
        <f>+'Resumen '!I23</f>
        <v>321057</v>
      </c>
      <c r="C9" s="529">
        <f>+Tabla5759[[#This Row],[Cotizantes]]/B17</f>
        <v>0.1464607274384461</v>
      </c>
      <c r="D9" s="42"/>
      <c r="E9" s="42"/>
      <c r="F9" s="42"/>
      <c r="G9" s="323"/>
      <c r="H9" s="323"/>
      <c r="I9" s="323"/>
      <c r="J9" s="323"/>
      <c r="K9" s="43"/>
    </row>
    <row r="10" spans="1:11">
      <c r="A10" s="530" t="s">
        <v>753</v>
      </c>
      <c r="B10" s="528">
        <f>+'Resumen '!I24</f>
        <v>335535</v>
      </c>
      <c r="C10" s="529">
        <f>+Tabla5759[[#This Row],[Cotizantes]]/B17</f>
        <v>0.15306534410107553</v>
      </c>
      <c r="D10" s="42"/>
      <c r="E10" s="42"/>
      <c r="F10" s="42"/>
      <c r="G10" s="323"/>
      <c r="H10" s="323"/>
      <c r="I10" s="323"/>
      <c r="J10" s="323"/>
      <c r="K10" s="43"/>
    </row>
    <row r="11" spans="1:11">
      <c r="A11" s="530" t="s">
        <v>754</v>
      </c>
      <c r="B11" s="528">
        <f>+'Resumen '!I25</f>
        <v>290503</v>
      </c>
      <c r="C11" s="529">
        <f>+Tabla5759[[#This Row],[Cotizantes]]/B17</f>
        <v>0.13252251376874172</v>
      </c>
      <c r="D11" s="42"/>
      <c r="E11" s="42"/>
      <c r="F11" s="42"/>
      <c r="G11" s="323"/>
      <c r="H11" s="323"/>
      <c r="I11" s="323"/>
      <c r="J11" s="323"/>
      <c r="K11" s="43"/>
    </row>
    <row r="12" spans="1:11">
      <c r="A12" s="530" t="s">
        <v>755</v>
      </c>
      <c r="B12" s="528">
        <f>+'Resumen '!I26</f>
        <v>246908</v>
      </c>
      <c r="C12" s="529">
        <f>+Tabla5759[[#This Row],[Cotizantes]]/B17</f>
        <v>0.11263521832687606</v>
      </c>
      <c r="D12" s="42"/>
      <c r="E12" s="42"/>
      <c r="F12" s="42"/>
      <c r="G12" s="323"/>
      <c r="H12" s="323"/>
      <c r="I12" s="323"/>
      <c r="J12" s="323"/>
    </row>
    <row r="13" spans="1:11">
      <c r="A13" s="530" t="s">
        <v>756</v>
      </c>
      <c r="B13" s="528">
        <f>+'Resumen '!I27</f>
        <v>213391</v>
      </c>
      <c r="C13" s="529">
        <f>+Tabla5759[[#This Row],[Cotizantes]]/B17</f>
        <v>9.7345334594222996E-2</v>
      </c>
      <c r="D13" s="42"/>
      <c r="E13" s="42"/>
      <c r="F13" s="42"/>
      <c r="G13" s="323"/>
      <c r="H13" s="323"/>
      <c r="I13" s="323"/>
      <c r="J13" s="323"/>
    </row>
    <row r="14" spans="1:11">
      <c r="A14" s="530" t="s">
        <v>757</v>
      </c>
      <c r="B14" s="528">
        <f>+'Resumen '!I28</f>
        <v>169463</v>
      </c>
      <c r="C14" s="529">
        <f>+Tabla5759[[#This Row],[Cotizantes]]/B17</f>
        <v>7.730613023201921E-2</v>
      </c>
      <c r="D14" s="44"/>
      <c r="E14" s="44"/>
      <c r="F14" s="44"/>
      <c r="G14" s="323"/>
      <c r="H14" s="323"/>
      <c r="I14" s="323"/>
      <c r="J14" s="323"/>
      <c r="K14" s="43"/>
    </row>
    <row r="15" spans="1:11">
      <c r="A15" s="530" t="s">
        <v>758</v>
      </c>
      <c r="B15" s="528">
        <f>+'Resumen '!I29</f>
        <v>135368</v>
      </c>
      <c r="C15" s="529">
        <f>+Tabla5759[[#This Row],[Cotizantes]]/B17</f>
        <v>6.1752572757758188E-2</v>
      </c>
      <c r="D15" s="42"/>
      <c r="E15" s="42"/>
      <c r="F15" s="42"/>
      <c r="G15" s="323"/>
      <c r="H15" s="323"/>
      <c r="I15" s="323"/>
      <c r="J15" s="323"/>
      <c r="K15" s="43"/>
    </row>
    <row r="16" spans="1:11">
      <c r="A16" s="530" t="s">
        <v>759</v>
      </c>
      <c r="B16" s="528">
        <f>+'Resumen '!I30</f>
        <v>195742</v>
      </c>
      <c r="C16" s="529">
        <f>+Tabla5759[[#This Row],[Cotizantes]]/B17</f>
        <v>8.9294161816301509E-2</v>
      </c>
      <c r="D16" s="42"/>
      <c r="E16" s="42"/>
      <c r="F16" s="42"/>
      <c r="G16" s="323"/>
      <c r="H16" s="323"/>
      <c r="I16" s="323"/>
      <c r="J16" s="323"/>
      <c r="K16" s="43"/>
    </row>
    <row r="17" spans="1:11">
      <c r="A17" s="1221" t="s">
        <v>64</v>
      </c>
      <c r="B17" s="1222">
        <f>SUM(B7:B16)</f>
        <v>2192103</v>
      </c>
      <c r="C17" s="1223">
        <v>1</v>
      </c>
      <c r="D17" s="42"/>
      <c r="E17" s="42"/>
      <c r="F17" s="42"/>
      <c r="G17" s="323"/>
      <c r="H17" s="323"/>
      <c r="I17" s="323"/>
      <c r="J17" s="323"/>
      <c r="K17" s="43"/>
    </row>
    <row r="18" spans="1:11" ht="23.25" customHeight="1">
      <c r="A18" s="1386" t="s">
        <v>760</v>
      </c>
      <c r="B18" s="13"/>
      <c r="C18" s="13"/>
      <c r="D18" s="13"/>
      <c r="E18" s="13"/>
      <c r="F18" s="13"/>
      <c r="K18" s="43"/>
    </row>
    <row r="19" spans="1:11" ht="23.25" customHeight="1">
      <c r="A19" s="193"/>
      <c r="B19" s="193"/>
      <c r="C19" s="193"/>
      <c r="G19" s="34"/>
      <c r="H19" s="34"/>
      <c r="I19" s="34"/>
      <c r="J19" s="34"/>
      <c r="K19" s="43"/>
    </row>
    <row r="20" spans="1:11" ht="23.25" customHeight="1">
      <c r="K20" s="43"/>
    </row>
    <row r="33" spans="1:10" ht="23.25" customHeight="1">
      <c r="A33" s="18"/>
      <c r="B33" s="18"/>
      <c r="C33" s="18"/>
      <c r="D33" s="18"/>
      <c r="E33" s="18"/>
      <c r="F33" s="18"/>
      <c r="G33" s="18"/>
      <c r="H33" s="18"/>
      <c r="I33" s="18"/>
      <c r="J33" s="18"/>
    </row>
    <row r="34" spans="1:10" ht="23.25" customHeight="1">
      <c r="A34" s="18"/>
      <c r="B34" s="18"/>
      <c r="C34" s="18"/>
      <c r="D34" s="18"/>
      <c r="E34" s="18"/>
      <c r="F34" s="18"/>
      <c r="G34" s="18"/>
      <c r="H34" s="18"/>
      <c r="I34" s="18"/>
      <c r="J34" s="18"/>
    </row>
    <row r="35" spans="1:10" ht="23.25" customHeight="1">
      <c r="A35" s="18"/>
      <c r="B35" s="18"/>
      <c r="C35" s="18"/>
      <c r="D35" s="18"/>
      <c r="E35" s="18"/>
      <c r="F35" s="18"/>
      <c r="G35" s="18"/>
      <c r="H35" s="18"/>
      <c r="I35" s="18"/>
      <c r="J35" s="18"/>
    </row>
    <row r="36" spans="1:10" ht="23.25" customHeight="1">
      <c r="A36" s="18"/>
      <c r="B36" s="18"/>
      <c r="C36" s="18"/>
      <c r="D36" s="18"/>
      <c r="E36" s="18"/>
      <c r="F36" s="18"/>
      <c r="G36" s="18"/>
      <c r="H36" s="18"/>
      <c r="I36" s="18"/>
      <c r="J36" s="18"/>
    </row>
    <row r="37" spans="1:10" ht="23.25" customHeight="1">
      <c r="A37" s="18"/>
      <c r="B37" s="18"/>
      <c r="C37" s="18"/>
      <c r="D37" s="18"/>
      <c r="E37" s="18"/>
      <c r="F37" s="18"/>
      <c r="G37" s="18"/>
      <c r="H37" s="18"/>
      <c r="I37" s="18"/>
      <c r="J37" s="18"/>
    </row>
    <row r="38" spans="1:10" ht="23.25" customHeight="1">
      <c r="A38" s="18"/>
      <c r="B38" s="18"/>
      <c r="C38" s="18"/>
      <c r="D38" s="18"/>
      <c r="E38" s="18"/>
      <c r="F38" s="18"/>
      <c r="G38" s="18"/>
      <c r="H38" s="18"/>
      <c r="I38" s="18"/>
      <c r="J38" s="18"/>
    </row>
    <row r="39" spans="1:10" ht="23.25" customHeight="1">
      <c r="A39" s="18"/>
      <c r="B39" s="18"/>
      <c r="C39" s="18"/>
      <c r="D39" s="18"/>
      <c r="E39" s="18"/>
      <c r="F39" s="18"/>
      <c r="G39" s="18"/>
      <c r="H39" s="18"/>
      <c r="I39" s="18"/>
      <c r="J39" s="18"/>
    </row>
    <row r="40" spans="1:10" ht="23.25" customHeight="1">
      <c r="A40" s="18"/>
      <c r="B40" s="18"/>
      <c r="C40" s="18"/>
      <c r="D40" s="18"/>
      <c r="E40" s="18"/>
      <c r="F40" s="18"/>
      <c r="G40" s="18"/>
      <c r="H40" s="18"/>
      <c r="I40" s="18"/>
      <c r="J40" s="18"/>
    </row>
    <row r="41" spans="1:10" ht="23.25" customHeight="1">
      <c r="A41" s="18"/>
      <c r="B41" s="18"/>
      <c r="C41" s="18"/>
      <c r="D41" s="18"/>
      <c r="E41" s="18"/>
      <c r="F41" s="18"/>
      <c r="G41" s="18"/>
      <c r="H41" s="18"/>
      <c r="I41" s="18"/>
      <c r="J41" s="18"/>
    </row>
    <row r="42" spans="1:10" ht="23.25" customHeight="1">
      <c r="A42" s="18"/>
      <c r="B42" s="18"/>
      <c r="C42" s="18"/>
      <c r="D42" s="18"/>
      <c r="E42" s="18"/>
      <c r="F42" s="18"/>
      <c r="G42" s="18"/>
      <c r="H42" s="18"/>
      <c r="I42" s="18"/>
      <c r="J42" s="18"/>
    </row>
    <row r="43" spans="1:10" ht="23.25" customHeight="1">
      <c r="A43" s="18"/>
      <c r="B43" s="18"/>
      <c r="C43" s="18"/>
      <c r="D43" s="18"/>
      <c r="E43" s="18"/>
      <c r="F43" s="18"/>
      <c r="G43" s="18"/>
      <c r="H43" s="18"/>
      <c r="I43" s="18"/>
      <c r="J43" s="18"/>
    </row>
    <row r="44" spans="1:10" ht="23.25" customHeight="1">
      <c r="A44" s="18"/>
      <c r="B44" s="18"/>
      <c r="C44" s="18"/>
      <c r="D44" s="18"/>
      <c r="E44" s="18"/>
      <c r="F44" s="18"/>
      <c r="G44" s="18"/>
      <c r="H44" s="18"/>
      <c r="I44" s="18"/>
      <c r="J44" s="18"/>
    </row>
  </sheetData>
  <mergeCells count="4">
    <mergeCell ref="A3:G3"/>
    <mergeCell ref="A1:J1"/>
    <mergeCell ref="A2:J2"/>
    <mergeCell ref="A4:J4"/>
  </mergeCells>
  <conditionalFormatting sqref="B7:B16">
    <cfRule type="cellIs" dxfId="544" priority="2" operator="equal">
      <formula>0</formula>
    </cfRule>
  </conditionalFormatting>
  <pageMargins left="0.70866141732283472" right="0.70866141732283472" top="0.74803149606299213" bottom="0.74803149606299213" header="0.31496062992125984" footer="0.31496062992125984"/>
  <pageSetup scale="39" orientation="landscape" r:id="rId1"/>
  <drawing r:id="rId2"/>
  <tableParts count="1">
    <tablePart r:id="rId3"/>
  </tableParts>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57">
    <tabColor theme="6" tint="-0.249977111117893"/>
    <pageSetUpPr fitToPage="1"/>
  </sheetPr>
  <dimension ref="A1:I46"/>
  <sheetViews>
    <sheetView showGridLines="0" view="pageBreakPreview" zoomScale="70" zoomScaleNormal="100" zoomScaleSheetLayoutView="70" workbookViewId="0">
      <selection activeCell="E10" sqref="E10"/>
    </sheetView>
  </sheetViews>
  <sheetFormatPr defaultColWidth="11.42578125" defaultRowHeight="23.25" customHeight="1"/>
  <cols>
    <col min="1" max="1" width="27.7109375" customWidth="1"/>
    <col min="2" max="2" width="22.85546875" customWidth="1"/>
    <col min="3" max="3" width="25.5703125" customWidth="1"/>
    <col min="4" max="4" width="29.5703125" customWidth="1"/>
    <col min="5" max="5" width="33" customWidth="1"/>
    <col min="6" max="6" width="54.85546875" customWidth="1"/>
    <col min="7" max="7" width="33.7109375" customWidth="1"/>
    <col min="8" max="8" width="27.85546875" customWidth="1"/>
    <col min="9" max="9" width="19.85546875" customWidth="1"/>
  </cols>
  <sheetData>
    <row r="1" spans="1:9" s="368" customFormat="1" ht="49.5" customHeight="1">
      <c r="A1" s="1592" t="s">
        <v>761</v>
      </c>
      <c r="B1" s="1593"/>
      <c r="C1" s="1593"/>
      <c r="D1" s="1593"/>
      <c r="E1" s="1593"/>
      <c r="F1" s="1593"/>
      <c r="G1" s="1593"/>
      <c r="H1" s="1593"/>
      <c r="I1" s="1594"/>
    </row>
    <row r="2" spans="1:9" s="368" customFormat="1" ht="29.25" customHeight="1" thickBot="1">
      <c r="A2" s="1595" t="str">
        <f>+'Resumen '!O3</f>
        <v>Período: Agosto 2025</v>
      </c>
      <c r="B2" s="1596"/>
      <c r="C2" s="1596"/>
      <c r="D2" s="1596"/>
      <c r="E2" s="1596"/>
      <c r="F2" s="1596"/>
      <c r="G2" s="1596"/>
      <c r="H2" s="1596"/>
      <c r="I2" s="1597"/>
    </row>
    <row r="3" spans="1:9" ht="115.5" customHeight="1">
      <c r="A3" s="1598" t="s">
        <v>762</v>
      </c>
      <c r="B3" s="1598"/>
      <c r="C3" s="1598"/>
      <c r="D3" s="1598"/>
      <c r="E3" s="1598"/>
      <c r="F3" s="1598"/>
      <c r="G3" s="1598"/>
      <c r="H3" s="1598"/>
      <c r="I3" s="1598"/>
    </row>
    <row r="4" spans="1:9" ht="9" customHeight="1"/>
    <row r="5" spans="1:9" ht="66" customHeight="1">
      <c r="A5" s="531" t="s">
        <v>763</v>
      </c>
      <c r="B5" s="532" t="s">
        <v>117</v>
      </c>
      <c r="C5" s="533" t="s">
        <v>118</v>
      </c>
    </row>
    <row r="6" spans="1:9">
      <c r="A6" s="534" t="s">
        <v>764</v>
      </c>
      <c r="B6" s="816">
        <f>+'Resumen '!I35</f>
        <v>817049</v>
      </c>
      <c r="C6" s="535">
        <f>+Tabla20[[#This Row],[Cotizantes]]/B15</f>
        <v>0.37272381817825168</v>
      </c>
    </row>
    <row r="7" spans="1:9">
      <c r="A7" s="534" t="s">
        <v>765</v>
      </c>
      <c r="B7" s="816">
        <f>+'Resumen '!I36</f>
        <v>875972</v>
      </c>
      <c r="C7" s="535">
        <f>+Tabla20[[#This Row],[Cotizantes]]/B15</f>
        <v>0.3996034857851114</v>
      </c>
    </row>
    <row r="8" spans="1:9">
      <c r="A8" s="534" t="s">
        <v>766</v>
      </c>
      <c r="B8" s="816">
        <f>+'Resumen '!I37</f>
        <v>238573</v>
      </c>
      <c r="C8" s="535">
        <f>+Tabla20[[#This Row],[Cotizantes]]/B15</f>
        <v>0.10883293348898296</v>
      </c>
    </row>
    <row r="9" spans="1:9">
      <c r="A9" s="534" t="s">
        <v>767</v>
      </c>
      <c r="B9" s="816">
        <f>+'Resumen '!I38</f>
        <v>140853</v>
      </c>
      <c r="C9" s="535">
        <f>+Tabla20[[#This Row],[Cotizantes]]/B15</f>
        <v>6.4254736205369908E-2</v>
      </c>
    </row>
    <row r="10" spans="1:9">
      <c r="A10" s="534" t="s">
        <v>768</v>
      </c>
      <c r="B10" s="816">
        <f>+'Resumen '!I39</f>
        <v>65721</v>
      </c>
      <c r="C10" s="535">
        <f>+Tabla20[[#This Row],[Cotizantes]]/B15</f>
        <v>2.998079925988879E-2</v>
      </c>
    </row>
    <row r="11" spans="1:9">
      <c r="A11" s="534" t="s">
        <v>769</v>
      </c>
      <c r="B11" s="816">
        <f>+'Resumen '!I40</f>
        <v>22243</v>
      </c>
      <c r="C11" s="535">
        <f>+Tabla20[[#This Row],[Cotizantes]]/B15</f>
        <v>1.014687722246628E-2</v>
      </c>
    </row>
    <row r="12" spans="1:9">
      <c r="A12" s="534" t="s">
        <v>770</v>
      </c>
      <c r="B12" s="816">
        <f>+'Resumen '!I41</f>
        <v>12201</v>
      </c>
      <c r="C12" s="535">
        <f>+Tabla20[[#This Row],[Cotizantes]]/B15</f>
        <v>5.5658880992362127E-3</v>
      </c>
    </row>
    <row r="13" spans="1:9">
      <c r="A13" s="534" t="s">
        <v>771</v>
      </c>
      <c r="B13" s="816">
        <f>+'Resumen '!I42</f>
        <v>11176</v>
      </c>
      <c r="C13" s="535">
        <f>+Tabla20[[#This Row],[Cotizantes]]/B15</f>
        <v>5.0983005816788718E-3</v>
      </c>
    </row>
    <row r="14" spans="1:9">
      <c r="A14" s="539" t="s">
        <v>772</v>
      </c>
      <c r="B14" s="816">
        <f>+'Resumen '!I43</f>
        <v>8315</v>
      </c>
      <c r="C14" s="535">
        <f>+Tabla20[[#This Row],[Cotizantes]]/B15</f>
        <v>3.7931611790139423E-3</v>
      </c>
    </row>
    <row r="15" spans="1:9">
      <c r="A15" s="536" t="s">
        <v>64</v>
      </c>
      <c r="B15" s="537">
        <f>SUM(B6:B14)</f>
        <v>2192103</v>
      </c>
      <c r="C15" s="538">
        <f>SUM(C6:C14)</f>
        <v>1</v>
      </c>
    </row>
    <row r="16" spans="1:9" ht="23.25" customHeight="1">
      <c r="A16" s="282" t="s">
        <v>773</v>
      </c>
      <c r="D16" s="24"/>
      <c r="F16" s="18"/>
    </row>
    <row r="22" spans="1:9" ht="23.25" customHeight="1">
      <c r="E22" s="18"/>
      <c r="F22" s="18"/>
      <c r="G22" s="18"/>
      <c r="H22" s="18"/>
      <c r="I22" s="18"/>
    </row>
    <row r="23" spans="1:9" ht="23.25" customHeight="1">
      <c r="E23" s="18"/>
      <c r="F23" s="18"/>
      <c r="G23" s="18"/>
      <c r="H23" s="18"/>
      <c r="I23" s="18"/>
    </row>
    <row r="24" spans="1:9" ht="23.25" customHeight="1">
      <c r="E24" s="18"/>
      <c r="F24" s="18"/>
      <c r="G24" s="18"/>
      <c r="H24" s="18"/>
      <c r="I24" s="18"/>
    </row>
    <row r="25" spans="1:9" ht="23.25" customHeight="1">
      <c r="E25" s="18"/>
      <c r="F25" s="18"/>
      <c r="G25" s="18"/>
      <c r="H25" s="18"/>
      <c r="I25" s="18"/>
    </row>
    <row r="26" spans="1:9" ht="23.25" customHeight="1">
      <c r="A26" s="18"/>
      <c r="B26" s="18"/>
      <c r="C26" s="18"/>
      <c r="D26" s="18"/>
      <c r="E26" s="18"/>
      <c r="F26" s="18"/>
      <c r="G26" s="18"/>
      <c r="H26" s="18"/>
      <c r="I26" s="18"/>
    </row>
    <row r="27" spans="1:9" ht="23.25" customHeight="1">
      <c r="A27" s="18"/>
      <c r="B27" s="18"/>
      <c r="C27" s="18"/>
      <c r="D27" s="18"/>
      <c r="E27" s="18"/>
      <c r="F27" s="18"/>
      <c r="G27" s="18"/>
      <c r="H27" s="18"/>
      <c r="I27" s="18"/>
    </row>
    <row r="28" spans="1:9" ht="23.25" customHeight="1">
      <c r="A28" s="18"/>
      <c r="B28" s="18"/>
      <c r="C28" s="18"/>
      <c r="D28" s="18"/>
      <c r="E28" s="18"/>
      <c r="F28" s="18"/>
      <c r="G28" s="18"/>
      <c r="H28" s="18"/>
      <c r="I28" s="18"/>
    </row>
    <row r="29" spans="1:9" ht="23.25" customHeight="1">
      <c r="A29" s="18"/>
      <c r="B29" s="18"/>
      <c r="C29" s="18"/>
      <c r="D29" s="18"/>
      <c r="E29" s="18"/>
      <c r="F29" s="18"/>
      <c r="G29" s="18"/>
      <c r="H29" s="18"/>
      <c r="I29" s="18"/>
    </row>
    <row r="30" spans="1:9" ht="23.25" customHeight="1">
      <c r="A30" s="18"/>
      <c r="B30" s="18"/>
      <c r="C30" s="18"/>
      <c r="D30" s="18"/>
      <c r="E30" s="18"/>
      <c r="F30" s="18"/>
      <c r="G30" s="18"/>
      <c r="H30" s="18"/>
      <c r="I30" s="18"/>
    </row>
    <row r="31" spans="1:9" ht="23.25" customHeight="1">
      <c r="A31" s="18"/>
      <c r="B31" s="18"/>
      <c r="C31" s="18"/>
      <c r="D31" s="18"/>
      <c r="E31" s="18"/>
      <c r="F31" s="18"/>
      <c r="G31" s="18"/>
      <c r="H31" s="18"/>
      <c r="I31" s="18"/>
    </row>
    <row r="32" spans="1:9" ht="23.25" customHeight="1">
      <c r="A32" s="18"/>
      <c r="B32" s="18"/>
      <c r="C32" s="18"/>
      <c r="D32" s="18"/>
      <c r="E32" s="18"/>
      <c r="F32" s="18"/>
      <c r="G32" s="18"/>
      <c r="H32" s="18"/>
      <c r="I32" s="18"/>
    </row>
    <row r="33" spans="1:9" ht="23.25" customHeight="1">
      <c r="A33" s="18"/>
      <c r="B33" s="18"/>
      <c r="C33" s="18"/>
      <c r="D33" s="18"/>
      <c r="E33" s="18"/>
      <c r="F33" s="18"/>
      <c r="G33" s="18"/>
      <c r="H33" s="18"/>
      <c r="I33" s="18"/>
    </row>
    <row r="34" spans="1:9" ht="23.25" customHeight="1">
      <c r="A34" s="18"/>
      <c r="B34" s="18"/>
      <c r="C34" s="18"/>
      <c r="D34" s="18"/>
      <c r="E34" s="18"/>
      <c r="F34" s="18"/>
      <c r="G34" s="18"/>
      <c r="H34" s="18"/>
      <c r="I34" s="18"/>
    </row>
    <row r="35" spans="1:9" ht="23.25" customHeight="1">
      <c r="A35" s="18"/>
      <c r="B35" s="18"/>
      <c r="C35" s="18"/>
      <c r="D35" s="18"/>
      <c r="E35" s="18"/>
      <c r="F35" s="18"/>
      <c r="G35" s="18"/>
      <c r="H35" s="18"/>
      <c r="I35" s="18"/>
    </row>
    <row r="36" spans="1:9" ht="23.25" customHeight="1">
      <c r="A36" s="18"/>
      <c r="B36" s="18"/>
      <c r="C36" s="18"/>
      <c r="D36" s="18"/>
      <c r="E36" s="18"/>
      <c r="F36" s="18"/>
      <c r="G36" s="18"/>
      <c r="H36" s="18"/>
      <c r="I36" s="18"/>
    </row>
    <row r="37" spans="1:9" ht="23.25" customHeight="1">
      <c r="A37" s="18"/>
      <c r="B37" s="18"/>
      <c r="C37" s="18"/>
      <c r="D37" s="18"/>
      <c r="E37" s="18"/>
      <c r="F37" s="18"/>
      <c r="G37" s="18"/>
      <c r="H37" s="18"/>
      <c r="I37" s="18"/>
    </row>
    <row r="38" spans="1:9" ht="23.25" customHeight="1">
      <c r="A38" s="18"/>
      <c r="B38" s="18"/>
      <c r="C38" s="18"/>
      <c r="D38" s="18"/>
      <c r="E38" s="18"/>
      <c r="F38" s="18"/>
      <c r="G38" s="18"/>
      <c r="H38" s="18"/>
      <c r="I38" s="18"/>
    </row>
    <row r="39" spans="1:9" ht="23.25" customHeight="1">
      <c r="A39" s="18"/>
      <c r="B39" s="18"/>
      <c r="C39" s="18"/>
      <c r="D39" s="18"/>
      <c r="E39" s="18"/>
      <c r="F39" s="18"/>
      <c r="G39" s="18"/>
      <c r="H39" s="18"/>
      <c r="I39" s="18"/>
    </row>
    <row r="40" spans="1:9" ht="23.25" customHeight="1">
      <c r="A40" s="18"/>
      <c r="B40" s="18"/>
      <c r="C40" s="18"/>
      <c r="D40" s="18"/>
      <c r="E40" s="18"/>
      <c r="F40" s="18"/>
      <c r="G40" s="18"/>
      <c r="H40" s="18"/>
      <c r="I40" s="18"/>
    </row>
    <row r="41" spans="1:9" ht="23.25" customHeight="1">
      <c r="A41" s="18"/>
      <c r="B41" s="18"/>
      <c r="C41" s="18"/>
      <c r="D41" s="18"/>
      <c r="E41" s="18"/>
      <c r="F41" s="18"/>
      <c r="G41" s="18"/>
      <c r="H41" s="18"/>
      <c r="I41" s="18"/>
    </row>
    <row r="42" spans="1:9" ht="23.25" customHeight="1">
      <c r="A42" s="18"/>
      <c r="B42" s="18"/>
      <c r="C42" s="18"/>
      <c r="D42" s="18"/>
      <c r="E42" s="18"/>
      <c r="F42" s="18"/>
      <c r="G42" s="18"/>
      <c r="H42" s="18"/>
      <c r="I42" s="18"/>
    </row>
    <row r="43" spans="1:9" ht="23.25" customHeight="1">
      <c r="A43" s="18"/>
      <c r="B43" s="18"/>
      <c r="C43" s="18"/>
      <c r="D43" s="18"/>
    </row>
    <row r="44" spans="1:9" ht="23.25" customHeight="1">
      <c r="A44" s="18"/>
      <c r="B44" s="18"/>
      <c r="C44" s="18"/>
      <c r="D44" s="18"/>
    </row>
    <row r="45" spans="1:9" ht="23.25" customHeight="1">
      <c r="A45" s="19"/>
      <c r="B45" s="18"/>
      <c r="C45" s="18"/>
      <c r="D45" s="18"/>
    </row>
    <row r="46" spans="1:9" ht="23.25" customHeight="1">
      <c r="A46" s="18"/>
      <c r="B46" s="18"/>
      <c r="C46" s="18"/>
      <c r="D46" s="18"/>
    </row>
  </sheetData>
  <mergeCells count="3">
    <mergeCell ref="A1:I1"/>
    <mergeCell ref="A2:I2"/>
    <mergeCell ref="A3:I3"/>
  </mergeCells>
  <conditionalFormatting sqref="B5:B15">
    <cfRule type="cellIs" dxfId="532" priority="2" operator="equal">
      <formula>0</formula>
    </cfRule>
  </conditionalFormatting>
  <pageMargins left="0.70866141732283472" right="0.70866141732283472" top="0.74803149606299213" bottom="0.74803149606299213" header="0.31496062992125984" footer="0.31496062992125984"/>
  <pageSetup scale="43" orientation="landscape" r:id="rId1"/>
  <drawing r:id="rId2"/>
  <tableParts count="1">
    <tablePart r:id="rId3"/>
  </tablePart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60">
    <tabColor theme="6" tint="-0.249977111117893"/>
    <pageSetUpPr fitToPage="1"/>
  </sheetPr>
  <dimension ref="B1:U66"/>
  <sheetViews>
    <sheetView showGridLines="0" view="pageBreakPreview" zoomScale="40" zoomScaleNormal="70" zoomScaleSheetLayoutView="40" workbookViewId="0">
      <pane xSplit="1" ySplit="2" topLeftCell="B3" activePane="bottomRight" state="frozen"/>
      <selection pane="bottomRight" activeCell="X14" sqref="X14"/>
      <selection pane="bottomLeft" activeCell="K32" sqref="K32"/>
      <selection pane="topRight" activeCell="K32" sqref="K32"/>
    </sheetView>
  </sheetViews>
  <sheetFormatPr defaultColWidth="11.42578125" defaultRowHeight="14.25"/>
  <cols>
    <col min="1" max="1" width="0.5703125" style="218" customWidth="1"/>
    <col min="2" max="2" width="23.140625" style="218" customWidth="1"/>
    <col min="3" max="8" width="34.5703125" style="218" customWidth="1"/>
    <col min="9" max="15" width="20.7109375" style="218" customWidth="1"/>
    <col min="16" max="16" width="20.7109375" style="675" customWidth="1"/>
    <col min="17" max="17" width="26.140625" style="675" customWidth="1"/>
    <col min="18" max="18" width="20.7109375" style="675" customWidth="1"/>
    <col min="19" max="19" width="9.5703125" style="675" customWidth="1"/>
    <col min="20" max="16384" width="11.42578125" style="218"/>
  </cols>
  <sheetData>
    <row r="1" spans="2:19" s="674" customFormat="1" ht="95.25" customHeight="1">
      <c r="B1" s="1584" t="s">
        <v>774</v>
      </c>
      <c r="C1" s="1584"/>
      <c r="D1" s="1584"/>
      <c r="E1" s="1584"/>
      <c r="F1" s="1584"/>
      <c r="G1" s="1584"/>
      <c r="H1" s="1584"/>
      <c r="I1" s="1584"/>
      <c r="J1" s="1584"/>
      <c r="K1" s="1584"/>
      <c r="L1" s="1584"/>
      <c r="M1" s="1584"/>
      <c r="N1" s="1584"/>
      <c r="O1" s="1584"/>
      <c r="P1" s="1584"/>
      <c r="Q1" s="1584"/>
      <c r="R1" s="1584"/>
      <c r="S1" s="1584"/>
    </row>
    <row r="2" spans="2:19" s="674" customFormat="1" ht="36" customHeight="1">
      <c r="B2" s="1599" t="str">
        <f>+'Resumen '!O4</f>
        <v>Período:  Diciembre 2008 - Agosto 2025</v>
      </c>
      <c r="C2" s="1599"/>
      <c r="D2" s="1599"/>
      <c r="E2" s="1599"/>
      <c r="F2" s="1599"/>
      <c r="G2" s="1599"/>
      <c r="H2" s="1599"/>
      <c r="I2" s="1599"/>
      <c r="J2" s="1599"/>
      <c r="K2" s="1599"/>
      <c r="L2" s="1599"/>
      <c r="M2" s="1599"/>
      <c r="N2" s="1599"/>
      <c r="O2" s="1599"/>
      <c r="P2" s="1599"/>
      <c r="Q2" s="1599"/>
      <c r="R2" s="1599"/>
      <c r="S2" s="1599"/>
    </row>
    <row r="3" spans="2:19" ht="18" customHeight="1">
      <c r="B3" s="218" t="s">
        <v>775</v>
      </c>
    </row>
    <row r="4" spans="2:19" ht="201" customHeight="1">
      <c r="B4" s="1600" t="s">
        <v>776</v>
      </c>
      <c r="C4" s="1600"/>
      <c r="D4" s="1600"/>
      <c r="E4" s="1600"/>
      <c r="F4" s="1600"/>
      <c r="G4" s="1600"/>
      <c r="H4" s="1600"/>
      <c r="I4" s="1600"/>
      <c r="J4" s="1600"/>
      <c r="K4" s="1600"/>
      <c r="L4" s="1600"/>
      <c r="M4" s="1600"/>
      <c r="N4" s="1600"/>
      <c r="O4" s="1600"/>
      <c r="P4" s="1600"/>
      <c r="Q4" s="1600"/>
      <c r="R4" s="1600"/>
      <c r="S4" s="1600"/>
    </row>
    <row r="5" spans="2:19" s="669" customFormat="1" ht="78.75" customHeight="1">
      <c r="B5" s="540" t="s">
        <v>162</v>
      </c>
      <c r="C5" s="623" t="s">
        <v>777</v>
      </c>
      <c r="D5" s="624" t="s">
        <v>778</v>
      </c>
      <c r="E5" s="623" t="s">
        <v>779</v>
      </c>
      <c r="F5" s="623" t="s">
        <v>780</v>
      </c>
      <c r="G5" s="623" t="s">
        <v>781</v>
      </c>
      <c r="H5" s="625" t="s">
        <v>782</v>
      </c>
      <c r="P5" s="676"/>
      <c r="Q5" s="676"/>
      <c r="R5" s="676"/>
      <c r="S5" s="676"/>
    </row>
    <row r="6" spans="2:19" s="669" customFormat="1" ht="28.5" customHeight="1">
      <c r="B6" s="664">
        <v>39783</v>
      </c>
      <c r="C6" s="665">
        <v>1165631</v>
      </c>
      <c r="D6" s="665">
        <v>818089</v>
      </c>
      <c r="E6" s="666">
        <f>+Tabla63[[#This Row],[Afiliados Femeninos]]+Tabla63[[#This Row],[Afiliados Masculino]]</f>
        <v>1983720</v>
      </c>
      <c r="F6" s="665">
        <v>634008</v>
      </c>
      <c r="G6" s="665">
        <v>484285</v>
      </c>
      <c r="H6" s="667">
        <f>+Tabla63[[#This Row],[Cotizantes Femenino ]]+Tabla63[[#This Row],[Cotizantes Masculinos]]</f>
        <v>1118293</v>
      </c>
      <c r="I6" s="668"/>
      <c r="J6" s="668"/>
      <c r="K6" s="668"/>
      <c r="L6" s="668"/>
      <c r="M6" s="668"/>
      <c r="N6" s="668"/>
      <c r="O6" s="668"/>
      <c r="P6" s="676"/>
      <c r="Q6" s="676"/>
      <c r="R6" s="676"/>
      <c r="S6" s="676"/>
    </row>
    <row r="7" spans="2:19" s="669" customFormat="1" ht="28.5" customHeight="1">
      <c r="B7" s="664">
        <v>40148</v>
      </c>
      <c r="C7" s="665">
        <v>1281904</v>
      </c>
      <c r="D7" s="665">
        <v>911986</v>
      </c>
      <c r="E7" s="666">
        <f>+Tabla63[[#This Row],[Afiliados Femeninos]]+Tabla63[[#This Row],[Afiliados Masculino]]</f>
        <v>2193890</v>
      </c>
      <c r="F7" s="665">
        <v>675015</v>
      </c>
      <c r="G7" s="665">
        <v>514586</v>
      </c>
      <c r="H7" s="667">
        <f>+Tabla63[[#This Row],[Cotizantes Femenino ]]+Tabla63[[#This Row],[Cotizantes Masculinos]]</f>
        <v>1189601</v>
      </c>
      <c r="I7" s="668"/>
      <c r="J7" s="668"/>
      <c r="K7" s="668"/>
      <c r="L7" s="668"/>
      <c r="M7" s="668"/>
      <c r="N7" s="668"/>
      <c r="O7" s="668"/>
      <c r="P7" s="676"/>
      <c r="Q7" s="676"/>
      <c r="R7" s="676"/>
      <c r="S7" s="676"/>
    </row>
    <row r="8" spans="2:19" s="669" customFormat="1" ht="28.5" customHeight="1">
      <c r="B8" s="664">
        <v>40513</v>
      </c>
      <c r="C8" s="665">
        <v>1383536</v>
      </c>
      <c r="D8" s="665">
        <v>991247</v>
      </c>
      <c r="E8" s="666">
        <f>+Tabla63[[#This Row],[Afiliados Femeninos]]+Tabla63[[#This Row],[Afiliados Masculino]]</f>
        <v>2374783</v>
      </c>
      <c r="F8" s="665">
        <v>702422</v>
      </c>
      <c r="G8" s="665">
        <v>540358</v>
      </c>
      <c r="H8" s="667">
        <f>+Tabla63[[#This Row],[Cotizantes Femenino ]]+Tabla63[[#This Row],[Cotizantes Masculinos]]</f>
        <v>1242780</v>
      </c>
      <c r="I8" s="668"/>
      <c r="J8" s="668"/>
      <c r="K8" s="668"/>
      <c r="L8" s="668"/>
      <c r="M8" s="668"/>
      <c r="N8" s="668"/>
      <c r="O8" s="668"/>
      <c r="P8" s="676"/>
      <c r="Q8" s="676"/>
      <c r="R8" s="676"/>
      <c r="S8" s="676"/>
    </row>
    <row r="9" spans="2:19" s="669" customFormat="1" ht="28.5" customHeight="1">
      <c r="B9" s="664">
        <v>40878</v>
      </c>
      <c r="C9" s="665">
        <v>1480731</v>
      </c>
      <c r="D9" s="665">
        <v>1072243</v>
      </c>
      <c r="E9" s="666">
        <f>+Tabla63[[#This Row],[Afiliados Femeninos]]+Tabla63[[#This Row],[Afiliados Masculino]]</f>
        <v>2552974</v>
      </c>
      <c r="F9" s="665">
        <v>726141</v>
      </c>
      <c r="G9" s="665">
        <v>564996</v>
      </c>
      <c r="H9" s="667">
        <f>+Tabla63[[#This Row],[Cotizantes Femenino ]]+Tabla63[[#This Row],[Cotizantes Masculinos]]</f>
        <v>1291137</v>
      </c>
      <c r="I9" s="668"/>
      <c r="J9" s="668"/>
      <c r="K9" s="668"/>
      <c r="L9" s="668"/>
      <c r="M9" s="668"/>
      <c r="N9" s="668"/>
      <c r="O9" s="668"/>
      <c r="P9" s="676"/>
      <c r="Q9" s="676"/>
      <c r="R9" s="676"/>
      <c r="S9" s="676"/>
    </row>
    <row r="10" spans="2:19" s="669" customFormat="1" ht="28.5" customHeight="1">
      <c r="B10" s="664">
        <v>41244</v>
      </c>
      <c r="C10" s="665">
        <v>1570504</v>
      </c>
      <c r="D10" s="665">
        <v>1143945</v>
      </c>
      <c r="E10" s="666">
        <f>+Tabla63[[#This Row],[Afiliados Femeninos]]+Tabla63[[#This Row],[Afiliados Masculino]]</f>
        <v>2714449</v>
      </c>
      <c r="F10" s="665">
        <v>770060</v>
      </c>
      <c r="G10" s="665">
        <v>606906</v>
      </c>
      <c r="H10" s="667">
        <f>+Tabla63[[#This Row],[Cotizantes Femenino ]]+Tabla63[[#This Row],[Cotizantes Masculinos]]</f>
        <v>1376966</v>
      </c>
      <c r="I10" s="668"/>
      <c r="J10" s="668"/>
      <c r="K10" s="668"/>
      <c r="L10" s="668"/>
      <c r="M10" s="668"/>
      <c r="N10" s="668"/>
      <c r="O10" s="668"/>
      <c r="P10" s="676"/>
      <c r="Q10" s="676"/>
      <c r="R10" s="676"/>
      <c r="S10" s="676"/>
    </row>
    <row r="11" spans="2:19" s="669" customFormat="1" ht="28.5" customHeight="1">
      <c r="B11" s="664">
        <v>41609</v>
      </c>
      <c r="C11" s="665">
        <v>1661097</v>
      </c>
      <c r="D11" s="665">
        <v>1220033</v>
      </c>
      <c r="E11" s="666">
        <f>+Tabla63[[#This Row],[Afiliados Femeninos]]+Tabla63[[#This Row],[Afiliados Masculino]]</f>
        <v>2881130</v>
      </c>
      <c r="F11" s="665">
        <v>835620</v>
      </c>
      <c r="G11" s="665">
        <v>672772</v>
      </c>
      <c r="H11" s="667">
        <f>+Tabla63[[#This Row],[Cotizantes Femenino ]]+Tabla63[[#This Row],[Cotizantes Masculinos]]</f>
        <v>1508392</v>
      </c>
      <c r="I11" s="668"/>
      <c r="J11" s="668"/>
      <c r="K11" s="668"/>
      <c r="L11" s="668"/>
      <c r="M11" s="668"/>
      <c r="N11" s="668"/>
      <c r="O11" s="668"/>
      <c r="P11" s="676"/>
      <c r="Q11" s="676"/>
      <c r="R11" s="676"/>
      <c r="S11" s="676"/>
    </row>
    <row r="12" spans="2:19" s="669" customFormat="1" ht="28.5" customHeight="1">
      <c r="B12" s="664">
        <v>41974</v>
      </c>
      <c r="C12" s="665">
        <v>1759926</v>
      </c>
      <c r="D12" s="665">
        <v>1309974</v>
      </c>
      <c r="E12" s="666">
        <f>+Tabla63[[#This Row],[Afiliados Femeninos]]+Tabla63[[#This Row],[Afiliados Masculino]]</f>
        <v>3069900</v>
      </c>
      <c r="F12" s="665">
        <v>892937</v>
      </c>
      <c r="G12" s="665">
        <v>724170</v>
      </c>
      <c r="H12" s="667">
        <f>+Tabla63[[#This Row],[Cotizantes Femenino ]]+Tabla63[[#This Row],[Cotizantes Masculinos]]</f>
        <v>1617107</v>
      </c>
      <c r="P12" s="676"/>
      <c r="Q12" s="676"/>
      <c r="R12" s="676"/>
      <c r="S12" s="676"/>
    </row>
    <row r="13" spans="2:19" s="669" customFormat="1" ht="28.5" customHeight="1">
      <c r="B13" s="664">
        <v>42339</v>
      </c>
      <c r="C13" s="665">
        <v>1864734</v>
      </c>
      <c r="D13" s="665">
        <v>1405023</v>
      </c>
      <c r="E13" s="666">
        <f>+Tabla63[[#This Row],[Afiliados Femeninos]]+Tabla63[[#This Row],[Afiliados Masculino]]</f>
        <v>3269757</v>
      </c>
      <c r="F13" s="665">
        <v>958167</v>
      </c>
      <c r="G13" s="665">
        <v>767635</v>
      </c>
      <c r="H13" s="667">
        <f>+Tabla63[[#This Row],[Cotizantes Femenino ]]+Tabla63[[#This Row],[Cotizantes Masculinos]]</f>
        <v>1725802</v>
      </c>
      <c r="P13" s="676"/>
      <c r="Q13" s="676"/>
      <c r="R13" s="676"/>
      <c r="S13" s="676"/>
    </row>
    <row r="14" spans="2:19" s="669" customFormat="1" ht="28.5" customHeight="1">
      <c r="B14" s="664">
        <v>42720</v>
      </c>
      <c r="C14" s="665">
        <v>1974015</v>
      </c>
      <c r="D14" s="665">
        <v>1499879</v>
      </c>
      <c r="E14" s="666">
        <f>+Tabla63[[#This Row],[Afiliados Femeninos]]+Tabla63[[#This Row],[Afiliados Masculino]]</f>
        <v>3473894</v>
      </c>
      <c r="F14" s="665">
        <v>1021381</v>
      </c>
      <c r="G14" s="665">
        <v>815723</v>
      </c>
      <c r="H14" s="667">
        <f>+Tabla63[[#This Row],[Cotizantes Femenino ]]+Tabla63[[#This Row],[Cotizantes Masculinos]]</f>
        <v>1837104</v>
      </c>
      <c r="P14" s="676"/>
      <c r="Q14" s="676"/>
      <c r="R14" s="676"/>
      <c r="S14" s="676"/>
    </row>
    <row r="15" spans="2:19" s="669" customFormat="1" ht="28.5" customHeight="1">
      <c r="B15" s="664">
        <v>43085</v>
      </c>
      <c r="C15" s="665">
        <v>2098283</v>
      </c>
      <c r="D15" s="665">
        <v>1605072</v>
      </c>
      <c r="E15" s="666">
        <f>+Tabla63[[#This Row],[Afiliados Femeninos]]+Tabla63[[#This Row],[Afiliados Masculino]]</f>
        <v>3703355</v>
      </c>
      <c r="F15" s="665">
        <v>1067270</v>
      </c>
      <c r="G15" s="665">
        <v>868698</v>
      </c>
      <c r="H15" s="667">
        <f>+Tabla63[[#This Row],[Cotizantes Femenino ]]+Tabla63[[#This Row],[Cotizantes Masculinos]]</f>
        <v>1935968</v>
      </c>
      <c r="P15" s="676"/>
      <c r="Q15" s="676"/>
      <c r="R15" s="676"/>
      <c r="S15" s="676"/>
    </row>
    <row r="16" spans="2:19" s="669" customFormat="1" ht="28.5" customHeight="1">
      <c r="B16" s="664">
        <v>43452</v>
      </c>
      <c r="C16" s="665">
        <v>2212375</v>
      </c>
      <c r="D16" s="665">
        <v>1707568</v>
      </c>
      <c r="E16" s="666">
        <f>+Tabla63[[#This Row],[Afiliados Femeninos]]+Tabla63[[#This Row],[Afiliados Masculino]]</f>
        <v>3919943</v>
      </c>
      <c r="F16" s="665">
        <v>1041450</v>
      </c>
      <c r="G16" s="665">
        <v>883469</v>
      </c>
      <c r="H16" s="667">
        <f>+Tabla63[[#This Row],[Cotizantes Femenino ]]+Tabla63[[#This Row],[Cotizantes Masculinos]]</f>
        <v>1924919</v>
      </c>
      <c r="P16" s="676"/>
      <c r="Q16" s="676"/>
      <c r="R16" s="676"/>
      <c r="S16" s="676"/>
    </row>
    <row r="17" spans="2:21" s="669" customFormat="1" ht="28.5" customHeight="1">
      <c r="B17" s="664">
        <v>43817</v>
      </c>
      <c r="C17" s="665">
        <v>2321656</v>
      </c>
      <c r="D17" s="665">
        <v>1811487</v>
      </c>
      <c r="E17" s="666">
        <f>+Tabla63[[#This Row],[Afiliados Femeninos]]+Tabla63[[#This Row],[Afiliados Masculino]]</f>
        <v>4133143</v>
      </c>
      <c r="F17" s="665">
        <v>1041450</v>
      </c>
      <c r="G17" s="665">
        <v>883469</v>
      </c>
      <c r="H17" s="667">
        <f>+Tabla63[[#This Row],[Cotizantes Femenino ]]+Tabla63[[#This Row],[Cotizantes Masculinos]]</f>
        <v>1924919</v>
      </c>
      <c r="P17" s="676"/>
      <c r="Q17" s="676"/>
      <c r="R17" s="676"/>
      <c r="S17" s="676"/>
    </row>
    <row r="18" spans="2:21" s="669" customFormat="1" ht="28.5" customHeight="1">
      <c r="B18" s="664">
        <v>44183</v>
      </c>
      <c r="C18" s="665">
        <v>2404153</v>
      </c>
      <c r="D18" s="665">
        <v>1891266</v>
      </c>
      <c r="E18" s="666">
        <f>+Tabla63[[#This Row],[Afiliados Femeninos]]+Tabla63[[#This Row],[Afiliados Masculino]]</f>
        <v>4295419</v>
      </c>
      <c r="F18" s="665">
        <v>927727</v>
      </c>
      <c r="G18" s="665">
        <v>819713</v>
      </c>
      <c r="H18" s="667">
        <f>+Tabla63[[#This Row],[Cotizantes Femenino ]]+Tabla63[[#This Row],[Cotizantes Masculinos]]</f>
        <v>1747440</v>
      </c>
      <c r="P18" s="676"/>
      <c r="Q18" s="676"/>
      <c r="R18" s="676"/>
      <c r="S18" s="676"/>
    </row>
    <row r="19" spans="2:21" s="669" customFormat="1" ht="28.5" customHeight="1">
      <c r="B19" s="664">
        <v>44548</v>
      </c>
      <c r="C19" s="665">
        <v>2502520</v>
      </c>
      <c r="D19" s="665">
        <v>2009454</v>
      </c>
      <c r="E19" s="666">
        <f>+Tabla63[[#This Row],[Afiliados Femeninos]]+Tabla63[[#This Row],[Afiliados Masculino]]</f>
        <v>4511974</v>
      </c>
      <c r="F19" s="665">
        <v>927727</v>
      </c>
      <c r="G19" s="665">
        <v>819713</v>
      </c>
      <c r="H19" s="667">
        <f>+Tabla63[[#This Row],[Cotizantes Femenino ]]+Tabla63[[#This Row],[Cotizantes Masculinos]]</f>
        <v>1747440</v>
      </c>
      <c r="R19" s="676"/>
      <c r="S19" s="676"/>
    </row>
    <row r="20" spans="2:21" s="669" customFormat="1" ht="28.5" customHeight="1">
      <c r="B20" s="670">
        <v>44913</v>
      </c>
      <c r="C20" s="671">
        <v>2631139</v>
      </c>
      <c r="D20" s="671">
        <v>2157720</v>
      </c>
      <c r="E20" s="666">
        <f>+Tabla63[[#This Row],[Afiliados Femeninos]]+Tabla63[[#This Row],[Afiliados Masculino]]</f>
        <v>4788859</v>
      </c>
      <c r="F20" s="671">
        <v>1055375</v>
      </c>
      <c r="G20" s="671">
        <v>965622</v>
      </c>
      <c r="H20" s="672">
        <v>2020997</v>
      </c>
      <c r="P20" s="676"/>
      <c r="Q20" s="676"/>
      <c r="R20" s="676"/>
      <c r="S20" s="676"/>
    </row>
    <row r="21" spans="2:21" s="669" customFormat="1" ht="28.5" customHeight="1">
      <c r="B21" s="670">
        <v>45278</v>
      </c>
      <c r="C21" s="671">
        <v>2755873</v>
      </c>
      <c r="D21" s="671">
        <v>2282259</v>
      </c>
      <c r="E21" s="666">
        <f>+Tabla63[[#This Row],[Afiliados Femeninos]]+Tabla63[[#This Row],[Afiliados Masculino]]</f>
        <v>5038132</v>
      </c>
      <c r="F21" s="671">
        <v>1072372</v>
      </c>
      <c r="G21" s="671">
        <v>977894</v>
      </c>
      <c r="H21" s="672">
        <f>+Tabla63[[#This Row],[Cotizantes Femenino ]]+Tabla63[[#This Row],[Cotizantes Masculinos]]</f>
        <v>2050266</v>
      </c>
      <c r="P21" s="676"/>
      <c r="Q21" s="676"/>
      <c r="R21" s="676"/>
      <c r="S21" s="676"/>
    </row>
    <row r="22" spans="2:21" s="669" customFormat="1" ht="28.5" customHeight="1">
      <c r="B22" s="670">
        <v>45644</v>
      </c>
      <c r="C22" s="671">
        <v>2892776</v>
      </c>
      <c r="D22" s="671">
        <v>2417770</v>
      </c>
      <c r="E22" s="666">
        <f>+Tabla63[[#This Row],[Afiliados Femeninos]]+Tabla63[[#This Row],[Afiliados Masculino]]</f>
        <v>5310546</v>
      </c>
      <c r="F22" s="671">
        <v>1146760</v>
      </c>
      <c r="G22" s="671">
        <v>1072739</v>
      </c>
      <c r="H22" s="672">
        <f>+Tabla63[[#This Row],[Cotizantes Femenino ]]+Tabla63[[#This Row],[Cotizantes Masculinos]]</f>
        <v>2219499</v>
      </c>
      <c r="P22" s="676"/>
      <c r="Q22" s="676"/>
      <c r="R22" s="676"/>
      <c r="S22" s="676"/>
    </row>
    <row r="23" spans="2:21" s="669" customFormat="1" ht="28.5" customHeight="1">
      <c r="B23" s="996" t="str">
        <f>+'Resumen '!O5</f>
        <v>Ago.25</v>
      </c>
      <c r="C23" s="671">
        <f>+'Resumen '!B43</f>
        <v>2981707</v>
      </c>
      <c r="D23" s="671">
        <f>+'Resumen '!B44</f>
        <v>2506057</v>
      </c>
      <c r="E23" s="666">
        <f>+Tabla63[[#This Row],[Afiliados Femeninos]]+Tabla63[[#This Row],[Afiliados Masculino]]</f>
        <v>5487764</v>
      </c>
      <c r="F23" s="671">
        <f>+'Resumen '!D43</f>
        <v>1125989</v>
      </c>
      <c r="G23" s="671">
        <f>+'Resumen '!D44</f>
        <v>1066114</v>
      </c>
      <c r="H23" s="672">
        <f>+Tabla63[[#This Row],[Cotizantes Femenino ]]+Tabla63[[#This Row],[Cotizantes Masculinos]]</f>
        <v>2192103</v>
      </c>
      <c r="I23" s="673"/>
      <c r="J23" s="673"/>
      <c r="K23" s="673"/>
      <c r="L23" s="673"/>
      <c r="M23" s="673"/>
      <c r="N23" s="673"/>
      <c r="O23" s="673"/>
      <c r="P23" s="732"/>
      <c r="Q23" s="732"/>
      <c r="R23" s="676"/>
      <c r="S23" s="676"/>
    </row>
    <row r="24" spans="2:21" ht="24.75" customHeight="1">
      <c r="B24" s="233" t="s">
        <v>760</v>
      </c>
      <c r="I24" s="239"/>
      <c r="J24" s="239"/>
      <c r="K24" s="239"/>
      <c r="L24" s="239"/>
      <c r="M24" s="239"/>
      <c r="N24" s="239"/>
      <c r="O24" s="239"/>
      <c r="P24" s="677"/>
      <c r="Q24" s="677"/>
      <c r="U24" s="218">
        <f>+H23-'2. SVDS'!B24</f>
        <v>0</v>
      </c>
    </row>
    <row r="25" spans="2:21">
      <c r="B25" s="240"/>
      <c r="C25" s="240"/>
      <c r="D25" s="240"/>
      <c r="E25" s="240"/>
      <c r="F25" s="240"/>
      <c r="G25" s="240"/>
      <c r="H25" s="240"/>
      <c r="I25" s="239"/>
      <c r="J25" s="239"/>
      <c r="K25" s="239"/>
      <c r="L25" s="239"/>
      <c r="M25" s="239"/>
      <c r="N25" s="239"/>
      <c r="O25" s="239"/>
      <c r="P25" s="677"/>
      <c r="Q25" s="677"/>
      <c r="R25" s="677"/>
      <c r="S25" s="677"/>
    </row>
    <row r="26" spans="2:21" s="240" customFormat="1">
      <c r="B26" s="332"/>
      <c r="P26" s="678"/>
      <c r="Q26" s="678"/>
      <c r="R26" s="678"/>
      <c r="S26" s="678"/>
    </row>
    <row r="27" spans="2:21" s="239" customFormat="1">
      <c r="B27" s="332"/>
      <c r="C27" s="366"/>
      <c r="D27" s="366"/>
      <c r="E27" s="366"/>
      <c r="F27" s="366"/>
      <c r="G27" s="240"/>
      <c r="H27" s="240"/>
      <c r="P27" s="677"/>
      <c r="Q27" s="677"/>
      <c r="R27" s="677"/>
      <c r="S27" s="677"/>
    </row>
    <row r="28" spans="2:21" s="239" customFormat="1">
      <c r="P28" s="677"/>
      <c r="Q28" s="677"/>
      <c r="R28" s="677"/>
      <c r="S28" s="677"/>
    </row>
    <row r="29" spans="2:21" s="239" customFormat="1">
      <c r="P29" s="677"/>
      <c r="Q29" s="677"/>
      <c r="R29" s="677"/>
      <c r="S29" s="677"/>
    </row>
    <row r="30" spans="2:21" s="239" customFormat="1">
      <c r="P30" s="677"/>
      <c r="Q30" s="677"/>
      <c r="R30" s="677"/>
      <c r="S30" s="677"/>
    </row>
    <row r="31" spans="2:21" s="239" customFormat="1">
      <c r="P31" s="677"/>
      <c r="Q31" s="677"/>
      <c r="R31" s="677"/>
      <c r="S31" s="677"/>
    </row>
    <row r="32" spans="2:21" s="239" customFormat="1">
      <c r="P32" s="677"/>
      <c r="Q32" s="677"/>
      <c r="R32" s="677"/>
      <c r="S32" s="677"/>
    </row>
    <row r="33" spans="2:19" s="239" customFormat="1">
      <c r="P33" s="677"/>
      <c r="Q33" s="677"/>
      <c r="R33" s="677"/>
      <c r="S33" s="677"/>
    </row>
    <row r="34" spans="2:19" s="239" customFormat="1">
      <c r="P34" s="677"/>
      <c r="Q34" s="677"/>
      <c r="R34" s="677"/>
      <c r="S34" s="677"/>
    </row>
    <row r="35" spans="2:19" s="239" customFormat="1">
      <c r="P35" s="677"/>
      <c r="Q35" s="677"/>
      <c r="R35" s="677"/>
      <c r="S35" s="677"/>
    </row>
    <row r="36" spans="2:19" s="239" customFormat="1">
      <c r="P36" s="677"/>
      <c r="Q36" s="677"/>
      <c r="R36" s="677"/>
      <c r="S36" s="677"/>
    </row>
    <row r="37" spans="2:19" s="239" customFormat="1">
      <c r="P37" s="677"/>
      <c r="Q37" s="677"/>
      <c r="R37" s="677"/>
      <c r="S37" s="677"/>
    </row>
    <row r="38" spans="2:19" s="239" customFormat="1">
      <c r="P38" s="677"/>
      <c r="Q38" s="677"/>
      <c r="R38" s="677"/>
      <c r="S38" s="677"/>
    </row>
    <row r="39" spans="2:19" s="239" customFormat="1">
      <c r="P39" s="677"/>
      <c r="Q39" s="677"/>
      <c r="R39" s="677"/>
      <c r="S39" s="677"/>
    </row>
    <row r="40" spans="2:19" s="239" customFormat="1">
      <c r="P40" s="677"/>
      <c r="Q40" s="677"/>
      <c r="R40" s="677"/>
      <c r="S40" s="677"/>
    </row>
    <row r="41" spans="2:19" s="239" customFormat="1">
      <c r="P41" s="677"/>
      <c r="Q41" s="677"/>
      <c r="R41" s="677"/>
      <c r="S41" s="677"/>
    </row>
    <row r="42" spans="2:19" s="239" customFormat="1">
      <c r="P42" s="677"/>
      <c r="Q42" s="677"/>
      <c r="R42" s="677"/>
      <c r="S42" s="677"/>
    </row>
    <row r="43" spans="2:19" s="239" customFormat="1">
      <c r="P43" s="677"/>
      <c r="Q43" s="677"/>
      <c r="R43" s="677"/>
      <c r="S43" s="677"/>
    </row>
    <row r="44" spans="2:19" s="239" customFormat="1">
      <c r="P44" s="677"/>
      <c r="Q44" s="677"/>
      <c r="R44" s="677"/>
      <c r="S44" s="677"/>
    </row>
    <row r="45" spans="2:19" s="239" customFormat="1">
      <c r="P45" s="677"/>
      <c r="Q45" s="677"/>
      <c r="R45" s="677"/>
      <c r="S45" s="677"/>
    </row>
    <row r="46" spans="2:19" s="239" customFormat="1">
      <c r="P46" s="677"/>
      <c r="Q46" s="677"/>
      <c r="R46" s="677"/>
      <c r="S46" s="677"/>
    </row>
    <row r="47" spans="2:19" ht="9.75" customHeight="1">
      <c r="B47" s="239"/>
      <c r="C47" s="239"/>
      <c r="D47" s="239"/>
    </row>
    <row r="48" spans="2:19" hidden="1">
      <c r="B48" s="239"/>
      <c r="C48" s="239"/>
      <c r="D48" s="239"/>
    </row>
    <row r="49" spans="2:19">
      <c r="B49" s="239"/>
      <c r="C49" s="239"/>
      <c r="D49" s="239"/>
    </row>
    <row r="50" spans="2:19">
      <c r="B50" s="239"/>
      <c r="C50" s="239"/>
      <c r="D50" s="239"/>
    </row>
    <row r="51" spans="2:19" ht="84" customHeight="1">
      <c r="B51" s="239"/>
      <c r="C51" s="239"/>
      <c r="D51" s="239"/>
    </row>
    <row r="52" spans="2:19">
      <c r="B52" s="239"/>
      <c r="C52" s="239"/>
      <c r="D52" s="239"/>
    </row>
    <row r="53" spans="2:19">
      <c r="B53" s="239"/>
      <c r="C53" s="239"/>
      <c r="D53" s="239"/>
    </row>
    <row r="54" spans="2:19">
      <c r="B54" s="239"/>
      <c r="C54" s="239"/>
      <c r="D54" s="239"/>
    </row>
    <row r="55" spans="2:19">
      <c r="B55" s="239"/>
      <c r="C55" s="239"/>
      <c r="D55" s="239"/>
    </row>
    <row r="56" spans="2:19">
      <c r="B56" s="239"/>
      <c r="C56" s="239"/>
      <c r="D56" s="239"/>
    </row>
    <row r="57" spans="2:19">
      <c r="B57" s="239"/>
      <c r="C57" s="239"/>
      <c r="D57" s="239"/>
    </row>
    <row r="58" spans="2:19">
      <c r="B58" s="239"/>
      <c r="C58" s="239"/>
      <c r="D58" s="239"/>
    </row>
    <row r="59" spans="2:19" ht="160.5" customHeight="1">
      <c r="B59" s="239"/>
      <c r="C59" s="239"/>
      <c r="D59" s="239"/>
    </row>
    <row r="60" spans="2:19">
      <c r="B60" s="239"/>
      <c r="C60" s="239"/>
      <c r="D60" s="239"/>
    </row>
    <row r="61" spans="2:19">
      <c r="B61" s="239"/>
      <c r="C61" s="239"/>
      <c r="D61" s="239"/>
    </row>
    <row r="62" spans="2:19">
      <c r="B62" s="239"/>
      <c r="C62" s="239"/>
      <c r="D62" s="239"/>
    </row>
    <row r="63" spans="2:19">
      <c r="B63" s="332"/>
      <c r="C63" s="240"/>
      <c r="D63" s="240"/>
      <c r="E63" s="240"/>
      <c r="F63" s="240"/>
      <c r="G63" s="240"/>
      <c r="H63" s="240"/>
      <c r="I63" s="239"/>
      <c r="J63" s="239"/>
      <c r="K63" s="239"/>
      <c r="L63" s="239"/>
      <c r="M63" s="239"/>
      <c r="N63" s="239"/>
      <c r="O63" s="239"/>
      <c r="P63" s="677"/>
      <c r="Q63" s="677"/>
      <c r="R63" s="677"/>
      <c r="S63" s="677"/>
    </row>
    <row r="64" spans="2:19">
      <c r="B64" s="332"/>
      <c r="C64" s="240"/>
      <c r="D64" s="240"/>
      <c r="E64" s="240"/>
      <c r="F64" s="240"/>
      <c r="G64" s="240"/>
      <c r="H64" s="240"/>
      <c r="I64" s="239"/>
      <c r="J64" s="239"/>
      <c r="K64" s="239"/>
      <c r="L64" s="239"/>
      <c r="M64" s="239"/>
      <c r="N64" s="239"/>
      <c r="O64" s="239"/>
      <c r="P64" s="677"/>
      <c r="Q64" s="677"/>
      <c r="R64" s="677"/>
      <c r="S64" s="677"/>
    </row>
    <row r="65" spans="2:8">
      <c r="B65" s="332"/>
      <c r="C65" s="240"/>
      <c r="D65" s="240"/>
      <c r="E65" s="240"/>
      <c r="F65" s="240"/>
      <c r="G65" s="240"/>
      <c r="H65" s="240"/>
    </row>
    <row r="66" spans="2:8">
      <c r="B66" s="240"/>
      <c r="C66" s="240"/>
      <c r="D66" s="240"/>
      <c r="E66" s="240"/>
      <c r="F66" s="240"/>
      <c r="G66" s="240"/>
      <c r="H66" s="240"/>
    </row>
  </sheetData>
  <mergeCells count="3">
    <mergeCell ref="B1:S1"/>
    <mergeCell ref="B2:S2"/>
    <mergeCell ref="B4:S4"/>
  </mergeCells>
  <pageMargins left="0.70866141732283472" right="0.70866141732283472" top="0.74803149606299213" bottom="0.74803149606299213" header="0.31496062992125984" footer="0.31496062992125984"/>
  <pageSetup scale="25" orientation="landscape" r:id="rId1"/>
  <drawing r:id="rId2"/>
  <tableParts count="1">
    <tablePart r:id="rId3"/>
  </tableParts>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61">
    <tabColor theme="6" tint="-0.249977111117893"/>
    <pageSetUpPr fitToPage="1"/>
  </sheetPr>
  <dimension ref="A1:U47"/>
  <sheetViews>
    <sheetView showGridLines="0" view="pageBreakPreview" zoomScale="40" zoomScaleNormal="78" zoomScaleSheetLayoutView="40" workbookViewId="0">
      <selection activeCell="G16" sqref="G16"/>
    </sheetView>
  </sheetViews>
  <sheetFormatPr defaultColWidth="11.42578125" defaultRowHeight="14.25"/>
  <cols>
    <col min="1" max="1" width="36" style="218" customWidth="1"/>
    <col min="2" max="2" width="37.140625" style="218" customWidth="1"/>
    <col min="3" max="3" width="31.42578125" style="218" customWidth="1"/>
    <col min="4" max="4" width="19.42578125" style="218" bestFit="1" customWidth="1"/>
    <col min="5" max="5" width="17.5703125" style="218" customWidth="1"/>
    <col min="6" max="6" width="10.42578125" style="218" customWidth="1"/>
    <col min="7" max="11" width="38.28515625" style="218" customWidth="1"/>
    <col min="12" max="12" width="11.140625" style="218" customWidth="1"/>
    <col min="13" max="13" width="25.28515625" style="218" customWidth="1"/>
    <col min="14" max="14" width="18.28515625" style="218" customWidth="1"/>
    <col min="15" max="15" width="22" style="218" customWidth="1"/>
    <col min="16" max="16" width="27.7109375" style="218" customWidth="1"/>
    <col min="17" max="17" width="16.7109375" style="218" customWidth="1"/>
    <col min="18" max="18" width="15.28515625" style="218" customWidth="1"/>
    <col min="19" max="19" width="12.5703125" style="218" bestFit="1" customWidth="1"/>
    <col min="20" max="20" width="58.5703125" style="218" customWidth="1"/>
    <col min="21" max="21" width="15.42578125" style="218" bestFit="1" customWidth="1"/>
    <col min="22" max="16384" width="11.42578125" style="218"/>
  </cols>
  <sheetData>
    <row r="1" spans="1:20" s="369" customFormat="1" ht="113.25" customHeight="1">
      <c r="A1" s="1601" t="s">
        <v>783</v>
      </c>
      <c r="B1" s="1601"/>
      <c r="C1" s="1601"/>
      <c r="D1" s="1601"/>
      <c r="E1" s="1601"/>
      <c r="F1" s="1601"/>
      <c r="G1" s="1601"/>
      <c r="H1" s="1601"/>
      <c r="I1" s="1601"/>
      <c r="J1" s="1601"/>
      <c r="K1" s="1601"/>
      <c r="L1" s="1601"/>
      <c r="M1" s="1601"/>
      <c r="N1" s="1601"/>
      <c r="O1" s="1601"/>
      <c r="P1" s="1601"/>
      <c r="Q1" s="1601"/>
    </row>
    <row r="2" spans="1:20" s="369" customFormat="1" ht="43.5" customHeight="1">
      <c r="A2" s="1602" t="str">
        <f>+'Resumen '!O7</f>
        <v>Período:  Diciembre 2010 - Agosto 2025</v>
      </c>
      <c r="B2" s="1602"/>
      <c r="C2" s="1602"/>
      <c r="D2" s="1602"/>
      <c r="E2" s="1602"/>
      <c r="F2" s="1602"/>
      <c r="G2" s="1602"/>
      <c r="H2" s="1602"/>
      <c r="I2" s="1602"/>
      <c r="J2" s="1602"/>
      <c r="K2" s="1602"/>
      <c r="L2" s="1602"/>
      <c r="M2" s="1602"/>
      <c r="N2" s="1602"/>
      <c r="O2" s="1602"/>
      <c r="P2" s="1602"/>
      <c r="Q2" s="1602"/>
      <c r="R2" s="370"/>
      <c r="S2" s="370"/>
    </row>
    <row r="3" spans="1:20" ht="18" customHeight="1">
      <c r="A3" s="238"/>
      <c r="B3" s="238"/>
      <c r="C3" s="238"/>
      <c r="D3" s="238"/>
      <c r="E3" s="238"/>
      <c r="F3" s="238"/>
      <c r="G3" s="238"/>
      <c r="H3" s="238"/>
      <c r="I3" s="238"/>
      <c r="J3" s="238"/>
      <c r="K3" s="238"/>
      <c r="L3" s="238"/>
      <c r="M3" s="238"/>
      <c r="N3" s="238"/>
      <c r="O3" s="238"/>
      <c r="P3" s="238"/>
      <c r="Q3" s="238"/>
      <c r="R3" s="238"/>
      <c r="S3" s="238"/>
    </row>
    <row r="4" spans="1:20" ht="217.5" customHeight="1">
      <c r="A4" s="1605" t="s">
        <v>784</v>
      </c>
      <c r="B4" s="1605"/>
      <c r="C4" s="1605"/>
      <c r="D4" s="1605"/>
      <c r="E4" s="1605"/>
      <c r="F4" s="1605"/>
      <c r="G4" s="1605"/>
      <c r="H4" s="1605"/>
      <c r="I4" s="1605"/>
      <c r="J4" s="1605"/>
      <c r="K4" s="1605"/>
      <c r="L4" s="1605"/>
      <c r="M4" s="1605"/>
      <c r="N4" s="1605"/>
      <c r="O4" s="1605"/>
      <c r="P4" s="1605"/>
      <c r="Q4" s="1605"/>
    </row>
    <row r="5" spans="1:20" ht="10.5" customHeight="1">
      <c r="D5" s="238"/>
    </row>
    <row r="6" spans="1:20" ht="39" customHeight="1">
      <c r="A6" s="1603" t="s">
        <v>159</v>
      </c>
      <c r="B6" s="1604"/>
    </row>
    <row r="7" spans="1:20" ht="59.25" customHeight="1">
      <c r="A7" s="541" t="s">
        <v>785</v>
      </c>
      <c r="B7" s="541" t="s">
        <v>786</v>
      </c>
    </row>
    <row r="8" spans="1:20" ht="30.75">
      <c r="A8" s="542" t="s">
        <v>487</v>
      </c>
      <c r="B8" s="916">
        <v>10644</v>
      </c>
    </row>
    <row r="9" spans="1:20" ht="30.75">
      <c r="A9" s="542" t="s">
        <v>488</v>
      </c>
      <c r="B9" s="916">
        <v>6268</v>
      </c>
    </row>
    <row r="10" spans="1:20" ht="30.75">
      <c r="A10" s="542" t="s">
        <v>489</v>
      </c>
      <c r="B10" s="916">
        <v>10046</v>
      </c>
    </row>
    <row r="11" spans="1:20" ht="30.75">
      <c r="A11" s="542" t="s">
        <v>490</v>
      </c>
      <c r="B11" s="916">
        <v>15740</v>
      </c>
      <c r="T11" s="233"/>
    </row>
    <row r="12" spans="1:20" ht="30.75">
      <c r="A12" s="542" t="s">
        <v>491</v>
      </c>
      <c r="B12" s="916">
        <v>32365</v>
      </c>
      <c r="F12" s="233"/>
    </row>
    <row r="13" spans="1:20" ht="30.75">
      <c r="A13" s="542" t="s">
        <v>492</v>
      </c>
      <c r="B13" s="916">
        <v>42590</v>
      </c>
    </row>
    <row r="14" spans="1:20" ht="30.75">
      <c r="A14" s="542" t="s">
        <v>493</v>
      </c>
      <c r="B14" s="916">
        <v>65077</v>
      </c>
    </row>
    <row r="15" spans="1:20" ht="30.75">
      <c r="A15" s="542" t="s">
        <v>494</v>
      </c>
      <c r="B15" s="916">
        <v>80517</v>
      </c>
    </row>
    <row r="16" spans="1:20" ht="30.75">
      <c r="A16" s="542" t="s">
        <v>739</v>
      </c>
      <c r="B16" s="916">
        <v>82712</v>
      </c>
    </row>
    <row r="17" spans="1:18" ht="30.75">
      <c r="A17" s="542" t="s">
        <v>740</v>
      </c>
      <c r="B17" s="916">
        <v>88025</v>
      </c>
    </row>
    <row r="18" spans="1:18" ht="30.75">
      <c r="A18" s="542" t="s">
        <v>636</v>
      </c>
      <c r="B18" s="916">
        <v>23483</v>
      </c>
    </row>
    <row r="19" spans="1:18" ht="30.75">
      <c r="A19" s="542" t="s">
        <v>498</v>
      </c>
      <c r="B19" s="916">
        <v>35307</v>
      </c>
    </row>
    <row r="20" spans="1:18" ht="30.75">
      <c r="A20" s="542" t="s">
        <v>499</v>
      </c>
      <c r="B20" s="916">
        <v>62389</v>
      </c>
    </row>
    <row r="21" spans="1:18" ht="30.75">
      <c r="A21" s="542" t="s">
        <v>500</v>
      </c>
      <c r="B21" s="916">
        <v>81636</v>
      </c>
    </row>
    <row r="22" spans="1:18" ht="30.75">
      <c r="A22" s="542" t="s">
        <v>501</v>
      </c>
      <c r="B22" s="916">
        <v>91014</v>
      </c>
    </row>
    <row r="23" spans="1:18" ht="30.75">
      <c r="A23" s="542" t="str">
        <f>+'Resumen '!O6</f>
        <v>Ago. 2025</v>
      </c>
      <c r="B23" s="916">
        <f>+'Resumen '!B53</f>
        <v>65540</v>
      </c>
      <c r="R23" s="218">
        <f>+Tabla67[[#This Row],[Casos]]-'8. SVDS'!O21</f>
        <v>0</v>
      </c>
    </row>
    <row r="24" spans="1:18" ht="30.75">
      <c r="A24" s="542" t="s">
        <v>64</v>
      </c>
      <c r="B24" s="543">
        <f>SUM(B8:B23)</f>
        <v>793353</v>
      </c>
      <c r="F24" s="239"/>
      <c r="H24" s="239"/>
      <c r="O24" s="239"/>
    </row>
    <row r="25" spans="1:18" ht="27">
      <c r="A25" s="317"/>
      <c r="B25" s="317"/>
      <c r="G25" s="239"/>
      <c r="I25" s="239"/>
      <c r="M25" s="239"/>
      <c r="P25" s="239"/>
      <c r="Q25" s="239"/>
    </row>
    <row r="26" spans="1:18">
      <c r="I26" s="239"/>
      <c r="K26" s="239"/>
      <c r="L26" s="239"/>
    </row>
    <row r="27" spans="1:18">
      <c r="I27" s="239"/>
      <c r="M27" s="239"/>
      <c r="Q27" s="239"/>
    </row>
    <row r="28" spans="1:18">
      <c r="G28" s="239"/>
      <c r="I28" s="239"/>
      <c r="M28" s="239"/>
      <c r="Q28" s="239"/>
    </row>
    <row r="29" spans="1:18">
      <c r="D29" s="242"/>
      <c r="E29" s="242"/>
      <c r="F29" s="242"/>
      <c r="G29" s="243"/>
      <c r="H29" s="242"/>
      <c r="I29" s="243"/>
      <c r="J29" s="242"/>
      <c r="K29" s="243"/>
      <c r="L29" s="243"/>
      <c r="M29" s="243"/>
      <c r="N29" s="242"/>
      <c r="O29" s="242"/>
      <c r="P29" s="242"/>
      <c r="Q29" s="242"/>
    </row>
    <row r="30" spans="1:18">
      <c r="G30" s="239"/>
      <c r="I30" s="239"/>
      <c r="M30" s="239"/>
      <c r="P30" s="239"/>
      <c r="Q30" s="239"/>
    </row>
    <row r="32" spans="1:18" ht="36.75" customHeight="1"/>
    <row r="33" spans="21:21" ht="36.75" customHeight="1"/>
    <row r="34" spans="21:21" ht="36.75" customHeight="1"/>
    <row r="35" spans="21:21" ht="36.75" customHeight="1"/>
    <row r="36" spans="21:21" ht="36.75" customHeight="1"/>
    <row r="37" spans="21:21" ht="36.75" customHeight="1"/>
    <row r="38" spans="21:21" ht="33" customHeight="1"/>
    <row r="39" spans="21:21" ht="33" customHeight="1">
      <c r="U39" s="244"/>
    </row>
    <row r="40" spans="21:21" ht="33" customHeight="1"/>
    <row r="41" spans="21:21" ht="33" customHeight="1"/>
    <row r="42" spans="21:21" ht="33" customHeight="1"/>
    <row r="43" spans="21:21" ht="33" customHeight="1"/>
    <row r="44" spans="21:21" ht="33" customHeight="1"/>
    <row r="45" spans="21:21" ht="33" customHeight="1"/>
    <row r="46" spans="21:21" ht="33" customHeight="1"/>
    <row r="47" spans="21:21" ht="33" customHeight="1"/>
  </sheetData>
  <mergeCells count="4">
    <mergeCell ref="A1:Q1"/>
    <mergeCell ref="A2:Q2"/>
    <mergeCell ref="A6:B6"/>
    <mergeCell ref="A4:Q4"/>
  </mergeCells>
  <pageMargins left="0.70866141732283472" right="0.70866141732283472" top="0.74803149606299213" bottom="0.74803149606299213" header="0.31496062992125984" footer="0.31496062992125984"/>
  <pageSetup scale="26" orientation="landscape" r:id="rId1"/>
  <drawing r:id="rId2"/>
  <tableParts count="1">
    <tablePart r:id="rId3"/>
  </tableParts>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62">
    <tabColor theme="6" tint="-0.249977111117893"/>
    <pageSetUpPr fitToPage="1"/>
  </sheetPr>
  <dimension ref="A1:S38"/>
  <sheetViews>
    <sheetView showGridLines="0" view="pageBreakPreview" zoomScale="40" zoomScaleNormal="78" zoomScaleSheetLayoutView="40" workbookViewId="0">
      <selection activeCell="V9" sqref="V9"/>
    </sheetView>
  </sheetViews>
  <sheetFormatPr defaultColWidth="11.42578125" defaultRowHeight="14.25"/>
  <cols>
    <col min="1" max="1" width="28.42578125" style="218" customWidth="1"/>
    <col min="2" max="2" width="17.85546875" style="237" customWidth="1"/>
    <col min="3" max="3" width="17.7109375" style="237" customWidth="1"/>
    <col min="4" max="4" width="21" style="237" customWidth="1"/>
    <col min="5" max="5" width="18.42578125" style="237" bestFit="1" customWidth="1"/>
    <col min="6" max="6" width="21.5703125" style="237" bestFit="1" customWidth="1"/>
    <col min="7" max="7" width="17.140625" style="237" customWidth="1"/>
    <col min="8" max="8" width="19.42578125" style="237" bestFit="1" customWidth="1"/>
    <col min="9" max="9" width="22.85546875" style="218" customWidth="1"/>
    <col min="10" max="10" width="27.140625" style="218" customWidth="1"/>
    <col min="11" max="11" width="27" style="218" customWidth="1"/>
    <col min="12" max="12" width="30.85546875" style="218" customWidth="1"/>
    <col min="13" max="13" width="24" style="218" customWidth="1"/>
    <col min="14" max="14" width="30.85546875" style="218" bestFit="1" customWidth="1"/>
    <col min="15" max="15" width="21.140625" style="218" customWidth="1"/>
    <col min="16" max="16" width="20.28515625" style="218" customWidth="1"/>
    <col min="17" max="16384" width="11.42578125" style="218"/>
  </cols>
  <sheetData>
    <row r="1" spans="1:19" s="369" customFormat="1" ht="79.5" customHeight="1">
      <c r="A1" s="1584" t="s">
        <v>787</v>
      </c>
      <c r="B1" s="1584"/>
      <c r="C1" s="1584"/>
      <c r="D1" s="1584"/>
      <c r="E1" s="1584"/>
      <c r="F1" s="1584"/>
      <c r="G1" s="1584"/>
      <c r="H1" s="1584"/>
      <c r="I1" s="1584"/>
      <c r="J1" s="1584"/>
      <c r="K1" s="1584"/>
      <c r="L1" s="1584"/>
      <c r="M1" s="1584"/>
      <c r="N1" s="1584"/>
      <c r="O1" s="1584"/>
      <c r="P1" s="1584"/>
      <c r="Q1" s="1584"/>
      <c r="R1" s="1584"/>
      <c r="S1" s="1584"/>
    </row>
    <row r="2" spans="1:19" s="369" customFormat="1" ht="39" customHeight="1">
      <c r="A2" s="1612" t="str">
        <f>+'Resumen '!O7</f>
        <v>Período:  Diciembre 2010 - Agosto 2025</v>
      </c>
      <c r="B2" s="1612"/>
      <c r="C2" s="1612"/>
      <c r="D2" s="1612"/>
      <c r="E2" s="1612"/>
      <c r="F2" s="1612"/>
      <c r="G2" s="1612"/>
      <c r="H2" s="1612"/>
      <c r="I2" s="1612"/>
      <c r="J2" s="1612"/>
      <c r="K2" s="1612"/>
      <c r="L2" s="1612"/>
      <c r="M2" s="1612"/>
      <c r="N2" s="1612"/>
      <c r="O2" s="1612"/>
      <c r="P2" s="1612"/>
      <c r="Q2" s="1612"/>
      <c r="R2" s="1612"/>
      <c r="S2" s="1612"/>
    </row>
    <row r="3" spans="1:19" ht="409.5" customHeight="1">
      <c r="A3" s="1611" t="s">
        <v>788</v>
      </c>
      <c r="B3" s="1611"/>
      <c r="C3" s="1611"/>
      <c r="D3" s="1611"/>
      <c r="E3" s="1611"/>
      <c r="F3" s="1611"/>
      <c r="G3" s="1611"/>
      <c r="H3" s="1611"/>
      <c r="I3" s="1611"/>
      <c r="J3" s="1611"/>
      <c r="K3" s="1611"/>
      <c r="L3" s="1611"/>
      <c r="M3" s="1611"/>
      <c r="N3" s="1611"/>
      <c r="O3" s="1611"/>
      <c r="P3" s="1611"/>
      <c r="Q3" s="1611"/>
      <c r="R3" s="1611"/>
      <c r="S3" s="1611"/>
    </row>
    <row r="4" spans="1:19" ht="39" customHeight="1" thickBot="1">
      <c r="B4" s="1606" t="s">
        <v>789</v>
      </c>
      <c r="C4" s="1607"/>
      <c r="D4" s="1607"/>
      <c r="E4" s="1607"/>
      <c r="F4" s="1607"/>
      <c r="G4" s="1607"/>
      <c r="H4" s="1607"/>
      <c r="I4" s="1608"/>
      <c r="J4" s="1609" t="s">
        <v>790</v>
      </c>
      <c r="K4" s="1607"/>
      <c r="L4" s="1607"/>
      <c r="M4" s="1607"/>
      <c r="N4" s="1607"/>
      <c r="O4" s="1610"/>
    </row>
    <row r="5" spans="1:19" s="400" customFormat="1" ht="85.5" customHeight="1">
      <c r="A5" s="723" t="s">
        <v>639</v>
      </c>
      <c r="B5" s="471" t="s">
        <v>791</v>
      </c>
      <c r="C5" s="471" t="s">
        <v>792</v>
      </c>
      <c r="D5" s="471" t="s">
        <v>793</v>
      </c>
      <c r="E5" s="471" t="s">
        <v>794</v>
      </c>
      <c r="F5" s="471" t="s">
        <v>248</v>
      </c>
      <c r="G5" s="471" t="s">
        <v>795</v>
      </c>
      <c r="H5" s="471" t="s">
        <v>796</v>
      </c>
      <c r="I5" s="471" t="s">
        <v>64</v>
      </c>
      <c r="J5" s="471" t="s">
        <v>223</v>
      </c>
      <c r="K5" s="471" t="s">
        <v>797</v>
      </c>
      <c r="L5" s="471" t="s">
        <v>798</v>
      </c>
      <c r="M5" s="471" t="s">
        <v>799</v>
      </c>
      <c r="N5" s="471" t="s">
        <v>800</v>
      </c>
      <c r="O5" s="649" t="s">
        <v>801</v>
      </c>
      <c r="P5" s="218"/>
      <c r="Q5" s="218"/>
    </row>
    <row r="6" spans="1:19" s="230" customFormat="1" ht="23.25">
      <c r="A6" s="544" t="s">
        <v>487</v>
      </c>
      <c r="B6" s="745">
        <v>0</v>
      </c>
      <c r="C6" s="745">
        <v>116</v>
      </c>
      <c r="D6" s="745">
        <v>0</v>
      </c>
      <c r="E6" s="745">
        <v>505</v>
      </c>
      <c r="F6" s="745">
        <v>2471</v>
      </c>
      <c r="G6" s="745">
        <v>2</v>
      </c>
      <c r="H6" s="745">
        <v>125</v>
      </c>
      <c r="I6" s="746">
        <f t="shared" ref="I6:I17" si="0">SUM(B6:H6)</f>
        <v>3219</v>
      </c>
      <c r="J6" s="745">
        <v>4114</v>
      </c>
      <c r="K6" s="745">
        <v>0</v>
      </c>
      <c r="L6" s="745">
        <v>1</v>
      </c>
      <c r="M6" s="745">
        <v>3310</v>
      </c>
      <c r="N6" s="747">
        <f t="shared" ref="N6:N17" si="1">+M6+L6+K6+J6</f>
        <v>7425</v>
      </c>
      <c r="O6" s="748">
        <f>+N6+I6</f>
        <v>10644</v>
      </c>
      <c r="P6" s="218"/>
      <c r="Q6" s="218"/>
      <c r="R6" s="245"/>
    </row>
    <row r="7" spans="1:19" s="230" customFormat="1" ht="23.25">
      <c r="A7" s="544" t="s">
        <v>488</v>
      </c>
      <c r="B7" s="745">
        <v>0</v>
      </c>
      <c r="C7" s="745">
        <v>306</v>
      </c>
      <c r="D7" s="745">
        <v>0</v>
      </c>
      <c r="E7" s="745">
        <v>572</v>
      </c>
      <c r="F7" s="745">
        <v>3158</v>
      </c>
      <c r="G7" s="745">
        <v>8</v>
      </c>
      <c r="H7" s="745">
        <v>247</v>
      </c>
      <c r="I7" s="746">
        <f t="shared" si="0"/>
        <v>4291</v>
      </c>
      <c r="J7" s="745">
        <v>199</v>
      </c>
      <c r="K7" s="745">
        <v>0</v>
      </c>
      <c r="L7" s="745">
        <v>0</v>
      </c>
      <c r="M7" s="745">
        <v>1778</v>
      </c>
      <c r="N7" s="747">
        <f t="shared" si="1"/>
        <v>1977</v>
      </c>
      <c r="O7" s="748">
        <f t="shared" ref="O7:O12" si="2">+N7+I7</f>
        <v>6268</v>
      </c>
      <c r="P7" s="218"/>
      <c r="Q7" s="218"/>
      <c r="R7" s="245"/>
    </row>
    <row r="8" spans="1:19" s="230" customFormat="1" ht="23.25">
      <c r="A8" s="544" t="s">
        <v>489</v>
      </c>
      <c r="B8" s="745">
        <v>0</v>
      </c>
      <c r="C8" s="745">
        <v>1022</v>
      </c>
      <c r="D8" s="745">
        <v>0</v>
      </c>
      <c r="E8" s="745">
        <v>1014</v>
      </c>
      <c r="F8" s="745">
        <v>3741</v>
      </c>
      <c r="G8" s="745">
        <v>11</v>
      </c>
      <c r="H8" s="745">
        <v>783</v>
      </c>
      <c r="I8" s="746">
        <f t="shared" si="0"/>
        <v>6571</v>
      </c>
      <c r="J8" s="745">
        <v>17</v>
      </c>
      <c r="K8" s="745">
        <v>0</v>
      </c>
      <c r="L8" s="745">
        <v>1</v>
      </c>
      <c r="M8" s="745">
        <v>3457</v>
      </c>
      <c r="N8" s="747">
        <f t="shared" si="1"/>
        <v>3475</v>
      </c>
      <c r="O8" s="748">
        <f t="shared" si="2"/>
        <v>10046</v>
      </c>
      <c r="P8" s="218"/>
      <c r="Q8" s="218"/>
      <c r="R8" s="245"/>
    </row>
    <row r="9" spans="1:19" s="230" customFormat="1" ht="23.25">
      <c r="A9" s="544" t="s">
        <v>490</v>
      </c>
      <c r="B9" s="745">
        <v>0</v>
      </c>
      <c r="C9" s="745">
        <v>1578</v>
      </c>
      <c r="D9" s="745">
        <v>0</v>
      </c>
      <c r="E9" s="745">
        <v>1482</v>
      </c>
      <c r="F9" s="745">
        <v>7614</v>
      </c>
      <c r="G9" s="745">
        <v>7</v>
      </c>
      <c r="H9" s="745">
        <v>1278</v>
      </c>
      <c r="I9" s="746">
        <f t="shared" si="0"/>
        <v>11959</v>
      </c>
      <c r="J9" s="745">
        <v>1532</v>
      </c>
      <c r="K9" s="745">
        <v>0</v>
      </c>
      <c r="L9" s="745">
        <v>0</v>
      </c>
      <c r="M9" s="745">
        <v>2249</v>
      </c>
      <c r="N9" s="747">
        <f t="shared" si="1"/>
        <v>3781</v>
      </c>
      <c r="O9" s="748">
        <f t="shared" si="2"/>
        <v>15740</v>
      </c>
      <c r="P9" s="218"/>
      <c r="Q9" s="218"/>
      <c r="R9" s="245"/>
    </row>
    <row r="10" spans="1:19" s="230" customFormat="1" ht="23.25">
      <c r="A10" s="544" t="s">
        <v>491</v>
      </c>
      <c r="B10" s="745">
        <v>0</v>
      </c>
      <c r="C10" s="745">
        <v>4313</v>
      </c>
      <c r="D10" s="745">
        <v>0</v>
      </c>
      <c r="E10" s="745">
        <v>2468</v>
      </c>
      <c r="F10" s="745">
        <v>14806</v>
      </c>
      <c r="G10" s="745">
        <v>768</v>
      </c>
      <c r="H10" s="745">
        <v>2513</v>
      </c>
      <c r="I10" s="746">
        <f t="shared" si="0"/>
        <v>24868</v>
      </c>
      <c r="J10" s="745">
        <v>462</v>
      </c>
      <c r="K10" s="745">
        <v>0</v>
      </c>
      <c r="L10" s="745">
        <v>0</v>
      </c>
      <c r="M10" s="745">
        <v>7035</v>
      </c>
      <c r="N10" s="747">
        <f t="shared" si="1"/>
        <v>7497</v>
      </c>
      <c r="O10" s="748">
        <f t="shared" si="2"/>
        <v>32365</v>
      </c>
      <c r="P10" s="245"/>
      <c r="Q10" s="245"/>
      <c r="R10" s="245"/>
    </row>
    <row r="11" spans="1:19" s="230" customFormat="1" ht="23.25">
      <c r="A11" s="544" t="s">
        <v>492</v>
      </c>
      <c r="B11" s="745">
        <v>0</v>
      </c>
      <c r="C11" s="745">
        <v>5871</v>
      </c>
      <c r="D11" s="745">
        <v>0</v>
      </c>
      <c r="E11" s="745">
        <v>4978</v>
      </c>
      <c r="F11" s="745">
        <v>20426</v>
      </c>
      <c r="G11" s="745">
        <v>1042</v>
      </c>
      <c r="H11" s="745">
        <v>4287</v>
      </c>
      <c r="I11" s="746">
        <f t="shared" si="0"/>
        <v>36604</v>
      </c>
      <c r="J11" s="745">
        <v>426</v>
      </c>
      <c r="K11" s="745">
        <v>0</v>
      </c>
      <c r="L11" s="745">
        <v>11</v>
      </c>
      <c r="M11" s="745">
        <v>5549</v>
      </c>
      <c r="N11" s="747">
        <f t="shared" si="1"/>
        <v>5986</v>
      </c>
      <c r="O11" s="748">
        <f t="shared" si="2"/>
        <v>42590</v>
      </c>
      <c r="P11" s="245"/>
      <c r="Q11" s="245"/>
      <c r="R11" s="245"/>
    </row>
    <row r="12" spans="1:19" s="230" customFormat="1" ht="23.25">
      <c r="A12" s="544" t="s">
        <v>493</v>
      </c>
      <c r="B12" s="745">
        <v>11383</v>
      </c>
      <c r="C12" s="745">
        <v>10015</v>
      </c>
      <c r="D12" s="745">
        <v>0</v>
      </c>
      <c r="E12" s="745">
        <v>10052</v>
      </c>
      <c r="F12" s="745">
        <v>22261</v>
      </c>
      <c r="G12" s="745">
        <v>740</v>
      </c>
      <c r="H12" s="745">
        <v>7745</v>
      </c>
      <c r="I12" s="746">
        <f t="shared" si="0"/>
        <v>62196</v>
      </c>
      <c r="J12" s="745">
        <v>725</v>
      </c>
      <c r="K12" s="745">
        <v>0</v>
      </c>
      <c r="L12" s="745">
        <v>0</v>
      </c>
      <c r="M12" s="745">
        <v>2156</v>
      </c>
      <c r="N12" s="747">
        <f t="shared" si="1"/>
        <v>2881</v>
      </c>
      <c r="O12" s="748">
        <f t="shared" si="2"/>
        <v>65077</v>
      </c>
      <c r="P12" s="245"/>
      <c r="Q12" s="245"/>
      <c r="R12" s="245"/>
    </row>
    <row r="13" spans="1:19" s="246" customFormat="1" ht="23.25">
      <c r="A13" s="544" t="s">
        <v>494</v>
      </c>
      <c r="B13" s="749">
        <v>13678</v>
      </c>
      <c r="C13" s="745">
        <v>10088</v>
      </c>
      <c r="D13" s="745">
        <v>287</v>
      </c>
      <c r="E13" s="745">
        <v>18702</v>
      </c>
      <c r="F13" s="745">
        <v>19380</v>
      </c>
      <c r="G13" s="745">
        <v>1053</v>
      </c>
      <c r="H13" s="745">
        <v>10735</v>
      </c>
      <c r="I13" s="746">
        <f t="shared" si="0"/>
        <v>73923</v>
      </c>
      <c r="J13" s="745">
        <v>872</v>
      </c>
      <c r="K13" s="745">
        <v>0</v>
      </c>
      <c r="L13" s="745">
        <v>0</v>
      </c>
      <c r="M13" s="745">
        <v>5722</v>
      </c>
      <c r="N13" s="747">
        <f t="shared" si="1"/>
        <v>6594</v>
      </c>
      <c r="O13" s="748">
        <f>+N13+I13</f>
        <v>80517</v>
      </c>
      <c r="P13" s="245"/>
      <c r="Q13" s="245"/>
      <c r="R13" s="245"/>
    </row>
    <row r="14" spans="1:19" s="246" customFormat="1" ht="23.25">
      <c r="A14" s="544" t="s">
        <v>495</v>
      </c>
      <c r="B14" s="749">
        <v>4664</v>
      </c>
      <c r="C14" s="745">
        <v>14487</v>
      </c>
      <c r="D14" s="745">
        <v>2547</v>
      </c>
      <c r="E14" s="745">
        <v>26449</v>
      </c>
      <c r="F14" s="745">
        <v>21853</v>
      </c>
      <c r="G14" s="745">
        <v>665</v>
      </c>
      <c r="H14" s="745">
        <v>9985</v>
      </c>
      <c r="I14" s="746">
        <f t="shared" si="0"/>
        <v>80650</v>
      </c>
      <c r="J14" s="745">
        <v>204</v>
      </c>
      <c r="K14" s="745">
        <v>0</v>
      </c>
      <c r="L14" s="745">
        <v>0</v>
      </c>
      <c r="M14" s="745">
        <v>1858</v>
      </c>
      <c r="N14" s="747">
        <f t="shared" si="1"/>
        <v>2062</v>
      </c>
      <c r="O14" s="748">
        <f>+N14+I14</f>
        <v>82712</v>
      </c>
      <c r="P14" s="245"/>
      <c r="Q14" s="245"/>
      <c r="R14" s="245"/>
    </row>
    <row r="15" spans="1:19" s="246" customFormat="1" ht="23.25">
      <c r="A15" s="544" t="s">
        <v>496</v>
      </c>
      <c r="B15" s="745">
        <v>5794</v>
      </c>
      <c r="C15" s="745">
        <v>24336</v>
      </c>
      <c r="D15" s="745">
        <v>3249</v>
      </c>
      <c r="E15" s="745">
        <v>18892</v>
      </c>
      <c r="F15" s="745">
        <v>19821</v>
      </c>
      <c r="G15" s="745">
        <v>396</v>
      </c>
      <c r="H15" s="745">
        <v>10586</v>
      </c>
      <c r="I15" s="746">
        <f t="shared" si="0"/>
        <v>83074</v>
      </c>
      <c r="J15" s="745">
        <v>316</v>
      </c>
      <c r="K15" s="745">
        <v>0</v>
      </c>
      <c r="L15" s="745">
        <v>0</v>
      </c>
      <c r="M15" s="745">
        <v>4635</v>
      </c>
      <c r="N15" s="747">
        <f t="shared" si="1"/>
        <v>4951</v>
      </c>
      <c r="O15" s="748">
        <f>+N15+I15</f>
        <v>88025</v>
      </c>
      <c r="P15" s="245"/>
      <c r="Q15" s="245"/>
      <c r="R15" s="245"/>
    </row>
    <row r="16" spans="1:19" s="246" customFormat="1" ht="23.25">
      <c r="A16" s="544" t="s">
        <v>636</v>
      </c>
      <c r="B16" s="745">
        <v>4302</v>
      </c>
      <c r="C16" s="745">
        <v>6423</v>
      </c>
      <c r="D16" s="745">
        <v>777</v>
      </c>
      <c r="E16" s="745">
        <v>3046</v>
      </c>
      <c r="F16" s="745">
        <v>6734</v>
      </c>
      <c r="G16" s="745">
        <v>97</v>
      </c>
      <c r="H16" s="745">
        <v>1553</v>
      </c>
      <c r="I16" s="746">
        <f t="shared" si="0"/>
        <v>22932</v>
      </c>
      <c r="J16" s="745">
        <v>461</v>
      </c>
      <c r="K16" s="745">
        <v>0</v>
      </c>
      <c r="L16" s="745">
        <v>0</v>
      </c>
      <c r="M16" s="745">
        <v>90</v>
      </c>
      <c r="N16" s="747">
        <f t="shared" si="1"/>
        <v>551</v>
      </c>
      <c r="O16" s="748">
        <f>+N16+I16</f>
        <v>23483</v>
      </c>
      <c r="P16" s="245"/>
      <c r="Q16" s="245"/>
      <c r="R16" s="245"/>
    </row>
    <row r="17" spans="1:18" s="246" customFormat="1" ht="23.25">
      <c r="A17" s="545" t="s">
        <v>802</v>
      </c>
      <c r="B17" s="789">
        <v>4168</v>
      </c>
      <c r="C17" s="789">
        <v>9156</v>
      </c>
      <c r="D17" s="789">
        <v>1668</v>
      </c>
      <c r="E17" s="789">
        <v>5713</v>
      </c>
      <c r="F17" s="789">
        <v>8222</v>
      </c>
      <c r="G17" s="789">
        <v>577</v>
      </c>
      <c r="H17" s="789">
        <v>4639</v>
      </c>
      <c r="I17" s="790">
        <f t="shared" si="0"/>
        <v>34143</v>
      </c>
      <c r="J17" s="789">
        <v>942</v>
      </c>
      <c r="K17" s="789">
        <v>0</v>
      </c>
      <c r="L17" s="789">
        <v>0</v>
      </c>
      <c r="M17" s="789">
        <v>232</v>
      </c>
      <c r="N17" s="791">
        <f t="shared" si="1"/>
        <v>1174</v>
      </c>
      <c r="O17" s="792">
        <f>+N17+I17</f>
        <v>35317</v>
      </c>
      <c r="P17" s="245"/>
      <c r="Q17" s="245"/>
      <c r="R17" s="245"/>
    </row>
    <row r="18" spans="1:18" s="246" customFormat="1" ht="23.25">
      <c r="A18" s="545" t="s">
        <v>673</v>
      </c>
      <c r="B18" s="789">
        <v>4342</v>
      </c>
      <c r="C18" s="789">
        <v>10949</v>
      </c>
      <c r="D18" s="789">
        <v>2442</v>
      </c>
      <c r="E18" s="789">
        <v>7812</v>
      </c>
      <c r="F18" s="789">
        <v>7363</v>
      </c>
      <c r="G18" s="789">
        <v>320</v>
      </c>
      <c r="H18" s="789">
        <v>6675</v>
      </c>
      <c r="I18" s="790">
        <v>39903</v>
      </c>
      <c r="J18" s="789">
        <v>1157</v>
      </c>
      <c r="K18" s="789">
        <v>0</v>
      </c>
      <c r="L18" s="789">
        <v>0</v>
      </c>
      <c r="M18" s="789">
        <v>21329</v>
      </c>
      <c r="N18" s="791">
        <v>22486</v>
      </c>
      <c r="O18" s="792">
        <v>62389</v>
      </c>
      <c r="P18" s="245"/>
      <c r="Q18" s="245"/>
      <c r="R18" s="245"/>
    </row>
    <row r="19" spans="1:18" s="246" customFormat="1" ht="23.25">
      <c r="A19" s="545" t="s">
        <v>674</v>
      </c>
      <c r="B19" s="789">
        <v>7908</v>
      </c>
      <c r="C19" s="789">
        <v>15328</v>
      </c>
      <c r="D19" s="789">
        <v>3775</v>
      </c>
      <c r="E19" s="789">
        <v>17661</v>
      </c>
      <c r="F19" s="789">
        <v>14013</v>
      </c>
      <c r="G19" s="789">
        <v>241</v>
      </c>
      <c r="H19" s="789">
        <v>11925</v>
      </c>
      <c r="I19" s="790">
        <v>70851</v>
      </c>
      <c r="J19" s="789">
        <v>856</v>
      </c>
      <c r="K19" s="789">
        <v>0</v>
      </c>
      <c r="L19" s="789">
        <v>1</v>
      </c>
      <c r="M19" s="789">
        <v>9928</v>
      </c>
      <c r="N19" s="791">
        <v>10785</v>
      </c>
      <c r="O19" s="792">
        <v>81636</v>
      </c>
      <c r="P19" s="245"/>
      <c r="Q19" s="245"/>
      <c r="R19" s="245"/>
    </row>
    <row r="20" spans="1:18" s="246" customFormat="1" ht="23.25">
      <c r="A20" s="545" t="s">
        <v>501</v>
      </c>
      <c r="B20" s="789">
        <v>8589</v>
      </c>
      <c r="C20" s="789">
        <v>19900</v>
      </c>
      <c r="D20" s="789">
        <v>2496</v>
      </c>
      <c r="E20" s="789">
        <v>12655</v>
      </c>
      <c r="F20" s="789">
        <v>22272</v>
      </c>
      <c r="G20" s="789">
        <v>283</v>
      </c>
      <c r="H20" s="789">
        <v>14909</v>
      </c>
      <c r="I20" s="790">
        <v>81104</v>
      </c>
      <c r="J20" s="789">
        <v>2476</v>
      </c>
      <c r="K20" s="789"/>
      <c r="L20" s="789">
        <v>0</v>
      </c>
      <c r="M20" s="789">
        <v>7434</v>
      </c>
      <c r="N20" s="791">
        <v>9910</v>
      </c>
      <c r="O20" s="792">
        <v>91014</v>
      </c>
      <c r="P20" s="245"/>
      <c r="Q20" s="245"/>
      <c r="R20" s="245"/>
    </row>
    <row r="21" spans="1:18" s="230" customFormat="1" ht="23.25">
      <c r="A21" s="544" t="str">
        <f>+'Resumen '!O6</f>
        <v>Ago. 2025</v>
      </c>
      <c r="B21" s="745">
        <v>3332</v>
      </c>
      <c r="C21" s="745">
        <v>15883</v>
      </c>
      <c r="D21" s="745">
        <v>3782</v>
      </c>
      <c r="E21" s="745">
        <v>11117</v>
      </c>
      <c r="F21" s="745">
        <v>17458</v>
      </c>
      <c r="G21" s="745">
        <v>110</v>
      </c>
      <c r="H21" s="745">
        <v>11324</v>
      </c>
      <c r="I21" s="746">
        <f>SUM(B21:H21)</f>
        <v>63006</v>
      </c>
      <c r="J21" s="745">
        <v>1107</v>
      </c>
      <c r="K21" s="745"/>
      <c r="L21" s="745">
        <v>0</v>
      </c>
      <c r="M21" s="745">
        <v>1427</v>
      </c>
      <c r="N21" s="747">
        <f>+M21+L21+K21+J21</f>
        <v>2534</v>
      </c>
      <c r="O21" s="748">
        <f>+N21+I21</f>
        <v>65540</v>
      </c>
      <c r="P21" s="247"/>
      <c r="Q21" s="247"/>
    </row>
    <row r="22" spans="1:18" ht="23.25">
      <c r="A22" s="786" t="s">
        <v>64</v>
      </c>
      <c r="B22" s="787">
        <f t="shared" ref="B22:O22" si="3">SUM(B6:B21)</f>
        <v>68160</v>
      </c>
      <c r="C22" s="787">
        <f t="shared" si="3"/>
        <v>149771</v>
      </c>
      <c r="D22" s="787">
        <f t="shared" si="3"/>
        <v>21023</v>
      </c>
      <c r="E22" s="787">
        <f t="shared" si="3"/>
        <v>143118</v>
      </c>
      <c r="F22" s="787">
        <f t="shared" si="3"/>
        <v>211593</v>
      </c>
      <c r="G22" s="787">
        <f t="shared" si="3"/>
        <v>6320</v>
      </c>
      <c r="H22" s="787">
        <f t="shared" si="3"/>
        <v>99309</v>
      </c>
      <c r="I22" s="787">
        <f t="shared" si="3"/>
        <v>699294</v>
      </c>
      <c r="J22" s="787">
        <f t="shared" si="3"/>
        <v>15866</v>
      </c>
      <c r="K22" s="787">
        <f t="shared" si="3"/>
        <v>0</v>
      </c>
      <c r="L22" s="787">
        <f>SUM(L6:L21)</f>
        <v>14</v>
      </c>
      <c r="M22" s="787">
        <f t="shared" si="3"/>
        <v>78189</v>
      </c>
      <c r="N22" s="787">
        <f>SUM(N6:N21)</f>
        <v>94069</v>
      </c>
      <c r="O22" s="788">
        <f t="shared" si="3"/>
        <v>793363</v>
      </c>
      <c r="P22" s="237"/>
      <c r="Q22" s="237"/>
    </row>
    <row r="23" spans="1:18" ht="20.25">
      <c r="A23" s="739" t="s">
        <v>760</v>
      </c>
      <c r="J23" s="218" t="s">
        <v>775</v>
      </c>
      <c r="P23" s="237"/>
      <c r="Q23" s="237"/>
    </row>
    <row r="24" spans="1:18" ht="23.25">
      <c r="A24" s="738" t="s">
        <v>803</v>
      </c>
      <c r="D24" s="714"/>
      <c r="E24" s="712"/>
      <c r="F24" s="713"/>
      <c r="G24" s="247"/>
      <c r="P24" s="237"/>
      <c r="Q24" s="237"/>
    </row>
    <row r="25" spans="1:18" s="269" customFormat="1" ht="18">
      <c r="A25" s="740" t="s">
        <v>804</v>
      </c>
      <c r="B25" s="712"/>
      <c r="C25" s="712"/>
      <c r="D25" s="712"/>
      <c r="E25" s="712"/>
      <c r="F25" s="712"/>
      <c r="G25" s="712"/>
      <c r="H25" s="712"/>
      <c r="P25" s="712"/>
      <c r="Q25" s="712"/>
    </row>
    <row r="26" spans="1:18" s="269" customFormat="1" ht="18">
      <c r="A26" s="740" t="s">
        <v>805</v>
      </c>
      <c r="B26" s="712"/>
      <c r="C26" s="712"/>
      <c r="D26" s="712"/>
      <c r="E26" s="712"/>
      <c r="F26" s="712"/>
      <c r="G26" s="712"/>
      <c r="H26" s="712"/>
      <c r="P26" s="712"/>
      <c r="Q26" s="712"/>
    </row>
    <row r="27" spans="1:18" s="269" customFormat="1" ht="18">
      <c r="A27" s="740" t="s">
        <v>806</v>
      </c>
      <c r="B27" s="712"/>
      <c r="C27" s="712"/>
      <c r="D27" s="712"/>
      <c r="E27" s="712"/>
      <c r="F27" s="712"/>
      <c r="G27" s="712"/>
      <c r="H27" s="712"/>
    </row>
    <row r="28" spans="1:18" s="269" customFormat="1" ht="18">
      <c r="A28" s="740" t="s">
        <v>807</v>
      </c>
      <c r="B28" s="712"/>
      <c r="C28" s="712"/>
      <c r="D28" s="712"/>
      <c r="E28" s="741"/>
      <c r="F28" s="741"/>
      <c r="G28" s="712"/>
      <c r="H28" s="712"/>
      <c r="N28" s="742"/>
      <c r="O28" s="743"/>
    </row>
    <row r="29" spans="1:18">
      <c r="A29" s="248"/>
      <c r="E29" s="249"/>
      <c r="F29" s="249"/>
      <c r="N29" s="239"/>
      <c r="O29" s="241"/>
    </row>
    <row r="30" spans="1:18">
      <c r="E30" s="249"/>
      <c r="F30" s="249"/>
      <c r="K30" s="239"/>
    </row>
    <row r="31" spans="1:18">
      <c r="E31" s="249"/>
      <c r="F31" s="249"/>
      <c r="K31" s="239"/>
    </row>
    <row r="32" spans="1:18">
      <c r="E32" s="249"/>
      <c r="F32" s="249"/>
      <c r="N32" s="239"/>
    </row>
    <row r="33" spans="5:15">
      <c r="E33" s="249"/>
      <c r="F33" s="249"/>
      <c r="K33" s="239"/>
      <c r="N33" s="239"/>
      <c r="O33" s="239"/>
    </row>
    <row r="34" spans="5:15">
      <c r="F34" s="249"/>
      <c r="I34" s="239"/>
      <c r="J34" s="239"/>
    </row>
    <row r="35" spans="5:15">
      <c r="F35" s="249"/>
      <c r="K35" s="239"/>
      <c r="O35" s="239"/>
    </row>
    <row r="36" spans="5:15">
      <c r="E36" s="249"/>
      <c r="F36" s="249"/>
      <c r="K36" s="239"/>
      <c r="O36" s="239"/>
    </row>
    <row r="37" spans="5:15">
      <c r="E37" s="250"/>
      <c r="F37" s="250"/>
      <c r="G37" s="251"/>
      <c r="H37" s="251"/>
      <c r="I37" s="243"/>
      <c r="J37" s="243"/>
      <c r="K37" s="243"/>
      <c r="L37" s="242"/>
      <c r="M37" s="242"/>
      <c r="N37" s="242"/>
      <c r="O37" s="242"/>
    </row>
    <row r="38" spans="5:15">
      <c r="E38" s="249"/>
      <c r="F38" s="249"/>
      <c r="K38" s="239"/>
      <c r="N38" s="239"/>
      <c r="O38" s="239"/>
    </row>
  </sheetData>
  <mergeCells count="5">
    <mergeCell ref="B4:I4"/>
    <mergeCell ref="J4:O4"/>
    <mergeCell ref="A3:S3"/>
    <mergeCell ref="A1:S1"/>
    <mergeCell ref="A2:S2"/>
  </mergeCells>
  <pageMargins left="0.70866141732283472" right="0.70866141732283472" top="0.74803149606299213" bottom="0.74803149606299213" header="0.31496062992125984" footer="0.31496062992125984"/>
  <pageSetup scale="29" orientation="landscape" r:id="rId1"/>
  <drawing r:id="rId2"/>
  <tableParts count="1">
    <tablePart r:id="rId3"/>
  </tablePart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63">
    <tabColor theme="6" tint="-0.249977111117893"/>
    <pageSetUpPr fitToPage="1"/>
  </sheetPr>
  <dimension ref="A1:Q37"/>
  <sheetViews>
    <sheetView showGridLines="0" view="pageBreakPreview" zoomScale="85" zoomScaleNormal="40" zoomScaleSheetLayoutView="85" workbookViewId="0">
      <pane xSplit="1" ySplit="4" topLeftCell="B5" activePane="bottomRight" state="frozen"/>
      <selection pane="bottomRight" sqref="A1:O1"/>
      <selection pane="bottomLeft" activeCell="K32" sqref="K32"/>
      <selection pane="topRight" activeCell="K32" sqref="K32"/>
    </sheetView>
  </sheetViews>
  <sheetFormatPr defaultColWidth="11.42578125" defaultRowHeight="15"/>
  <cols>
    <col min="1" max="1" width="17.28515625" customWidth="1"/>
    <col min="2" max="2" width="11" customWidth="1"/>
    <col min="3" max="3" width="11.5703125" bestFit="1" customWidth="1"/>
    <col min="4" max="4" width="12.5703125" customWidth="1"/>
    <col min="5" max="5" width="12.28515625" customWidth="1"/>
    <col min="6" max="6" width="11.42578125" customWidth="1"/>
    <col min="7" max="7" width="10.42578125" customWidth="1"/>
    <col min="8" max="8" width="12.5703125" customWidth="1"/>
    <col min="9" max="9" width="14.140625" customWidth="1"/>
    <col min="10" max="10" width="9.140625" customWidth="1"/>
    <col min="11" max="11" width="12.5703125" customWidth="1"/>
    <col min="12" max="12" width="13.140625" customWidth="1"/>
    <col min="13" max="13" width="17.42578125" customWidth="1"/>
    <col min="14" max="14" width="14.5703125" customWidth="1"/>
    <col min="15" max="15" width="18.7109375" customWidth="1"/>
  </cols>
  <sheetData>
    <row r="1" spans="1:17" s="368" customFormat="1" ht="57" customHeight="1">
      <c r="A1" s="1613" t="s">
        <v>808</v>
      </c>
      <c r="B1" s="1613"/>
      <c r="C1" s="1613"/>
      <c r="D1" s="1613"/>
      <c r="E1" s="1613"/>
      <c r="F1" s="1613"/>
      <c r="G1" s="1613"/>
      <c r="H1" s="1613"/>
      <c r="I1" s="1613"/>
      <c r="J1" s="1613"/>
      <c r="K1" s="1613"/>
      <c r="L1" s="1613"/>
      <c r="M1" s="1613"/>
      <c r="N1" s="1613"/>
      <c r="O1" s="1613"/>
    </row>
    <row r="2" spans="1:17" s="368" customFormat="1" ht="30" customHeight="1">
      <c r="A2" s="1540" t="str">
        <f>+'8. SVDS'!A2:O2</f>
        <v>Período:  Diciembre 2010 - Agosto 2025</v>
      </c>
      <c r="B2" s="1540"/>
      <c r="C2" s="1540"/>
      <c r="D2" s="1540"/>
      <c r="E2" s="1540"/>
      <c r="F2" s="1540"/>
      <c r="G2" s="1540"/>
      <c r="H2" s="1540"/>
      <c r="I2" s="1540"/>
      <c r="J2" s="1540"/>
      <c r="K2" s="1540"/>
      <c r="L2" s="1540"/>
      <c r="M2" s="1540"/>
      <c r="N2" s="1540"/>
      <c r="O2" s="1540"/>
      <c r="Q2"/>
    </row>
    <row r="3" spans="1:17" ht="30" customHeight="1">
      <c r="A3" s="1614" t="s">
        <v>809</v>
      </c>
      <c r="B3" s="1615"/>
      <c r="C3" s="1615"/>
      <c r="D3" s="1615"/>
      <c r="E3" s="1615"/>
      <c r="F3" s="1615"/>
      <c r="G3" s="1615"/>
      <c r="H3" s="1615"/>
      <c r="I3" s="1615"/>
      <c r="J3" s="1615"/>
      <c r="K3" s="1615"/>
      <c r="L3" s="1615"/>
      <c r="M3" s="1615"/>
      <c r="N3" s="1615"/>
      <c r="O3" s="1616"/>
    </row>
    <row r="4" spans="1:17" s="371" customFormat="1" ht="47.25" customHeight="1">
      <c r="A4" s="402" t="s">
        <v>71</v>
      </c>
      <c r="B4" s="552" t="s">
        <v>791</v>
      </c>
      <c r="C4" s="552" t="s">
        <v>792</v>
      </c>
      <c r="D4" s="387" t="s">
        <v>793</v>
      </c>
      <c r="E4" s="387" t="s">
        <v>794</v>
      </c>
      <c r="F4" s="387" t="s">
        <v>248</v>
      </c>
      <c r="G4" s="395" t="s">
        <v>795</v>
      </c>
      <c r="H4" s="387" t="s">
        <v>796</v>
      </c>
      <c r="I4" s="387" t="s">
        <v>810</v>
      </c>
      <c r="J4" s="387" t="s">
        <v>811</v>
      </c>
      <c r="K4" s="395" t="s">
        <v>812</v>
      </c>
      <c r="L4" s="387" t="s">
        <v>261</v>
      </c>
      <c r="M4" s="395" t="s">
        <v>223</v>
      </c>
      <c r="N4" s="395" t="s">
        <v>800</v>
      </c>
      <c r="O4" s="396" t="s">
        <v>801</v>
      </c>
    </row>
    <row r="5" spans="1:17" s="397" customFormat="1" ht="15" customHeight="1">
      <c r="A5" s="546" t="s">
        <v>487</v>
      </c>
      <c r="B5" s="547">
        <v>0</v>
      </c>
      <c r="C5" s="547">
        <v>2869</v>
      </c>
      <c r="D5" s="547">
        <v>0</v>
      </c>
      <c r="E5" s="547">
        <v>2345</v>
      </c>
      <c r="F5" s="547">
        <v>3608</v>
      </c>
      <c r="G5" s="547">
        <v>22</v>
      </c>
      <c r="H5" s="547">
        <v>1752</v>
      </c>
      <c r="I5" s="548">
        <f t="shared" ref="I5:I20" si="0">SUM(B5:H5)</f>
        <v>10596</v>
      </c>
      <c r="J5" s="549">
        <v>0</v>
      </c>
      <c r="K5" s="549">
        <v>5</v>
      </c>
      <c r="L5" s="549">
        <v>43</v>
      </c>
      <c r="M5" s="549">
        <v>0</v>
      </c>
      <c r="N5" s="550">
        <f t="shared" ref="N5:N20" si="1">SUM(J5:M5)</f>
        <v>48</v>
      </c>
      <c r="O5" s="551">
        <f t="shared" ref="O5:O20" si="2">I5+N5</f>
        <v>10644</v>
      </c>
    </row>
    <row r="6" spans="1:17" s="397" customFormat="1" ht="15" customHeight="1">
      <c r="A6" s="546" t="s">
        <v>488</v>
      </c>
      <c r="B6" s="547">
        <v>0</v>
      </c>
      <c r="C6" s="547">
        <v>2173</v>
      </c>
      <c r="D6" s="547">
        <v>0</v>
      </c>
      <c r="E6" s="547">
        <v>1603</v>
      </c>
      <c r="F6" s="547">
        <v>1068</v>
      </c>
      <c r="G6" s="547">
        <v>23</v>
      </c>
      <c r="H6" s="547">
        <v>1337</v>
      </c>
      <c r="I6" s="548">
        <f t="shared" si="0"/>
        <v>6204</v>
      </c>
      <c r="J6" s="549">
        <v>0</v>
      </c>
      <c r="K6" s="549">
        <v>23</v>
      </c>
      <c r="L6" s="549">
        <v>41</v>
      </c>
      <c r="M6" s="549">
        <v>0</v>
      </c>
      <c r="N6" s="550">
        <f t="shared" si="1"/>
        <v>64</v>
      </c>
      <c r="O6" s="551">
        <f t="shared" si="2"/>
        <v>6268</v>
      </c>
    </row>
    <row r="7" spans="1:17" s="397" customFormat="1" ht="15" customHeight="1">
      <c r="A7" s="546" t="s">
        <v>489</v>
      </c>
      <c r="B7" s="547">
        <v>0</v>
      </c>
      <c r="C7" s="547">
        <v>3381</v>
      </c>
      <c r="D7" s="547">
        <v>0</v>
      </c>
      <c r="E7" s="547">
        <v>2631</v>
      </c>
      <c r="F7" s="547">
        <v>1755</v>
      </c>
      <c r="G7" s="547">
        <v>39</v>
      </c>
      <c r="H7" s="547">
        <v>2221</v>
      </c>
      <c r="I7" s="548">
        <f t="shared" si="0"/>
        <v>10027</v>
      </c>
      <c r="J7" s="549">
        <v>0</v>
      </c>
      <c r="K7" s="549">
        <v>3</v>
      </c>
      <c r="L7" s="549">
        <v>16</v>
      </c>
      <c r="M7" s="549">
        <v>0</v>
      </c>
      <c r="N7" s="550">
        <f t="shared" si="1"/>
        <v>19</v>
      </c>
      <c r="O7" s="551">
        <f t="shared" si="2"/>
        <v>10046</v>
      </c>
    </row>
    <row r="8" spans="1:17" s="397" customFormat="1" ht="15" customHeight="1">
      <c r="A8" s="546" t="s">
        <v>490</v>
      </c>
      <c r="B8" s="547">
        <v>0</v>
      </c>
      <c r="C8" s="547">
        <v>5417</v>
      </c>
      <c r="D8" s="547">
        <v>0</v>
      </c>
      <c r="E8" s="547">
        <v>3642</v>
      </c>
      <c r="F8" s="547">
        <v>3099</v>
      </c>
      <c r="G8" s="547">
        <v>33</v>
      </c>
      <c r="H8" s="547">
        <v>3510</v>
      </c>
      <c r="I8" s="548">
        <f t="shared" si="0"/>
        <v>15701</v>
      </c>
      <c r="J8" s="549">
        <v>0</v>
      </c>
      <c r="K8" s="549">
        <v>7</v>
      </c>
      <c r="L8" s="549">
        <v>32</v>
      </c>
      <c r="M8" s="549">
        <v>0</v>
      </c>
      <c r="N8" s="550">
        <f t="shared" si="1"/>
        <v>39</v>
      </c>
      <c r="O8" s="551">
        <f t="shared" si="2"/>
        <v>15740</v>
      </c>
    </row>
    <row r="9" spans="1:17" s="397" customFormat="1" ht="15" customHeight="1">
      <c r="A9" s="546" t="s">
        <v>491</v>
      </c>
      <c r="B9" s="547">
        <v>0</v>
      </c>
      <c r="C9" s="547">
        <v>11143</v>
      </c>
      <c r="D9" s="547">
        <v>0</v>
      </c>
      <c r="E9" s="547">
        <v>7753</v>
      </c>
      <c r="F9" s="547">
        <v>7468</v>
      </c>
      <c r="G9" s="547">
        <v>107</v>
      </c>
      <c r="H9" s="547">
        <v>5850</v>
      </c>
      <c r="I9" s="548">
        <f t="shared" si="0"/>
        <v>32321</v>
      </c>
      <c r="J9" s="549">
        <v>7</v>
      </c>
      <c r="K9" s="549">
        <v>5</v>
      </c>
      <c r="L9" s="549">
        <v>32</v>
      </c>
      <c r="M9" s="549">
        <v>0</v>
      </c>
      <c r="N9" s="550">
        <f t="shared" si="1"/>
        <v>44</v>
      </c>
      <c r="O9" s="551">
        <f t="shared" si="2"/>
        <v>32365</v>
      </c>
    </row>
    <row r="10" spans="1:17" s="397" customFormat="1" ht="15" customHeight="1">
      <c r="A10" s="546" t="s">
        <v>492</v>
      </c>
      <c r="B10" s="547">
        <v>0</v>
      </c>
      <c r="C10" s="547">
        <v>14572</v>
      </c>
      <c r="D10" s="547">
        <v>0</v>
      </c>
      <c r="E10" s="547">
        <v>10453</v>
      </c>
      <c r="F10" s="547">
        <v>8284</v>
      </c>
      <c r="G10" s="547">
        <v>192</v>
      </c>
      <c r="H10" s="547">
        <v>8960</v>
      </c>
      <c r="I10" s="548">
        <f t="shared" si="0"/>
        <v>42461</v>
      </c>
      <c r="J10" s="549">
        <v>90</v>
      </c>
      <c r="K10" s="549">
        <v>2</v>
      </c>
      <c r="L10" s="549">
        <v>37</v>
      </c>
      <c r="M10" s="549">
        <v>0</v>
      </c>
      <c r="N10" s="550">
        <f t="shared" si="1"/>
        <v>129</v>
      </c>
      <c r="O10" s="551">
        <f t="shared" si="2"/>
        <v>42590</v>
      </c>
    </row>
    <row r="11" spans="1:17" s="397" customFormat="1" ht="15" customHeight="1">
      <c r="A11" s="546" t="s">
        <v>493</v>
      </c>
      <c r="B11" s="547">
        <v>1</v>
      </c>
      <c r="C11" s="547">
        <v>25447</v>
      </c>
      <c r="D11" s="547">
        <v>0</v>
      </c>
      <c r="E11" s="547">
        <v>17688</v>
      </c>
      <c r="F11" s="547">
        <v>7993</v>
      </c>
      <c r="G11" s="547">
        <v>430</v>
      </c>
      <c r="H11" s="547">
        <v>13415</v>
      </c>
      <c r="I11" s="548">
        <f t="shared" si="0"/>
        <v>64974</v>
      </c>
      <c r="J11" s="549">
        <v>96</v>
      </c>
      <c r="K11" s="549">
        <v>0</v>
      </c>
      <c r="L11" s="549">
        <v>7</v>
      </c>
      <c r="M11" s="549">
        <v>0</v>
      </c>
      <c r="N11" s="550">
        <f t="shared" si="1"/>
        <v>103</v>
      </c>
      <c r="O11" s="551">
        <f t="shared" si="2"/>
        <v>65077</v>
      </c>
    </row>
    <row r="12" spans="1:17" s="397" customFormat="1" ht="15" customHeight="1">
      <c r="A12" s="546" t="s">
        <v>494</v>
      </c>
      <c r="B12" s="547">
        <v>1141</v>
      </c>
      <c r="C12" s="547">
        <v>31376</v>
      </c>
      <c r="D12" s="547">
        <v>0</v>
      </c>
      <c r="E12" s="547">
        <v>20913</v>
      </c>
      <c r="F12" s="547">
        <v>9213</v>
      </c>
      <c r="G12" s="547">
        <v>257</v>
      </c>
      <c r="H12" s="547">
        <v>17231</v>
      </c>
      <c r="I12" s="548">
        <f t="shared" si="0"/>
        <v>80131</v>
      </c>
      <c r="J12" s="549">
        <v>104</v>
      </c>
      <c r="K12" s="549">
        <v>4</v>
      </c>
      <c r="L12" s="549">
        <v>11</v>
      </c>
      <c r="M12" s="549">
        <v>267</v>
      </c>
      <c r="N12" s="550">
        <f t="shared" si="1"/>
        <v>386</v>
      </c>
      <c r="O12" s="551">
        <f t="shared" si="2"/>
        <v>80517</v>
      </c>
    </row>
    <row r="13" spans="1:17" s="397" customFormat="1" ht="15" customHeight="1">
      <c r="A13" s="546" t="s">
        <v>739</v>
      </c>
      <c r="B13" s="547">
        <v>4086</v>
      </c>
      <c r="C13" s="547">
        <v>31118</v>
      </c>
      <c r="D13" s="547">
        <v>6</v>
      </c>
      <c r="E13" s="547">
        <v>19850</v>
      </c>
      <c r="F13" s="547">
        <v>8259</v>
      </c>
      <c r="G13" s="547">
        <v>195</v>
      </c>
      <c r="H13" s="547">
        <v>18879</v>
      </c>
      <c r="I13" s="548">
        <f t="shared" si="0"/>
        <v>82393</v>
      </c>
      <c r="J13" s="549">
        <v>120</v>
      </c>
      <c r="K13" s="549">
        <v>50</v>
      </c>
      <c r="L13" s="549">
        <v>5</v>
      </c>
      <c r="M13" s="549">
        <v>144</v>
      </c>
      <c r="N13" s="550">
        <f t="shared" si="1"/>
        <v>319</v>
      </c>
      <c r="O13" s="551">
        <f t="shared" si="2"/>
        <v>82712</v>
      </c>
    </row>
    <row r="14" spans="1:17" s="397" customFormat="1" ht="15" customHeight="1">
      <c r="A14" s="546" t="s">
        <v>740</v>
      </c>
      <c r="B14" s="547">
        <v>4144</v>
      </c>
      <c r="C14" s="547">
        <v>28073</v>
      </c>
      <c r="D14" s="547">
        <v>152</v>
      </c>
      <c r="E14" s="547">
        <v>23841</v>
      </c>
      <c r="F14" s="547">
        <v>10417</v>
      </c>
      <c r="G14" s="547">
        <v>212</v>
      </c>
      <c r="H14" s="547">
        <v>20749</v>
      </c>
      <c r="I14" s="548">
        <f t="shared" si="0"/>
        <v>87588</v>
      </c>
      <c r="J14" s="549">
        <v>18</v>
      </c>
      <c r="K14" s="549">
        <v>9</v>
      </c>
      <c r="L14" s="549">
        <v>302</v>
      </c>
      <c r="M14" s="549">
        <v>108</v>
      </c>
      <c r="N14" s="550">
        <f t="shared" si="1"/>
        <v>437</v>
      </c>
      <c r="O14" s="551">
        <f t="shared" si="2"/>
        <v>88025</v>
      </c>
    </row>
    <row r="15" spans="1:17" s="397" customFormat="1" ht="15" customHeight="1">
      <c r="A15" s="546" t="s">
        <v>636</v>
      </c>
      <c r="B15" s="547">
        <v>2517</v>
      </c>
      <c r="C15" s="547">
        <v>5967</v>
      </c>
      <c r="D15" s="547">
        <v>160</v>
      </c>
      <c r="E15" s="547">
        <v>5615</v>
      </c>
      <c r="F15" s="547">
        <v>3890</v>
      </c>
      <c r="G15" s="547">
        <v>84</v>
      </c>
      <c r="H15" s="547">
        <v>4984</v>
      </c>
      <c r="I15" s="548">
        <f t="shared" si="0"/>
        <v>23217</v>
      </c>
      <c r="J15" s="549">
        <v>15</v>
      </c>
      <c r="K15" s="549">
        <v>5</v>
      </c>
      <c r="L15" s="549">
        <v>208</v>
      </c>
      <c r="M15" s="549">
        <v>38</v>
      </c>
      <c r="N15" s="550">
        <f t="shared" si="1"/>
        <v>266</v>
      </c>
      <c r="O15" s="551">
        <f t="shared" si="2"/>
        <v>23483</v>
      </c>
    </row>
    <row r="16" spans="1:17" s="397" customFormat="1" ht="15" customHeight="1">
      <c r="A16" s="729" t="s">
        <v>802</v>
      </c>
      <c r="B16" s="730">
        <v>2856</v>
      </c>
      <c r="C16" s="730">
        <v>10077</v>
      </c>
      <c r="D16" s="730">
        <v>412</v>
      </c>
      <c r="E16" s="730">
        <v>9305</v>
      </c>
      <c r="F16" s="730">
        <v>5337</v>
      </c>
      <c r="G16" s="730">
        <v>141</v>
      </c>
      <c r="H16" s="730">
        <v>6784</v>
      </c>
      <c r="I16" s="548">
        <f t="shared" si="0"/>
        <v>34912</v>
      </c>
      <c r="J16" s="731">
        <v>4</v>
      </c>
      <c r="K16" s="731">
        <v>23</v>
      </c>
      <c r="L16" s="731">
        <v>314</v>
      </c>
      <c r="M16" s="731">
        <v>54</v>
      </c>
      <c r="N16" s="550">
        <f t="shared" si="1"/>
        <v>395</v>
      </c>
      <c r="O16" s="551">
        <f t="shared" si="2"/>
        <v>35307</v>
      </c>
    </row>
    <row r="17" spans="1:15" s="397" customFormat="1" ht="15" customHeight="1">
      <c r="A17" s="729" t="s">
        <v>673</v>
      </c>
      <c r="B17" s="730">
        <v>3210</v>
      </c>
      <c r="C17" s="730">
        <v>17694</v>
      </c>
      <c r="D17" s="730">
        <v>903</v>
      </c>
      <c r="E17" s="730">
        <v>18230</v>
      </c>
      <c r="F17" s="730">
        <v>9583</v>
      </c>
      <c r="G17" s="730">
        <v>192</v>
      </c>
      <c r="H17" s="730">
        <v>12249</v>
      </c>
      <c r="I17" s="823">
        <f t="shared" si="0"/>
        <v>62061</v>
      </c>
      <c r="J17" s="731">
        <v>5</v>
      </c>
      <c r="K17" s="731">
        <v>15</v>
      </c>
      <c r="L17" s="731">
        <v>217</v>
      </c>
      <c r="M17" s="731">
        <v>91</v>
      </c>
      <c r="N17" s="824">
        <f t="shared" si="1"/>
        <v>328</v>
      </c>
      <c r="O17" s="825">
        <f t="shared" si="2"/>
        <v>62389</v>
      </c>
    </row>
    <row r="18" spans="1:15" s="397" customFormat="1" ht="15" customHeight="1">
      <c r="A18" s="729" t="s">
        <v>674</v>
      </c>
      <c r="B18" s="730">
        <v>5005</v>
      </c>
      <c r="C18" s="730">
        <v>23793</v>
      </c>
      <c r="D18" s="730">
        <v>2712</v>
      </c>
      <c r="E18" s="730">
        <v>23171</v>
      </c>
      <c r="F18" s="730">
        <v>9605</v>
      </c>
      <c r="G18" s="730">
        <v>183</v>
      </c>
      <c r="H18" s="730">
        <v>16780</v>
      </c>
      <c r="I18" s="823">
        <f t="shared" si="0"/>
        <v>81249</v>
      </c>
      <c r="J18" s="731">
        <v>10</v>
      </c>
      <c r="K18" s="731">
        <v>8</v>
      </c>
      <c r="L18" s="731">
        <v>308</v>
      </c>
      <c r="M18" s="731">
        <v>61</v>
      </c>
      <c r="N18" s="824">
        <f t="shared" si="1"/>
        <v>387</v>
      </c>
      <c r="O18" s="825">
        <f t="shared" si="2"/>
        <v>81636</v>
      </c>
    </row>
    <row r="19" spans="1:15" s="397" customFormat="1" ht="15" customHeight="1">
      <c r="A19" s="744" t="s">
        <v>501</v>
      </c>
      <c r="B19" s="730">
        <v>6403</v>
      </c>
      <c r="C19" s="730">
        <v>24488</v>
      </c>
      <c r="D19" s="730">
        <v>2721</v>
      </c>
      <c r="E19" s="730">
        <v>26385</v>
      </c>
      <c r="F19" s="730">
        <v>11866</v>
      </c>
      <c r="G19" s="730">
        <v>235</v>
      </c>
      <c r="H19" s="730">
        <v>18542</v>
      </c>
      <c r="I19" s="823">
        <v>90640</v>
      </c>
      <c r="J19" s="731">
        <v>1</v>
      </c>
      <c r="K19" s="731">
        <v>8</v>
      </c>
      <c r="L19" s="731">
        <v>325</v>
      </c>
      <c r="M19" s="731">
        <v>40</v>
      </c>
      <c r="N19" s="824">
        <v>374</v>
      </c>
      <c r="O19" s="825">
        <v>91014</v>
      </c>
    </row>
    <row r="20" spans="1:15" s="399" customFormat="1" ht="15" customHeight="1">
      <c r="A20" s="744" t="str">
        <f>+'7. SVDS'!A23</f>
        <v>Ago. 2025</v>
      </c>
      <c r="B20" s="730">
        <v>1801</v>
      </c>
      <c r="C20" s="730">
        <v>20188</v>
      </c>
      <c r="D20" s="730">
        <v>1939</v>
      </c>
      <c r="E20" s="730">
        <v>21043</v>
      </c>
      <c r="F20" s="730">
        <v>8054</v>
      </c>
      <c r="G20" s="730">
        <v>183</v>
      </c>
      <c r="H20" s="730">
        <v>12056</v>
      </c>
      <c r="I20" s="823">
        <f t="shared" si="0"/>
        <v>65264</v>
      </c>
      <c r="J20" s="731">
        <v>0</v>
      </c>
      <c r="K20" s="731">
        <v>11</v>
      </c>
      <c r="L20" s="731">
        <v>245</v>
      </c>
      <c r="M20" s="731">
        <v>20</v>
      </c>
      <c r="N20" s="824">
        <f t="shared" si="1"/>
        <v>276</v>
      </c>
      <c r="O20" s="825">
        <f t="shared" si="2"/>
        <v>65540</v>
      </c>
    </row>
    <row r="21" spans="1:15" s="18" customFormat="1" ht="15.75">
      <c r="A21" s="976" t="s">
        <v>64</v>
      </c>
      <c r="B21" s="977">
        <f t="shared" ref="B21:O21" si="3">SUM(B5:B20)</f>
        <v>31164</v>
      </c>
      <c r="C21" s="977">
        <f t="shared" si="3"/>
        <v>257776</v>
      </c>
      <c r="D21" s="977">
        <f t="shared" si="3"/>
        <v>9005</v>
      </c>
      <c r="E21" s="977">
        <f t="shared" si="3"/>
        <v>214468</v>
      </c>
      <c r="F21" s="977">
        <f t="shared" si="3"/>
        <v>109499</v>
      </c>
      <c r="G21" s="977">
        <f t="shared" si="3"/>
        <v>2528</v>
      </c>
      <c r="H21" s="977">
        <f t="shared" si="3"/>
        <v>165299</v>
      </c>
      <c r="I21" s="977">
        <f t="shared" si="3"/>
        <v>789739</v>
      </c>
      <c r="J21" s="977">
        <f t="shared" si="3"/>
        <v>470</v>
      </c>
      <c r="K21" s="977">
        <f t="shared" si="3"/>
        <v>178</v>
      </c>
      <c r="L21" s="977">
        <f t="shared" si="3"/>
        <v>2143</v>
      </c>
      <c r="M21" s="977">
        <f t="shared" si="3"/>
        <v>823</v>
      </c>
      <c r="N21" s="977">
        <f t="shared" si="3"/>
        <v>3614</v>
      </c>
      <c r="O21" s="977">
        <f t="shared" si="3"/>
        <v>793353</v>
      </c>
    </row>
    <row r="22" spans="1:15" s="18" customFormat="1">
      <c r="A22" s="896" t="s">
        <v>760</v>
      </c>
    </row>
    <row r="23" spans="1:15" s="18" customFormat="1">
      <c r="A23"/>
      <c r="B23"/>
      <c r="C23"/>
      <c r="D23"/>
      <c r="E23"/>
      <c r="F23"/>
      <c r="G23"/>
      <c r="H23"/>
      <c r="I23"/>
      <c r="J23"/>
      <c r="K23"/>
      <c r="L23"/>
      <c r="M23"/>
      <c r="N23"/>
      <c r="O23"/>
    </row>
    <row r="24" spans="1:15" ht="19.5" customHeight="1"/>
    <row r="25" spans="1:15" ht="18" customHeight="1"/>
    <row r="35" spans="4:4">
      <c r="D35" s="773"/>
    </row>
    <row r="36" spans="4:4">
      <c r="D36" s="2"/>
    </row>
    <row r="37" spans="4:4">
      <c r="D37" s="10"/>
    </row>
  </sheetData>
  <mergeCells count="3">
    <mergeCell ref="A1:O1"/>
    <mergeCell ref="A3:O3"/>
    <mergeCell ref="A2:O2"/>
  </mergeCells>
  <pageMargins left="0.70866141732283472" right="0.70866141732283472" top="0.74803149606299213" bottom="0.74803149606299213" header="0.31496062992125984" footer="0.31496062992125984"/>
  <pageSetup scale="53" orientation="landscape" r:id="rId1"/>
  <drawing r:id="rId2"/>
  <tableParts count="1">
    <tablePart r:id="rId3"/>
  </tableParts>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65">
    <tabColor theme="6" tint="-0.249977111117893"/>
    <pageSetUpPr fitToPage="1"/>
  </sheetPr>
  <dimension ref="A1:R40"/>
  <sheetViews>
    <sheetView showGridLines="0" view="pageBreakPreview" zoomScale="55" zoomScaleNormal="70" zoomScaleSheetLayoutView="55" workbookViewId="0">
      <pane xSplit="1" ySplit="3" topLeftCell="B4" activePane="bottomRight" state="frozen"/>
      <selection pane="bottomRight" sqref="A1:P1"/>
      <selection pane="bottomLeft" activeCell="K32" sqref="K32"/>
      <selection pane="topRight" activeCell="K32" sqref="K32"/>
    </sheetView>
  </sheetViews>
  <sheetFormatPr defaultColWidth="11.42578125" defaultRowHeight="15"/>
  <cols>
    <col min="1" max="1" width="27.5703125" style="190" customWidth="1"/>
    <col min="2" max="2" width="24.85546875" style="190" customWidth="1"/>
    <col min="3" max="3" width="22" style="190" customWidth="1"/>
    <col min="4" max="4" width="23.7109375" style="190" bestFit="1" customWidth="1"/>
    <col min="5" max="9" width="19.85546875" style="190" customWidth="1"/>
    <col min="10" max="10" width="23.28515625" style="190" customWidth="1"/>
    <col min="11" max="11" width="26.140625" style="190" customWidth="1"/>
    <col min="12" max="12" width="25" style="190" customWidth="1"/>
    <col min="13" max="13" width="23.85546875" style="190" customWidth="1"/>
    <col min="14" max="14" width="26.5703125" style="190" customWidth="1"/>
    <col min="15" max="15" width="13.28515625" style="124" bestFit="1" customWidth="1"/>
    <col min="16" max="16" width="20.7109375" customWidth="1"/>
  </cols>
  <sheetData>
    <row r="1" spans="1:17" s="368" customFormat="1" ht="69.75" customHeight="1">
      <c r="A1" s="1617" t="s">
        <v>813</v>
      </c>
      <c r="B1" s="1617"/>
      <c r="C1" s="1617"/>
      <c r="D1" s="1617"/>
      <c r="E1" s="1617"/>
      <c r="F1" s="1617"/>
      <c r="G1" s="1617"/>
      <c r="H1" s="1617"/>
      <c r="I1" s="1617"/>
      <c r="J1" s="1617"/>
      <c r="K1" s="1617"/>
      <c r="L1" s="1617"/>
      <c r="M1" s="1617"/>
      <c r="N1" s="1617"/>
      <c r="O1" s="1617"/>
      <c r="P1" s="1617"/>
    </row>
    <row r="2" spans="1:17" s="368" customFormat="1" ht="29.25" customHeight="1">
      <c r="A2" s="1617" t="str">
        <f>+'9.SVDS'!A2:O2</f>
        <v>Período:  Diciembre 2010 - Agosto 2025</v>
      </c>
      <c r="B2" s="1617"/>
      <c r="C2" s="1617"/>
      <c r="D2" s="1617"/>
      <c r="E2" s="1617"/>
      <c r="F2" s="1617"/>
      <c r="G2" s="1617"/>
      <c r="H2" s="1617"/>
      <c r="I2" s="1617"/>
      <c r="J2" s="1617"/>
      <c r="K2" s="1617"/>
      <c r="L2" s="1617"/>
      <c r="M2" s="1617"/>
      <c r="N2" s="1617"/>
      <c r="O2" s="1617"/>
      <c r="P2" s="1617"/>
    </row>
    <row r="3" spans="1:17" ht="10.5" customHeight="1">
      <c r="A3" s="1618"/>
      <c r="B3" s="1618"/>
      <c r="C3" s="1618"/>
      <c r="D3" s="1618"/>
      <c r="E3" s="1618"/>
      <c r="F3" s="1618"/>
      <c r="G3" s="1618"/>
      <c r="H3" s="1618"/>
      <c r="I3" s="1618"/>
      <c r="J3" s="1618"/>
      <c r="K3" s="1618"/>
      <c r="L3" s="1618"/>
      <c r="M3" s="1618"/>
      <c r="N3" s="1618"/>
      <c r="O3" s="1618"/>
      <c r="P3" s="1618"/>
    </row>
    <row r="4" spans="1:17" s="18" customFormat="1" ht="38.25" customHeight="1">
      <c r="A4" s="1619" t="s">
        <v>814</v>
      </c>
      <c r="B4" s="1620"/>
      <c r="C4" s="1620"/>
      <c r="D4" s="1620"/>
      <c r="E4" s="1620"/>
      <c r="F4" s="1620"/>
      <c r="G4" s="1620"/>
      <c r="H4" s="1620"/>
      <c r="I4" s="1620"/>
      <c r="J4" s="1620"/>
      <c r="K4" s="1620"/>
      <c r="L4" s="1620"/>
      <c r="M4" s="1620"/>
      <c r="N4" s="1621"/>
      <c r="O4" s="124"/>
      <c r="P4"/>
      <c r="Q4" s="105"/>
    </row>
    <row r="5" spans="1:17" s="558" customFormat="1" ht="63.75" customHeight="1">
      <c r="A5" s="553" t="s">
        <v>459</v>
      </c>
      <c r="B5" s="553" t="s">
        <v>791</v>
      </c>
      <c r="C5" s="553" t="s">
        <v>792</v>
      </c>
      <c r="D5" s="553" t="s">
        <v>793</v>
      </c>
      <c r="E5" s="553" t="s">
        <v>794</v>
      </c>
      <c r="F5" s="553" t="s">
        <v>248</v>
      </c>
      <c r="G5" s="554" t="s">
        <v>795</v>
      </c>
      <c r="H5" s="553" t="s">
        <v>796</v>
      </c>
      <c r="I5" s="553" t="s">
        <v>64</v>
      </c>
      <c r="J5" s="554" t="s">
        <v>223</v>
      </c>
      <c r="K5" s="554" t="s">
        <v>797</v>
      </c>
      <c r="L5" s="554" t="s">
        <v>798</v>
      </c>
      <c r="M5" s="554" t="s">
        <v>799</v>
      </c>
      <c r="N5" s="554" t="s">
        <v>801</v>
      </c>
      <c r="O5" s="555"/>
      <c r="P5" s="556"/>
      <c r="Q5" s="557"/>
    </row>
    <row r="6" spans="1:17" s="565" customFormat="1" ht="25.5" customHeight="1">
      <c r="A6" s="559" t="s">
        <v>487</v>
      </c>
      <c r="B6" s="560">
        <f>+Tabla18[[#This Row],[Atlántico]]-'9.SVDS'!B5</f>
        <v>0</v>
      </c>
      <c r="C6" s="560">
        <f>+Tabla18[[#This Row],[Crecer]]-'9.SVDS'!C5</f>
        <v>-2753</v>
      </c>
      <c r="D6" s="560">
        <f>+Tabla18[[#This Row],[JMMB-BDI]]-'9.SVDS'!D5</f>
        <v>0</v>
      </c>
      <c r="E6" s="560">
        <f>+Tabla18[[#This Row],[Popular]]-'9.SVDS'!E5</f>
        <v>-1840</v>
      </c>
      <c r="F6" s="560">
        <f>+Tabla18[[#This Row],[Reservas]]-'9.SVDS'!F5</f>
        <v>-1137</v>
      </c>
      <c r="G6" s="560">
        <f>+Tabla18[[#This Row],[Romana]]-'9.SVDS'!G5</f>
        <v>-20</v>
      </c>
      <c r="H6" s="560">
        <f>+Tabla18[[#This Row],[Siembra]]-'9.SVDS'!H5</f>
        <v>-1627</v>
      </c>
      <c r="I6" s="561">
        <f t="shared" ref="I6:I21" si="0">SUM(B6:H6)</f>
        <v>-7377</v>
      </c>
      <c r="J6" s="562">
        <f>+Tabla18[[#This Row],[Ministerio de Hacienda]]-'9.SVDS'!M5</f>
        <v>4114</v>
      </c>
      <c r="K6" s="562">
        <f>+Tabla18[[#This Row],[Plan  Sustitutivo del Banco Central]]-'9.SVDS'!J5</f>
        <v>0</v>
      </c>
      <c r="L6" s="562">
        <f>+Tabla18[[#This Row],[Plan  Sustitutivo del Banco de Reservas]]-'9.SVDS'!K5</f>
        <v>-4</v>
      </c>
      <c r="M6" s="562">
        <f>+Tabla18[[#This Row],[Plan Sustitutivo INABIMA]]-'9.SVDS'!L5</f>
        <v>3267</v>
      </c>
      <c r="N6" s="561">
        <f t="shared" ref="N6:N21" si="1">SUM(J6:M6)</f>
        <v>7377</v>
      </c>
      <c r="O6" s="563"/>
      <c r="P6" s="61"/>
      <c r="Q6" s="564"/>
    </row>
    <row r="7" spans="1:17" s="565" customFormat="1" ht="25.5" customHeight="1">
      <c r="A7" s="559" t="s">
        <v>488</v>
      </c>
      <c r="B7" s="560">
        <f>+Tabla18[[#This Row],[Atlántico]]-'9.SVDS'!B6</f>
        <v>0</v>
      </c>
      <c r="C7" s="560">
        <f>+Tabla18[[#This Row],[Crecer]]-'9.SVDS'!C6</f>
        <v>-1867</v>
      </c>
      <c r="D7" s="560">
        <f>+Tabla18[[#This Row],[JMMB-BDI]]-'9.SVDS'!D6</f>
        <v>0</v>
      </c>
      <c r="E7" s="560">
        <f>+Tabla18[[#This Row],[Popular]]-'9.SVDS'!E6</f>
        <v>-1031</v>
      </c>
      <c r="F7" s="560">
        <f>+Tabla18[[#This Row],[Reservas]]-'9.SVDS'!F6</f>
        <v>2090</v>
      </c>
      <c r="G7" s="560">
        <f>+Tabla18[[#This Row],[Romana]]-'9.SVDS'!G6</f>
        <v>-15</v>
      </c>
      <c r="H7" s="560">
        <f>+Tabla18[[#This Row],[Siembra]]-'9.SVDS'!H6</f>
        <v>-1090</v>
      </c>
      <c r="I7" s="561">
        <f t="shared" si="0"/>
        <v>-1913</v>
      </c>
      <c r="J7" s="562">
        <f>+Tabla18[[#This Row],[Ministerio de Hacienda]]-'9.SVDS'!M6</f>
        <v>199</v>
      </c>
      <c r="K7" s="562">
        <f>+Tabla18[[#This Row],[Plan  Sustitutivo del Banco Central]]-'9.SVDS'!J6</f>
        <v>0</v>
      </c>
      <c r="L7" s="562">
        <f>+Tabla18[[#This Row],[Plan  Sustitutivo del Banco de Reservas]]-'9.SVDS'!K6</f>
        <v>-23</v>
      </c>
      <c r="M7" s="562">
        <f>+Tabla18[[#This Row],[Plan Sustitutivo INABIMA]]-'9.SVDS'!L6</f>
        <v>1737</v>
      </c>
      <c r="N7" s="561">
        <f t="shared" si="1"/>
        <v>1913</v>
      </c>
      <c r="O7" s="563"/>
      <c r="P7" s="61"/>
      <c r="Q7" s="564"/>
    </row>
    <row r="8" spans="1:17" s="565" customFormat="1" ht="25.5" customHeight="1">
      <c r="A8" s="559" t="s">
        <v>489</v>
      </c>
      <c r="B8" s="560">
        <f>+Tabla18[[#This Row],[Atlántico]]-'9.SVDS'!B7</f>
        <v>0</v>
      </c>
      <c r="C8" s="560">
        <f>+Tabla18[[#This Row],[Crecer]]-'9.SVDS'!C7</f>
        <v>-2359</v>
      </c>
      <c r="D8" s="560">
        <f>+Tabla18[[#This Row],[JMMB-BDI]]-'9.SVDS'!D7</f>
        <v>0</v>
      </c>
      <c r="E8" s="560">
        <f>+Tabla18[[#This Row],[Popular]]-'9.SVDS'!E7</f>
        <v>-1617</v>
      </c>
      <c r="F8" s="560">
        <f>+Tabla18[[#This Row],[Reservas]]-'9.SVDS'!F7</f>
        <v>1986</v>
      </c>
      <c r="G8" s="560">
        <f>+Tabla18[[#This Row],[Romana]]-'9.SVDS'!G7</f>
        <v>-28</v>
      </c>
      <c r="H8" s="560">
        <f>+Tabla18[[#This Row],[Siembra]]-'9.SVDS'!H7</f>
        <v>-1438</v>
      </c>
      <c r="I8" s="561">
        <f t="shared" si="0"/>
        <v>-3456</v>
      </c>
      <c r="J8" s="562">
        <f>+Tabla18[[#This Row],[Ministerio de Hacienda]]-'9.SVDS'!M7</f>
        <v>17</v>
      </c>
      <c r="K8" s="562">
        <f>+Tabla18[[#This Row],[Plan  Sustitutivo del Banco Central]]-'9.SVDS'!J7</f>
        <v>0</v>
      </c>
      <c r="L8" s="562">
        <f>+Tabla18[[#This Row],[Plan  Sustitutivo del Banco de Reservas]]-'9.SVDS'!K7</f>
        <v>-2</v>
      </c>
      <c r="M8" s="562">
        <f>+Tabla18[[#This Row],[Plan Sustitutivo INABIMA]]-'9.SVDS'!L7</f>
        <v>3441</v>
      </c>
      <c r="N8" s="561">
        <f t="shared" si="1"/>
        <v>3456</v>
      </c>
      <c r="O8" s="563"/>
      <c r="P8" s="61"/>
      <c r="Q8" s="564"/>
    </row>
    <row r="9" spans="1:17" s="565" customFormat="1" ht="25.5" customHeight="1">
      <c r="A9" s="559" t="s">
        <v>490</v>
      </c>
      <c r="B9" s="560">
        <f>+Tabla18[[#This Row],[Atlántico]]-'9.SVDS'!B8</f>
        <v>0</v>
      </c>
      <c r="C9" s="560">
        <f>+Tabla18[[#This Row],[Crecer]]-'9.SVDS'!C8</f>
        <v>-3839</v>
      </c>
      <c r="D9" s="560">
        <f>+Tabla18[[#This Row],[JMMB-BDI]]-'9.SVDS'!D8</f>
        <v>0</v>
      </c>
      <c r="E9" s="560">
        <f>+Tabla18[[#This Row],[Popular]]-'9.SVDS'!E8</f>
        <v>-2160</v>
      </c>
      <c r="F9" s="560">
        <f>+Tabla18[[#This Row],[Reservas]]-'9.SVDS'!F8</f>
        <v>4515</v>
      </c>
      <c r="G9" s="560">
        <f>+Tabla18[[#This Row],[Romana]]-'9.SVDS'!G8</f>
        <v>-26</v>
      </c>
      <c r="H9" s="560">
        <f>+Tabla18[[#This Row],[Siembra]]-'9.SVDS'!H8</f>
        <v>-2232</v>
      </c>
      <c r="I9" s="561">
        <f t="shared" si="0"/>
        <v>-3742</v>
      </c>
      <c r="J9" s="562">
        <f>+Tabla18[[#This Row],[Ministerio de Hacienda]]-'9.SVDS'!M8</f>
        <v>1532</v>
      </c>
      <c r="K9" s="562">
        <f>+Tabla18[[#This Row],[Plan  Sustitutivo del Banco Central]]-'9.SVDS'!J8</f>
        <v>0</v>
      </c>
      <c r="L9" s="562">
        <f>+Tabla18[[#This Row],[Plan  Sustitutivo del Banco de Reservas]]-'9.SVDS'!K8</f>
        <v>-7</v>
      </c>
      <c r="M9" s="562">
        <f>+Tabla18[[#This Row],[Plan Sustitutivo INABIMA]]-'9.SVDS'!L8</f>
        <v>2217</v>
      </c>
      <c r="N9" s="561">
        <f t="shared" si="1"/>
        <v>3742</v>
      </c>
      <c r="O9" s="563"/>
      <c r="P9" s="61"/>
      <c r="Q9" s="564"/>
    </row>
    <row r="10" spans="1:17" s="565" customFormat="1" ht="25.5" customHeight="1">
      <c r="A10" s="559" t="s">
        <v>491</v>
      </c>
      <c r="B10" s="560">
        <f>+Tabla18[[#This Row],[Atlántico]]-'9.SVDS'!B9</f>
        <v>0</v>
      </c>
      <c r="C10" s="560">
        <f>+Tabla18[[#This Row],[Crecer]]-'9.SVDS'!C9</f>
        <v>-6830</v>
      </c>
      <c r="D10" s="560">
        <f>+Tabla18[[#This Row],[JMMB-BDI]]-'9.SVDS'!D9</f>
        <v>0</v>
      </c>
      <c r="E10" s="560">
        <f>+Tabla18[[#This Row],[Popular]]-'9.SVDS'!E9</f>
        <v>-5285</v>
      </c>
      <c r="F10" s="560">
        <f>+Tabla18[[#This Row],[Reservas]]-'9.SVDS'!F9</f>
        <v>7338</v>
      </c>
      <c r="G10" s="560">
        <f>+Tabla18[[#This Row],[Romana]]-'9.SVDS'!G9</f>
        <v>661</v>
      </c>
      <c r="H10" s="560">
        <f>+Tabla18[[#This Row],[Siembra]]-'9.SVDS'!H9</f>
        <v>-3337</v>
      </c>
      <c r="I10" s="561">
        <f t="shared" si="0"/>
        <v>-7453</v>
      </c>
      <c r="J10" s="562">
        <f>+Tabla18[[#This Row],[Ministerio de Hacienda]]-'9.SVDS'!M9</f>
        <v>462</v>
      </c>
      <c r="K10" s="562">
        <f>+Tabla18[[#This Row],[Plan  Sustitutivo del Banco Central]]-'9.SVDS'!J9</f>
        <v>-7</v>
      </c>
      <c r="L10" s="562">
        <f>+Tabla18[[#This Row],[Plan  Sustitutivo del Banco de Reservas]]-'9.SVDS'!K9</f>
        <v>-5</v>
      </c>
      <c r="M10" s="562">
        <f>+Tabla18[[#This Row],[Plan Sustitutivo INABIMA]]-'9.SVDS'!L9</f>
        <v>7003</v>
      </c>
      <c r="N10" s="561">
        <f t="shared" si="1"/>
        <v>7453</v>
      </c>
      <c r="O10" s="563"/>
      <c r="P10" s="61"/>
      <c r="Q10" s="564"/>
    </row>
    <row r="11" spans="1:17" s="565" customFormat="1" ht="25.5" customHeight="1">
      <c r="A11" s="559" t="s">
        <v>492</v>
      </c>
      <c r="B11" s="560">
        <f>+Tabla18[[#This Row],[Atlántico]]-'9.SVDS'!B10</f>
        <v>0</v>
      </c>
      <c r="C11" s="560">
        <f>+Tabla18[[#This Row],[Crecer]]-'9.SVDS'!C10</f>
        <v>-8701</v>
      </c>
      <c r="D11" s="560">
        <f>+Tabla18[[#This Row],[JMMB-BDI]]-'9.SVDS'!D10</f>
        <v>0</v>
      </c>
      <c r="E11" s="560">
        <f>+Tabla18[[#This Row],[Popular]]-'9.SVDS'!E10</f>
        <v>-5475</v>
      </c>
      <c r="F11" s="560">
        <f>+Tabla18[[#This Row],[Reservas]]-'9.SVDS'!F10</f>
        <v>12142</v>
      </c>
      <c r="G11" s="560">
        <f>+Tabla18[[#This Row],[Romana]]-'9.SVDS'!G10</f>
        <v>850</v>
      </c>
      <c r="H11" s="560">
        <f>+Tabla18[[#This Row],[Siembra]]-'9.SVDS'!H10</f>
        <v>-4673</v>
      </c>
      <c r="I11" s="561">
        <f t="shared" si="0"/>
        <v>-5857</v>
      </c>
      <c r="J11" s="562">
        <f>+Tabla18[[#This Row],[Ministerio de Hacienda]]-'9.SVDS'!M10</f>
        <v>426</v>
      </c>
      <c r="K11" s="562">
        <f>+Tabla18[[#This Row],[Plan  Sustitutivo del Banco Central]]-'9.SVDS'!J10</f>
        <v>-90</v>
      </c>
      <c r="L11" s="562">
        <f>+Tabla18[[#This Row],[Plan  Sustitutivo del Banco de Reservas]]-'9.SVDS'!K10</f>
        <v>9</v>
      </c>
      <c r="M11" s="562">
        <f>+Tabla18[[#This Row],[Plan Sustitutivo INABIMA]]-'9.SVDS'!L10</f>
        <v>5512</v>
      </c>
      <c r="N11" s="561">
        <f t="shared" si="1"/>
        <v>5857</v>
      </c>
      <c r="O11" s="563"/>
      <c r="P11" s="61"/>
      <c r="Q11" s="564"/>
    </row>
    <row r="12" spans="1:17" s="565" customFormat="1" ht="25.5" customHeight="1">
      <c r="A12" s="559" t="s">
        <v>493</v>
      </c>
      <c r="B12" s="560">
        <f>+Tabla18[[#This Row],[Atlántico]]-'9.SVDS'!B11</f>
        <v>11382</v>
      </c>
      <c r="C12" s="560">
        <f>+Tabla18[[#This Row],[Crecer]]-'9.SVDS'!C11</f>
        <v>-15432</v>
      </c>
      <c r="D12" s="560">
        <f>+Tabla18[[#This Row],[JMMB-BDI]]-'9.SVDS'!D11</f>
        <v>0</v>
      </c>
      <c r="E12" s="560">
        <f>+Tabla18[[#This Row],[Popular]]-'9.SVDS'!E11</f>
        <v>-7636</v>
      </c>
      <c r="F12" s="560">
        <f>+Tabla18[[#This Row],[Reservas]]-'9.SVDS'!F11</f>
        <v>14268</v>
      </c>
      <c r="G12" s="560">
        <f>+Tabla18[[#This Row],[Romana]]-'9.SVDS'!G11</f>
        <v>310</v>
      </c>
      <c r="H12" s="560">
        <f>+Tabla18[[#This Row],[Siembra]]-'9.SVDS'!H11</f>
        <v>-5670</v>
      </c>
      <c r="I12" s="561">
        <f t="shared" si="0"/>
        <v>-2778</v>
      </c>
      <c r="J12" s="562">
        <f>+Tabla18[[#This Row],[Ministerio de Hacienda]]-'9.SVDS'!M11</f>
        <v>725</v>
      </c>
      <c r="K12" s="562">
        <f>+Tabla18[[#This Row],[Plan  Sustitutivo del Banco Central]]-'9.SVDS'!J11</f>
        <v>-96</v>
      </c>
      <c r="L12" s="562">
        <f>+Tabla18[[#This Row],[Plan  Sustitutivo del Banco de Reservas]]-'9.SVDS'!K11</f>
        <v>0</v>
      </c>
      <c r="M12" s="562">
        <f>+Tabla18[[#This Row],[Plan Sustitutivo INABIMA]]-'9.SVDS'!L11</f>
        <v>2149</v>
      </c>
      <c r="N12" s="561">
        <f t="shared" si="1"/>
        <v>2778</v>
      </c>
      <c r="O12" s="563"/>
      <c r="P12" s="61"/>
      <c r="Q12" s="564"/>
    </row>
    <row r="13" spans="1:17" s="565" customFormat="1" ht="25.5" customHeight="1">
      <c r="A13" s="559" t="s">
        <v>494</v>
      </c>
      <c r="B13" s="560">
        <f>+Tabla18[[#This Row],[Atlántico]]-'9.SVDS'!B12</f>
        <v>12537</v>
      </c>
      <c r="C13" s="560">
        <f>+Tabla18[[#This Row],[Crecer]]-'9.SVDS'!C12</f>
        <v>-21288</v>
      </c>
      <c r="D13" s="560">
        <f>+Tabla18[[#This Row],[JMMB-BDI]]-'9.SVDS'!D12</f>
        <v>287</v>
      </c>
      <c r="E13" s="560">
        <f>+Tabla18[[#This Row],[Popular]]-'9.SVDS'!E12</f>
        <v>-2211</v>
      </c>
      <c r="F13" s="560">
        <f>+Tabla18[[#This Row],[Reservas]]-'9.SVDS'!F12</f>
        <v>10167</v>
      </c>
      <c r="G13" s="560">
        <f>+Tabla18[[#This Row],[Romana]]-'9.SVDS'!G12</f>
        <v>796</v>
      </c>
      <c r="H13" s="560">
        <f>+Tabla18[[#This Row],[Siembra]]-'9.SVDS'!H12</f>
        <v>-6496</v>
      </c>
      <c r="I13" s="561">
        <f t="shared" si="0"/>
        <v>-6208</v>
      </c>
      <c r="J13" s="562">
        <f>+Tabla18[[#This Row],[Ministerio de Hacienda]]-'9.SVDS'!M12</f>
        <v>605</v>
      </c>
      <c r="K13" s="562">
        <f>+Tabla18[[#This Row],[Plan  Sustitutivo del Banco Central]]-'9.SVDS'!J12</f>
        <v>-104</v>
      </c>
      <c r="L13" s="562">
        <f>+Tabla18[[#This Row],[Plan  Sustitutivo del Banco de Reservas]]-'9.SVDS'!K12</f>
        <v>-4</v>
      </c>
      <c r="M13" s="562">
        <f>+Tabla18[[#This Row],[Plan Sustitutivo INABIMA]]-'9.SVDS'!L12</f>
        <v>5711</v>
      </c>
      <c r="N13" s="561">
        <f t="shared" si="1"/>
        <v>6208</v>
      </c>
      <c r="O13" s="563"/>
      <c r="P13" s="61"/>
    </row>
    <row r="14" spans="1:17" s="565" customFormat="1" ht="25.5" customHeight="1">
      <c r="A14" s="559" t="s">
        <v>495</v>
      </c>
      <c r="B14" s="560">
        <f>+Tabla18[[#This Row],[Atlántico]]-'9.SVDS'!B13</f>
        <v>578</v>
      </c>
      <c r="C14" s="560">
        <f>+Tabla18[[#This Row],[Crecer]]-'9.SVDS'!C13</f>
        <v>-16631</v>
      </c>
      <c r="D14" s="560">
        <f>+Tabla18[[#This Row],[JMMB-BDI]]-'9.SVDS'!D13</f>
        <v>2541</v>
      </c>
      <c r="E14" s="560">
        <f>+Tabla18[[#This Row],[Popular]]-'9.SVDS'!E13</f>
        <v>6599</v>
      </c>
      <c r="F14" s="560">
        <f>+Tabla18[[#This Row],[Reservas]]-'9.SVDS'!F13</f>
        <v>13594</v>
      </c>
      <c r="G14" s="560">
        <f>+Tabla18[[#This Row],[Romana]]-'9.SVDS'!G13</f>
        <v>470</v>
      </c>
      <c r="H14" s="560">
        <f>+Tabla18[[#This Row],[Siembra]]-'9.SVDS'!H13</f>
        <v>-8894</v>
      </c>
      <c r="I14" s="561">
        <f t="shared" si="0"/>
        <v>-1743</v>
      </c>
      <c r="J14" s="562">
        <f>+Tabla18[[#This Row],[Ministerio de Hacienda]]-'9.SVDS'!M13</f>
        <v>60</v>
      </c>
      <c r="K14" s="562">
        <f>+Tabla18[[#This Row],[Plan  Sustitutivo del Banco Central]]-'9.SVDS'!J13</f>
        <v>-120</v>
      </c>
      <c r="L14" s="562">
        <f>+Tabla18[[#This Row],[Plan  Sustitutivo del Banco de Reservas]]-'9.SVDS'!K13</f>
        <v>-50</v>
      </c>
      <c r="M14" s="562">
        <f>+Tabla18[[#This Row],[Plan Sustitutivo INABIMA]]-'9.SVDS'!L13</f>
        <v>1853</v>
      </c>
      <c r="N14" s="561">
        <f t="shared" si="1"/>
        <v>1743</v>
      </c>
      <c r="O14" s="563"/>
      <c r="P14" s="61"/>
      <c r="Q14" s="564"/>
    </row>
    <row r="15" spans="1:17" s="565" customFormat="1" ht="25.5" customHeight="1">
      <c r="A15" s="559" t="s">
        <v>496</v>
      </c>
      <c r="B15" s="560">
        <f>+Tabla18[[#This Row],[Atlántico]]-'9.SVDS'!B14</f>
        <v>1650</v>
      </c>
      <c r="C15" s="560">
        <f>+Tabla18[[#This Row],[Crecer]]-'9.SVDS'!C14</f>
        <v>-3737</v>
      </c>
      <c r="D15" s="560">
        <f>+Tabla18[[#This Row],[JMMB-BDI]]-'9.SVDS'!D14</f>
        <v>3097</v>
      </c>
      <c r="E15" s="560">
        <f>+Tabla18[[#This Row],[Popular]]-'9.SVDS'!E14</f>
        <v>-4949</v>
      </c>
      <c r="F15" s="560">
        <f>+Tabla18[[#This Row],[Reservas]]-'9.SVDS'!F14</f>
        <v>9404</v>
      </c>
      <c r="G15" s="560">
        <f>+Tabla18[[#This Row],[Romana]]-'9.SVDS'!G14</f>
        <v>184</v>
      </c>
      <c r="H15" s="560">
        <f>+Tabla18[[#This Row],[Siembra]]-'9.SVDS'!H14</f>
        <v>-10163</v>
      </c>
      <c r="I15" s="561">
        <f t="shared" si="0"/>
        <v>-4514</v>
      </c>
      <c r="J15" s="562">
        <f>+Tabla18[[#This Row],[Ministerio de Hacienda]]-'9.SVDS'!M14</f>
        <v>208</v>
      </c>
      <c r="K15" s="562">
        <f>+Tabla18[[#This Row],[Plan  Sustitutivo del Banco Central]]-'9.SVDS'!J14</f>
        <v>-18</v>
      </c>
      <c r="L15" s="562">
        <f>+Tabla18[[#This Row],[Plan  Sustitutivo del Banco de Reservas]]-'9.SVDS'!K14</f>
        <v>-9</v>
      </c>
      <c r="M15" s="562">
        <f>+Tabla18[[#This Row],[Plan Sustitutivo INABIMA]]-'9.SVDS'!L14</f>
        <v>4333</v>
      </c>
      <c r="N15" s="561">
        <f t="shared" si="1"/>
        <v>4514</v>
      </c>
      <c r="O15" s="563"/>
      <c r="P15" s="61"/>
      <c r="Q15" s="564"/>
    </row>
    <row r="16" spans="1:17" s="111" customFormat="1" ht="25.5" customHeight="1">
      <c r="A16" s="559" t="s">
        <v>497</v>
      </c>
      <c r="B16" s="560">
        <f>+Tabla18[[#This Row],[Atlántico]]-'9.SVDS'!B15</f>
        <v>1785</v>
      </c>
      <c r="C16" s="560">
        <f>+Tabla18[[#This Row],[Crecer]]-'9.SVDS'!C15</f>
        <v>456</v>
      </c>
      <c r="D16" s="560">
        <f>+Tabla18[[#This Row],[JMMB-BDI]]-'9.SVDS'!D15</f>
        <v>617</v>
      </c>
      <c r="E16" s="560">
        <f>+Tabla18[[#This Row],[Popular]]-'9.SVDS'!E15</f>
        <v>-2569</v>
      </c>
      <c r="F16" s="826">
        <f>+Tabla18[[#This Row],[Reservas]]-'9.SVDS'!F15</f>
        <v>2844</v>
      </c>
      <c r="G16" s="826">
        <f>+Tabla18[[#This Row],[Romana]]-'9.SVDS'!G15</f>
        <v>13</v>
      </c>
      <c r="H16" s="826">
        <f>+Tabla18[[#This Row],[Siembra]]-'9.SVDS'!H15</f>
        <v>-3431</v>
      </c>
      <c r="I16" s="827">
        <f t="shared" si="0"/>
        <v>-285</v>
      </c>
      <c r="J16" s="562">
        <f>+Tabla18[[#This Row],[Ministerio de Hacienda]]-'9.SVDS'!M15</f>
        <v>423</v>
      </c>
      <c r="K16" s="562">
        <f>+Tabla18[[#This Row],[Plan  Sustitutivo del Banco Central]]-'9.SVDS'!J15</f>
        <v>-15</v>
      </c>
      <c r="L16" s="562">
        <f>+Tabla18[[#This Row],[Plan  Sustitutivo del Banco de Reservas]]-'9.SVDS'!K15</f>
        <v>-5</v>
      </c>
      <c r="M16" s="562">
        <f>+Tabla18[[#This Row],[Plan Sustitutivo INABIMA]]-'9.SVDS'!L15</f>
        <v>-118</v>
      </c>
      <c r="N16" s="561">
        <f t="shared" si="1"/>
        <v>285</v>
      </c>
      <c r="O16" s="563"/>
      <c r="P16" s="61"/>
      <c r="Q16" s="566"/>
    </row>
    <row r="17" spans="1:18" s="61" customFormat="1" ht="25.5" customHeight="1">
      <c r="A17" s="559" t="s">
        <v>498</v>
      </c>
      <c r="B17" s="560">
        <f>+Tabla18[[#This Row],[Atlántico]]-'9.SVDS'!B16</f>
        <v>1312</v>
      </c>
      <c r="C17" s="560">
        <f>+Tabla18[[#This Row],[Crecer]]-'9.SVDS'!C16</f>
        <v>-921</v>
      </c>
      <c r="D17" s="560">
        <f>+Tabla18[[#This Row],[JMMB-BDI]]-'9.SVDS'!D16</f>
        <v>1256</v>
      </c>
      <c r="E17" s="560">
        <f>+Tabla18[[#This Row],[Popular]]-'9.SVDS'!E16</f>
        <v>-3592</v>
      </c>
      <c r="F17" s="826">
        <f>+Tabla18[[#This Row],[Reservas]]-'9.SVDS'!F16</f>
        <v>2885</v>
      </c>
      <c r="G17" s="826">
        <f>+Tabla18[[#This Row],[Romana]]-'9.SVDS'!G16</f>
        <v>436</v>
      </c>
      <c r="H17" s="826">
        <f>+Tabla18[[#This Row],[Siembra]]-'9.SVDS'!H16</f>
        <v>-2145</v>
      </c>
      <c r="I17" s="827">
        <f t="shared" si="0"/>
        <v>-769</v>
      </c>
      <c r="J17" s="562">
        <f>+Tabla18[[#This Row],[Ministerio de Hacienda]]-'9.SVDS'!M16</f>
        <v>888</v>
      </c>
      <c r="K17" s="562">
        <f>+Tabla18[[#This Row],[Plan  Sustitutivo del Banco Central]]-'9.SVDS'!J16</f>
        <v>-4</v>
      </c>
      <c r="L17" s="562">
        <f>+Tabla18[[#This Row],[Plan  Sustitutivo del Banco de Reservas]]-'9.SVDS'!K16</f>
        <v>-23</v>
      </c>
      <c r="M17" s="562">
        <f>+Tabla18[[#This Row],[Plan Sustitutivo INABIMA]]-'9.SVDS'!L16</f>
        <v>-82</v>
      </c>
      <c r="N17" s="561">
        <f t="shared" si="1"/>
        <v>779</v>
      </c>
      <c r="O17" s="563"/>
      <c r="Q17" s="567"/>
    </row>
    <row r="18" spans="1:18" s="61" customFormat="1" ht="25.5" customHeight="1">
      <c r="A18" s="559" t="s">
        <v>673</v>
      </c>
      <c r="B18" s="560">
        <f>+Tabla18[[#This Row],[Atlántico]]-'9.SVDS'!B17</f>
        <v>1132</v>
      </c>
      <c r="C18" s="560">
        <f>+Tabla18[[#This Row],[Crecer]]-'9.SVDS'!C17</f>
        <v>-6745</v>
      </c>
      <c r="D18" s="560">
        <f>+Tabla18[[#This Row],[JMMB-BDI]]-'9.SVDS'!D17</f>
        <v>1539</v>
      </c>
      <c r="E18" s="560">
        <f>+Tabla18[[#This Row],[Popular]]-'9.SVDS'!E17</f>
        <v>-10418</v>
      </c>
      <c r="F18" s="826">
        <f>+Tabla18[[#This Row],[Reservas]]-'9.SVDS'!F17</f>
        <v>-2220</v>
      </c>
      <c r="G18" s="826">
        <f>+Tabla18[[#This Row],[Romana]]-'9.SVDS'!G17</f>
        <v>128</v>
      </c>
      <c r="H18" s="826">
        <f>+Tabla18[[#This Row],[Siembra]]-'9.SVDS'!H17</f>
        <v>-5574</v>
      </c>
      <c r="I18" s="827">
        <f t="shared" si="0"/>
        <v>-22158</v>
      </c>
      <c r="J18" s="562">
        <f>+Tabla18[[#This Row],[Ministerio de Hacienda]]-'9.SVDS'!M17</f>
        <v>1066</v>
      </c>
      <c r="K18" s="562">
        <f>+Tabla18[[#This Row],[Plan  Sustitutivo del Banco Central]]-'9.SVDS'!J17</f>
        <v>-5</v>
      </c>
      <c r="L18" s="562">
        <f>+Tabla18[[#This Row],[Plan  Sustitutivo del Banco de Reservas]]-'9.SVDS'!K17</f>
        <v>-15</v>
      </c>
      <c r="M18" s="562">
        <f>+Tabla18[[#This Row],[Plan Sustitutivo INABIMA]]-'9.SVDS'!L17</f>
        <v>21112</v>
      </c>
      <c r="N18" s="561">
        <f t="shared" si="1"/>
        <v>22158</v>
      </c>
      <c r="O18" s="563"/>
      <c r="Q18" s="567"/>
    </row>
    <row r="19" spans="1:18" s="61" customFormat="1" ht="25.5" customHeight="1">
      <c r="A19" s="559" t="s">
        <v>674</v>
      </c>
      <c r="B19" s="560">
        <f>+Tabla18[[#This Row],[Atlántico]]-'9.SVDS'!B18</f>
        <v>2903</v>
      </c>
      <c r="C19" s="560">
        <f>+Tabla18[[#This Row],[Crecer]]-'9.SVDS'!C18</f>
        <v>-8465</v>
      </c>
      <c r="D19" s="560">
        <f>+Tabla18[[#This Row],[JMMB-BDI]]-'9.SVDS'!D18</f>
        <v>1063</v>
      </c>
      <c r="E19" s="560">
        <f>+Tabla18[[#This Row],[Popular]]-'9.SVDS'!E18</f>
        <v>-5510</v>
      </c>
      <c r="F19" s="826">
        <f>+Tabla18[[#This Row],[Reservas]]-'9.SVDS'!F18</f>
        <v>4408</v>
      </c>
      <c r="G19" s="826">
        <f>+Tabla18[[#This Row],[Romana]]-'9.SVDS'!G18</f>
        <v>58</v>
      </c>
      <c r="H19" s="826">
        <f>+Tabla18[[#This Row],[Siembra]]-'9.SVDS'!H18</f>
        <v>-4855</v>
      </c>
      <c r="I19" s="827">
        <f t="shared" si="0"/>
        <v>-10398</v>
      </c>
      <c r="J19" s="562">
        <f>+Tabla18[[#This Row],[Ministerio de Hacienda]]-'9.SVDS'!M18</f>
        <v>795</v>
      </c>
      <c r="K19" s="562">
        <f>+Tabla18[[#This Row],[Plan  Sustitutivo del Banco Central]]-'9.SVDS'!J18</f>
        <v>-10</v>
      </c>
      <c r="L19" s="562">
        <f>+Tabla18[[#This Row],[Plan  Sustitutivo del Banco de Reservas]]-'9.SVDS'!K18</f>
        <v>-7</v>
      </c>
      <c r="M19" s="562">
        <f>+Tabla18[[#This Row],[Plan Sustitutivo INABIMA]]-'9.SVDS'!L18</f>
        <v>9620</v>
      </c>
      <c r="N19" s="561">
        <f t="shared" si="1"/>
        <v>10398</v>
      </c>
      <c r="O19" s="563"/>
      <c r="Q19" s="567"/>
    </row>
    <row r="20" spans="1:18" s="61" customFormat="1" ht="25.5" customHeight="1">
      <c r="A20" s="828" t="str">
        <f>+'7. SVDS'!A22</f>
        <v>Dic. 2024</v>
      </c>
      <c r="B20" s="560">
        <f>+Tabla18[[#This Row],[Atlántico]]-'9.SVDS'!B19</f>
        <v>2186</v>
      </c>
      <c r="C20" s="560">
        <f>+Tabla18[[#This Row],[Crecer]]-'9.SVDS'!C19</f>
        <v>-4588</v>
      </c>
      <c r="D20" s="560">
        <f>+Tabla18[[#This Row],[JMMB-BDI]]-'9.SVDS'!D19</f>
        <v>-225</v>
      </c>
      <c r="E20" s="560">
        <f>+Tabla18[[#This Row],[Popular]]-'9.SVDS'!E19</f>
        <v>-13730</v>
      </c>
      <c r="F20" s="826">
        <f>+Tabla18[[#This Row],[Reservas]]-'9.SVDS'!F19</f>
        <v>10406</v>
      </c>
      <c r="G20" s="826">
        <f>+Tabla18[[#This Row],[Romana]]-'9.SVDS'!G19</f>
        <v>48</v>
      </c>
      <c r="H20" s="826">
        <f>+Tabla18[[#This Row],[Siembra]]-'9.SVDS'!H19</f>
        <v>-3633</v>
      </c>
      <c r="I20" s="827">
        <f t="shared" ref="I20" si="2">SUM(B20:H20)</f>
        <v>-9536</v>
      </c>
      <c r="J20" s="562">
        <f>+Tabla18[[#This Row],[Ministerio de Hacienda]]-'9.SVDS'!M19</f>
        <v>2436</v>
      </c>
      <c r="K20" s="562">
        <f>+Tabla18[[#This Row],[Plan  Sustitutivo del Banco Central]]-'9.SVDS'!J19</f>
        <v>-1</v>
      </c>
      <c r="L20" s="562">
        <f>+Tabla18[[#This Row],[Plan  Sustitutivo del Banco de Reservas]]-'9.SVDS'!K19</f>
        <v>-8</v>
      </c>
      <c r="M20" s="562">
        <f>+Tabla18[[#This Row],[Plan Sustitutivo INABIMA]]-'9.SVDS'!L19</f>
        <v>7109</v>
      </c>
      <c r="N20" s="561">
        <f t="shared" ref="N20" si="3">SUM(J20:M20)</f>
        <v>9536</v>
      </c>
      <c r="O20" s="563"/>
      <c r="Q20" s="567"/>
    </row>
    <row r="21" spans="1:18" s="61" customFormat="1" ht="25.5" customHeight="1">
      <c r="A21" s="828" t="str">
        <f>+'7. SVDS'!A23</f>
        <v>Ago. 2025</v>
      </c>
      <c r="B21" s="560">
        <f>+Tabla18[[#This Row],[Atlántico]]-'9.SVDS'!B20</f>
        <v>1531</v>
      </c>
      <c r="C21" s="560">
        <f>+Tabla18[[#This Row],[Crecer]]-'9.SVDS'!C20</f>
        <v>-4305</v>
      </c>
      <c r="D21" s="560">
        <f>+Tabla18[[#This Row],[JMMB-BDI]]-'9.SVDS'!D20</f>
        <v>1843</v>
      </c>
      <c r="E21" s="560">
        <f>+Tabla18[[#This Row],[Popular]]-'9.SVDS'!E20</f>
        <v>-9926</v>
      </c>
      <c r="F21" s="826">
        <f>+Tabla18[[#This Row],[Reservas]]-'9.SVDS'!F20</f>
        <v>9404</v>
      </c>
      <c r="G21" s="826">
        <f>+Tabla18[[#This Row],[Romana]]-'9.SVDS'!G20</f>
        <v>-73</v>
      </c>
      <c r="H21" s="826">
        <f>+Tabla18[[#This Row],[Siembra]]-'9.SVDS'!H20</f>
        <v>-732</v>
      </c>
      <c r="I21" s="827">
        <f t="shared" si="0"/>
        <v>-2258</v>
      </c>
      <c r="J21" s="562">
        <f>+Tabla18[[#This Row],[Ministerio de Hacienda]]-'9.SVDS'!M20</f>
        <v>1087</v>
      </c>
      <c r="K21" s="562">
        <f>+Tabla18[[#This Row],[Plan  Sustitutivo del Banco Central]]-'9.SVDS'!J20</f>
        <v>0</v>
      </c>
      <c r="L21" s="562">
        <f>+Tabla18[[#This Row],[Plan  Sustitutivo del Banco de Reservas]]-'9.SVDS'!K20</f>
        <v>-11</v>
      </c>
      <c r="M21" s="562">
        <f>+Tabla18[[#This Row],[Plan Sustitutivo INABIMA]]-'9.SVDS'!L20</f>
        <v>1182</v>
      </c>
      <c r="N21" s="561">
        <f t="shared" si="1"/>
        <v>2258</v>
      </c>
      <c r="O21" s="563"/>
      <c r="Q21" s="567"/>
    </row>
    <row r="22" spans="1:18" s="83" customFormat="1" ht="25.5" customHeight="1">
      <c r="A22" s="559" t="s">
        <v>64</v>
      </c>
      <c r="B22" s="568">
        <f>SUM(B6:B21)</f>
        <v>36996</v>
      </c>
      <c r="C22" s="568">
        <f t="shared" ref="C22:N22" si="4">SUM(C6:C21)</f>
        <v>-108005</v>
      </c>
      <c r="D22" s="568">
        <f t="shared" si="4"/>
        <v>12018</v>
      </c>
      <c r="E22" s="568">
        <f t="shared" si="4"/>
        <v>-71350</v>
      </c>
      <c r="F22" s="568">
        <f t="shared" si="4"/>
        <v>102094</v>
      </c>
      <c r="G22" s="568">
        <f t="shared" si="4"/>
        <v>3792</v>
      </c>
      <c r="H22" s="568">
        <f t="shared" si="4"/>
        <v>-65990</v>
      </c>
      <c r="I22" s="568">
        <f t="shared" si="4"/>
        <v>-90445</v>
      </c>
      <c r="J22" s="568">
        <f t="shared" si="4"/>
        <v>15043</v>
      </c>
      <c r="K22" s="568">
        <f t="shared" si="4"/>
        <v>-470</v>
      </c>
      <c r="L22" s="568">
        <f t="shared" si="4"/>
        <v>-164</v>
      </c>
      <c r="M22" s="568">
        <f t="shared" si="4"/>
        <v>76046</v>
      </c>
      <c r="N22" s="568">
        <f t="shared" si="4"/>
        <v>90455</v>
      </c>
      <c r="O22" s="767"/>
      <c r="P22" s="61"/>
      <c r="Q22" s="768"/>
      <c r="R22" s="83" t="s">
        <v>732</v>
      </c>
    </row>
    <row r="23" spans="1:18">
      <c r="A23" s="190" t="str">
        <f>+'9.SVDS'!A22</f>
        <v>Fuente: SIPEN</v>
      </c>
    </row>
    <row r="28" spans="1:18">
      <c r="Q28" s="28"/>
    </row>
    <row r="29" spans="1:18">
      <c r="Q29" s="28"/>
    </row>
    <row r="30" spans="1:18">
      <c r="Q30" s="28"/>
    </row>
    <row r="31" spans="1:18">
      <c r="Q31" s="28"/>
    </row>
    <row r="32" spans="1:18">
      <c r="Q32" s="28"/>
    </row>
    <row r="33" spans="17:17">
      <c r="Q33" s="28"/>
    </row>
    <row r="34" spans="17:17">
      <c r="Q34" s="28"/>
    </row>
    <row r="35" spans="17:17">
      <c r="Q35" s="28"/>
    </row>
    <row r="36" spans="17:17">
      <c r="Q36" s="28"/>
    </row>
    <row r="37" spans="17:17">
      <c r="Q37" s="28"/>
    </row>
    <row r="38" spans="17:17">
      <c r="Q38" s="28"/>
    </row>
    <row r="39" spans="17:17">
      <c r="Q39" s="28"/>
    </row>
    <row r="40" spans="17:17">
      <c r="Q40" s="28"/>
    </row>
  </sheetData>
  <mergeCells count="4">
    <mergeCell ref="A1:P1"/>
    <mergeCell ref="A3:P3"/>
    <mergeCell ref="A2:P2"/>
    <mergeCell ref="A4:N4"/>
  </mergeCells>
  <pageMargins left="0.70866141732283472" right="0.70866141732283472" top="0.74803149606299213" bottom="0.74803149606299213" header="0.31496062992125984" footer="0.31496062992125984"/>
  <pageSetup paperSize="119" scale="36" orientation="landscape" r:id="rId1"/>
  <drawing r:id="rId2"/>
  <tableParts count="1">
    <tablePart r:id="rId3"/>
  </tableParts>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67">
    <tabColor theme="1"/>
    <pageSetUpPr fitToPage="1"/>
  </sheetPr>
  <dimension ref="N27"/>
  <sheetViews>
    <sheetView showGridLines="0" view="pageBreakPreview" zoomScaleNormal="100" zoomScaleSheetLayoutView="100" workbookViewId="0">
      <selection activeCell="G46" sqref="G46"/>
    </sheetView>
  </sheetViews>
  <sheetFormatPr defaultColWidth="11.42578125" defaultRowHeight="14.25"/>
  <cols>
    <col min="1" max="6" width="11.42578125" style="218"/>
    <col min="7" max="7" width="8.85546875" style="218" customWidth="1"/>
    <col min="8" max="16384" width="11.42578125" style="218"/>
  </cols>
  <sheetData>
    <row r="27" spans="14:14">
      <c r="N27" s="218" t="s">
        <v>1</v>
      </c>
    </row>
  </sheetData>
  <pageMargins left="0.70866141732283472" right="0.70866141732283472" top="0.74803149606299213" bottom="0.74803149606299213" header="0.31496062992125984" footer="0.31496062992125984"/>
  <pageSetup paperSize="119" scale="97" orientation="landscape" r:id="rId1"/>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68">
    <tabColor theme="1"/>
    <pageSetUpPr fitToPage="1"/>
  </sheetPr>
  <dimension ref="A7:M48"/>
  <sheetViews>
    <sheetView showGridLines="0" view="pageBreakPreview" zoomScale="70" zoomScaleNormal="100" zoomScaleSheetLayoutView="70" workbookViewId="0">
      <selection activeCell="S35" sqref="S35"/>
    </sheetView>
  </sheetViews>
  <sheetFormatPr defaultColWidth="11.42578125" defaultRowHeight="14.25"/>
  <cols>
    <col min="1" max="6" width="11.42578125" style="218"/>
    <col min="7" max="7" width="13.42578125" style="218" customWidth="1"/>
    <col min="8" max="8" width="15" style="218" customWidth="1"/>
    <col min="9" max="9" width="22.28515625" style="218" customWidth="1"/>
    <col min="10" max="10" width="11.42578125" style="218"/>
    <col min="11" max="11" width="31.7109375" style="218" customWidth="1"/>
    <col min="12" max="12" width="25.140625" style="218" customWidth="1"/>
    <col min="13" max="16384" width="11.42578125" style="218"/>
  </cols>
  <sheetData>
    <row r="7" spans="1:13">
      <c r="A7" s="1585" t="s">
        <v>815</v>
      </c>
      <c r="B7" s="1622"/>
      <c r="C7" s="1622"/>
      <c r="D7" s="1622"/>
      <c r="E7" s="1622"/>
      <c r="F7" s="1622"/>
      <c r="G7" s="1622"/>
      <c r="H7" s="1622"/>
      <c r="I7" s="1622"/>
      <c r="J7" s="1622"/>
      <c r="K7" s="1622"/>
      <c r="L7" s="1622"/>
      <c r="M7" s="1622"/>
    </row>
    <row r="8" spans="1:13">
      <c r="A8" s="1622"/>
      <c r="B8" s="1622"/>
      <c r="C8" s="1622"/>
      <c r="D8" s="1622"/>
      <c r="E8" s="1622"/>
      <c r="F8" s="1622"/>
      <c r="G8" s="1622"/>
      <c r="H8" s="1622"/>
      <c r="I8" s="1622"/>
      <c r="J8" s="1622"/>
      <c r="K8" s="1622"/>
      <c r="L8" s="1622"/>
      <c r="M8" s="1622"/>
    </row>
    <row r="9" spans="1:13">
      <c r="A9" s="1622"/>
      <c r="B9" s="1622"/>
      <c r="C9" s="1622"/>
      <c r="D9" s="1622"/>
      <c r="E9" s="1622"/>
      <c r="F9" s="1622"/>
      <c r="G9" s="1622"/>
      <c r="H9" s="1622"/>
      <c r="I9" s="1622"/>
      <c r="J9" s="1622"/>
      <c r="K9" s="1622"/>
      <c r="L9" s="1622"/>
      <c r="M9" s="1622"/>
    </row>
    <row r="10" spans="1:13">
      <c r="A10" s="1622"/>
      <c r="B10" s="1622"/>
      <c r="C10" s="1622"/>
      <c r="D10" s="1622"/>
      <c r="E10" s="1622"/>
      <c r="F10" s="1622"/>
      <c r="G10" s="1622"/>
      <c r="H10" s="1622"/>
      <c r="I10" s="1622"/>
      <c r="J10" s="1622"/>
      <c r="K10" s="1622"/>
      <c r="L10" s="1622"/>
      <c r="M10" s="1622"/>
    </row>
    <row r="11" spans="1:13">
      <c r="A11" s="1622"/>
      <c r="B11" s="1622"/>
      <c r="C11" s="1622"/>
      <c r="D11" s="1622"/>
      <c r="E11" s="1622"/>
      <c r="F11" s="1622"/>
      <c r="G11" s="1622"/>
      <c r="H11" s="1622"/>
      <c r="I11" s="1622"/>
      <c r="J11" s="1622"/>
      <c r="K11" s="1622"/>
      <c r="L11" s="1622"/>
      <c r="M11" s="1622"/>
    </row>
    <row r="12" spans="1:13">
      <c r="A12" s="1622"/>
      <c r="B12" s="1622"/>
      <c r="C12" s="1622"/>
      <c r="D12" s="1622"/>
      <c r="E12" s="1622"/>
      <c r="F12" s="1622"/>
      <c r="G12" s="1622"/>
      <c r="H12" s="1622"/>
      <c r="I12" s="1622"/>
      <c r="J12" s="1622"/>
      <c r="K12" s="1622"/>
      <c r="L12" s="1622"/>
      <c r="M12" s="1622"/>
    </row>
    <row r="13" spans="1:13">
      <c r="A13" s="1622"/>
      <c r="B13" s="1622"/>
      <c r="C13" s="1622"/>
      <c r="D13" s="1622"/>
      <c r="E13" s="1622"/>
      <c r="F13" s="1622"/>
      <c r="G13" s="1622"/>
      <c r="H13" s="1622"/>
      <c r="I13" s="1622"/>
      <c r="J13" s="1622"/>
      <c r="K13" s="1622"/>
      <c r="L13" s="1622"/>
      <c r="M13" s="1622"/>
    </row>
    <row r="14" spans="1:13">
      <c r="A14" s="1622"/>
      <c r="B14" s="1622"/>
      <c r="C14" s="1622"/>
      <c r="D14" s="1622"/>
      <c r="E14" s="1622"/>
      <c r="F14" s="1622"/>
      <c r="G14" s="1622"/>
      <c r="H14" s="1622"/>
      <c r="I14" s="1622"/>
      <c r="J14" s="1622"/>
      <c r="K14" s="1622"/>
      <c r="L14" s="1622"/>
      <c r="M14" s="1622"/>
    </row>
    <row r="15" spans="1:13">
      <c r="A15" s="1622"/>
      <c r="B15" s="1622"/>
      <c r="C15" s="1622"/>
      <c r="D15" s="1622"/>
      <c r="E15" s="1622"/>
      <c r="F15" s="1622"/>
      <c r="G15" s="1622"/>
      <c r="H15" s="1622"/>
      <c r="I15" s="1622"/>
      <c r="J15" s="1622"/>
      <c r="K15" s="1622"/>
      <c r="L15" s="1622"/>
      <c r="M15" s="1622"/>
    </row>
    <row r="16" spans="1:13">
      <c r="A16" s="1622"/>
      <c r="B16" s="1622"/>
      <c r="C16" s="1622"/>
      <c r="D16" s="1622"/>
      <c r="E16" s="1622"/>
      <c r="F16" s="1622"/>
      <c r="G16" s="1622"/>
      <c r="H16" s="1622"/>
      <c r="I16" s="1622"/>
      <c r="J16" s="1622"/>
      <c r="K16" s="1622"/>
      <c r="L16" s="1622"/>
      <c r="M16" s="1622"/>
    </row>
    <row r="17" spans="1:13">
      <c r="A17" s="1622"/>
      <c r="B17" s="1622"/>
      <c r="C17" s="1622"/>
      <c r="D17" s="1622"/>
      <c r="E17" s="1622"/>
      <c r="F17" s="1622"/>
      <c r="G17" s="1622"/>
      <c r="H17" s="1622"/>
      <c r="I17" s="1622"/>
      <c r="J17" s="1622"/>
      <c r="K17" s="1622"/>
      <c r="L17" s="1622"/>
      <c r="M17" s="1622"/>
    </row>
    <row r="18" spans="1:13">
      <c r="A18" s="1622"/>
      <c r="B18" s="1622"/>
      <c r="C18" s="1622"/>
      <c r="D18" s="1622"/>
      <c r="E18" s="1622"/>
      <c r="F18" s="1622"/>
      <c r="G18" s="1622"/>
      <c r="H18" s="1622"/>
      <c r="I18" s="1622"/>
      <c r="J18" s="1622"/>
      <c r="K18" s="1622"/>
      <c r="L18" s="1622"/>
      <c r="M18" s="1622"/>
    </row>
    <row r="19" spans="1:13">
      <c r="A19" s="1622"/>
      <c r="B19" s="1622"/>
      <c r="C19" s="1622"/>
      <c r="D19" s="1622"/>
      <c r="E19" s="1622"/>
      <c r="F19" s="1622"/>
      <c r="G19" s="1622"/>
      <c r="H19" s="1622"/>
      <c r="I19" s="1622"/>
      <c r="J19" s="1622"/>
      <c r="K19" s="1622"/>
      <c r="L19" s="1622"/>
      <c r="M19" s="1622"/>
    </row>
    <row r="20" spans="1:13">
      <c r="A20" s="1622"/>
      <c r="B20" s="1622"/>
      <c r="C20" s="1622"/>
      <c r="D20" s="1622"/>
      <c r="E20" s="1622"/>
      <c r="F20" s="1622"/>
      <c r="G20" s="1622"/>
      <c r="H20" s="1622"/>
      <c r="I20" s="1622"/>
      <c r="J20" s="1622"/>
      <c r="K20" s="1622"/>
      <c r="L20" s="1622"/>
      <c r="M20" s="1622"/>
    </row>
    <row r="21" spans="1:13">
      <c r="A21" s="1622"/>
      <c r="B21" s="1622"/>
      <c r="C21" s="1622"/>
      <c r="D21" s="1622"/>
      <c r="E21" s="1622"/>
      <c r="F21" s="1622"/>
      <c r="G21" s="1622"/>
      <c r="H21" s="1622"/>
      <c r="I21" s="1622"/>
      <c r="J21" s="1622"/>
      <c r="K21" s="1622"/>
      <c r="L21" s="1622"/>
      <c r="M21" s="1622"/>
    </row>
    <row r="22" spans="1:13">
      <c r="A22" s="1622"/>
      <c r="B22" s="1622"/>
      <c r="C22" s="1622"/>
      <c r="D22" s="1622"/>
      <c r="E22" s="1622"/>
      <c r="F22" s="1622"/>
      <c r="G22" s="1622"/>
      <c r="H22" s="1622"/>
      <c r="I22" s="1622"/>
      <c r="J22" s="1622"/>
      <c r="K22" s="1622"/>
      <c r="L22" s="1622"/>
      <c r="M22" s="1622"/>
    </row>
    <row r="23" spans="1:13">
      <c r="A23" s="1622"/>
      <c r="B23" s="1622"/>
      <c r="C23" s="1622"/>
      <c r="D23" s="1622"/>
      <c r="E23" s="1622"/>
      <c r="F23" s="1622"/>
      <c r="G23" s="1622"/>
      <c r="H23" s="1622"/>
      <c r="I23" s="1622"/>
      <c r="J23" s="1622"/>
      <c r="K23" s="1622"/>
      <c r="L23" s="1622"/>
      <c r="M23" s="1622"/>
    </row>
    <row r="24" spans="1:13">
      <c r="A24" s="1622"/>
      <c r="B24" s="1622"/>
      <c r="C24" s="1622"/>
      <c r="D24" s="1622"/>
      <c r="E24" s="1622"/>
      <c r="F24" s="1622"/>
      <c r="G24" s="1622"/>
      <c r="H24" s="1622"/>
      <c r="I24" s="1622"/>
      <c r="J24" s="1622"/>
      <c r="K24" s="1622"/>
      <c r="L24" s="1622"/>
      <c r="M24" s="1622"/>
    </row>
    <row r="25" spans="1:13">
      <c r="A25" s="1622"/>
      <c r="B25" s="1622"/>
      <c r="C25" s="1622"/>
      <c r="D25" s="1622"/>
      <c r="E25" s="1622"/>
      <c r="F25" s="1622"/>
      <c r="G25" s="1622"/>
      <c r="H25" s="1622"/>
      <c r="I25" s="1622"/>
      <c r="J25" s="1622"/>
      <c r="K25" s="1622"/>
      <c r="L25" s="1622"/>
      <c r="M25" s="1622"/>
    </row>
    <row r="26" spans="1:13">
      <c r="A26" s="1622"/>
      <c r="B26" s="1622"/>
      <c r="C26" s="1622"/>
      <c r="D26" s="1622"/>
      <c r="E26" s="1622"/>
      <c r="F26" s="1622"/>
      <c r="G26" s="1622"/>
      <c r="H26" s="1622"/>
      <c r="I26" s="1622"/>
      <c r="J26" s="1622"/>
      <c r="K26" s="1622"/>
      <c r="L26" s="1622"/>
      <c r="M26" s="1622"/>
    </row>
    <row r="27" spans="1:13">
      <c r="A27" s="1622"/>
      <c r="B27" s="1622"/>
      <c r="C27" s="1622"/>
      <c r="D27" s="1622"/>
      <c r="E27" s="1622"/>
      <c r="F27" s="1622"/>
      <c r="G27" s="1622"/>
      <c r="H27" s="1622"/>
      <c r="I27" s="1622"/>
      <c r="J27" s="1622"/>
      <c r="K27" s="1622"/>
      <c r="L27" s="1622"/>
      <c r="M27" s="1622"/>
    </row>
    <row r="28" spans="1:13">
      <c r="A28" s="1622"/>
      <c r="B28" s="1622"/>
      <c r="C28" s="1622"/>
      <c r="D28" s="1622"/>
      <c r="E28" s="1622"/>
      <c r="F28" s="1622"/>
      <c r="G28" s="1622"/>
      <c r="H28" s="1622"/>
      <c r="I28" s="1622"/>
      <c r="J28" s="1622"/>
      <c r="K28" s="1622"/>
      <c r="L28" s="1622"/>
      <c r="M28" s="1622"/>
    </row>
    <row r="29" spans="1:13">
      <c r="A29" s="1622"/>
      <c r="B29" s="1622"/>
      <c r="C29" s="1622"/>
      <c r="D29" s="1622"/>
      <c r="E29" s="1622"/>
      <c r="F29" s="1622"/>
      <c r="G29" s="1622"/>
      <c r="H29" s="1622"/>
      <c r="I29" s="1622"/>
      <c r="J29" s="1622"/>
      <c r="K29" s="1622"/>
      <c r="L29" s="1622"/>
      <c r="M29" s="1622"/>
    </row>
    <row r="30" spans="1:13">
      <c r="A30" s="1622"/>
      <c r="B30" s="1622"/>
      <c r="C30" s="1622"/>
      <c r="D30" s="1622"/>
      <c r="E30" s="1622"/>
      <c r="F30" s="1622"/>
      <c r="G30" s="1622"/>
      <c r="H30" s="1622"/>
      <c r="I30" s="1622"/>
      <c r="J30" s="1622"/>
      <c r="K30" s="1622"/>
      <c r="L30" s="1622"/>
      <c r="M30" s="1622"/>
    </row>
    <row r="31" spans="1:13">
      <c r="A31" s="1622"/>
      <c r="B31" s="1622"/>
      <c r="C31" s="1622"/>
      <c r="D31" s="1622"/>
      <c r="E31" s="1622"/>
      <c r="F31" s="1622"/>
      <c r="G31" s="1622"/>
      <c r="H31" s="1622"/>
      <c r="I31" s="1622"/>
      <c r="J31" s="1622"/>
      <c r="K31" s="1622"/>
      <c r="L31" s="1622"/>
      <c r="M31" s="1622"/>
    </row>
    <row r="32" spans="1:13">
      <c r="A32" s="1622"/>
      <c r="B32" s="1622"/>
      <c r="C32" s="1622"/>
      <c r="D32" s="1622"/>
      <c r="E32" s="1622"/>
      <c r="F32" s="1622"/>
      <c r="G32" s="1622"/>
      <c r="H32" s="1622"/>
      <c r="I32" s="1622"/>
      <c r="J32" s="1622"/>
      <c r="K32" s="1622"/>
      <c r="L32" s="1622"/>
      <c r="M32" s="1622"/>
    </row>
    <row r="33" spans="1:13">
      <c r="A33" s="1622"/>
      <c r="B33" s="1622"/>
      <c r="C33" s="1622"/>
      <c r="D33" s="1622"/>
      <c r="E33" s="1622"/>
      <c r="F33" s="1622"/>
      <c r="G33" s="1622"/>
      <c r="H33" s="1622"/>
      <c r="I33" s="1622"/>
      <c r="J33" s="1622"/>
      <c r="K33" s="1622"/>
      <c r="L33" s="1622"/>
      <c r="M33" s="1622"/>
    </row>
    <row r="34" spans="1:13">
      <c r="A34" s="1622"/>
      <c r="B34" s="1622"/>
      <c r="C34" s="1622"/>
      <c r="D34" s="1622"/>
      <c r="E34" s="1622"/>
      <c r="F34" s="1622"/>
      <c r="G34" s="1622"/>
      <c r="H34" s="1622"/>
      <c r="I34" s="1622"/>
      <c r="J34" s="1622"/>
      <c r="K34" s="1622"/>
      <c r="L34" s="1622"/>
      <c r="M34" s="1622"/>
    </row>
    <row r="35" spans="1:13">
      <c r="A35" s="1622"/>
      <c r="B35" s="1622"/>
      <c r="C35" s="1622"/>
      <c r="D35" s="1622"/>
      <c r="E35" s="1622"/>
      <c r="F35" s="1622"/>
      <c r="G35" s="1622"/>
      <c r="H35" s="1622"/>
      <c r="I35" s="1622"/>
      <c r="J35" s="1622"/>
      <c r="K35" s="1622"/>
      <c r="L35" s="1622"/>
      <c r="M35" s="1622"/>
    </row>
    <row r="36" spans="1:13">
      <c r="A36" s="1622"/>
      <c r="B36" s="1622"/>
      <c r="C36" s="1622"/>
      <c r="D36" s="1622"/>
      <c r="E36" s="1622"/>
      <c r="F36" s="1622"/>
      <c r="G36" s="1622"/>
      <c r="H36" s="1622"/>
      <c r="I36" s="1622"/>
      <c r="J36" s="1622"/>
      <c r="K36" s="1622"/>
      <c r="L36" s="1622"/>
      <c r="M36" s="1622"/>
    </row>
    <row r="37" spans="1:13" ht="41.25" customHeight="1">
      <c r="A37" s="1622"/>
      <c r="B37" s="1622"/>
      <c r="C37" s="1622"/>
      <c r="D37" s="1622"/>
      <c r="E37" s="1622"/>
      <c r="F37" s="1622"/>
      <c r="G37" s="1622"/>
      <c r="H37" s="1622"/>
      <c r="I37" s="1622"/>
      <c r="J37" s="1622"/>
      <c r="K37" s="1622"/>
      <c r="L37" s="1622"/>
      <c r="M37" s="1622"/>
    </row>
    <row r="38" spans="1:13">
      <c r="A38" s="1622"/>
      <c r="B38" s="1622"/>
      <c r="C38" s="1622"/>
      <c r="D38" s="1622"/>
      <c r="E38" s="1622"/>
      <c r="F38" s="1622"/>
      <c r="G38" s="1622"/>
      <c r="H38" s="1622"/>
      <c r="I38" s="1622"/>
      <c r="J38" s="1622"/>
      <c r="K38" s="1622"/>
      <c r="L38" s="1622"/>
      <c r="M38" s="1622"/>
    </row>
    <row r="39" spans="1:13">
      <c r="A39" s="1622"/>
      <c r="B39" s="1622"/>
      <c r="C39" s="1622"/>
      <c r="D39" s="1622"/>
      <c r="E39" s="1622"/>
      <c r="F39" s="1622"/>
      <c r="G39" s="1622"/>
      <c r="H39" s="1622"/>
      <c r="I39" s="1622"/>
      <c r="J39" s="1622"/>
      <c r="K39" s="1622"/>
      <c r="L39" s="1622"/>
      <c r="M39" s="1622"/>
    </row>
    <row r="40" spans="1:13">
      <c r="A40" s="1622"/>
      <c r="B40" s="1622"/>
      <c r="C40" s="1622"/>
      <c r="D40" s="1622"/>
      <c r="E40" s="1622"/>
      <c r="F40" s="1622"/>
      <c r="G40" s="1622"/>
      <c r="H40" s="1622"/>
      <c r="I40" s="1622"/>
      <c r="J40" s="1622"/>
      <c r="K40" s="1622"/>
      <c r="L40" s="1622"/>
      <c r="M40" s="1622"/>
    </row>
    <row r="41" spans="1:13">
      <c r="A41" s="1622"/>
      <c r="B41" s="1622"/>
      <c r="C41" s="1622"/>
      <c r="D41" s="1622"/>
      <c r="E41" s="1622"/>
      <c r="F41" s="1622"/>
      <c r="G41" s="1622"/>
      <c r="H41" s="1622"/>
      <c r="I41" s="1622"/>
      <c r="J41" s="1622"/>
      <c r="K41" s="1622"/>
      <c r="L41" s="1622"/>
      <c r="M41" s="1622"/>
    </row>
    <row r="42" spans="1:13">
      <c r="A42" s="1622"/>
      <c r="B42" s="1622"/>
      <c r="C42" s="1622"/>
      <c r="D42" s="1622"/>
      <c r="E42" s="1622"/>
      <c r="F42" s="1622"/>
      <c r="G42" s="1622"/>
      <c r="H42" s="1622"/>
      <c r="I42" s="1622"/>
      <c r="J42" s="1622"/>
      <c r="K42" s="1622"/>
      <c r="L42" s="1622"/>
      <c r="M42" s="1622"/>
    </row>
    <row r="43" spans="1:13">
      <c r="A43" s="1622"/>
      <c r="B43" s="1622"/>
      <c r="C43" s="1622"/>
      <c r="D43" s="1622"/>
      <c r="E43" s="1622"/>
      <c r="F43" s="1622"/>
      <c r="G43" s="1622"/>
      <c r="H43" s="1622"/>
      <c r="I43" s="1622"/>
      <c r="J43" s="1622"/>
      <c r="K43" s="1622"/>
      <c r="L43" s="1622"/>
      <c r="M43" s="1622"/>
    </row>
    <row r="44" spans="1:13" ht="60" customHeight="1">
      <c r="A44" s="1622"/>
      <c r="B44" s="1622"/>
      <c r="C44" s="1622"/>
      <c r="D44" s="1622"/>
      <c r="E44" s="1622"/>
      <c r="F44" s="1622"/>
      <c r="G44" s="1622"/>
      <c r="H44" s="1622"/>
      <c r="I44" s="1622"/>
      <c r="J44" s="1622"/>
      <c r="K44" s="1622"/>
      <c r="L44" s="1622"/>
      <c r="M44" s="1622"/>
    </row>
    <row r="45" spans="1:13">
      <c r="A45" s="1622"/>
      <c r="B45" s="1622"/>
      <c r="C45" s="1622"/>
      <c r="D45" s="1622"/>
      <c r="E45" s="1622"/>
      <c r="F45" s="1622"/>
      <c r="G45" s="1622"/>
      <c r="H45" s="1622"/>
      <c r="I45" s="1622"/>
      <c r="J45" s="1622"/>
      <c r="K45" s="1622"/>
      <c r="L45" s="1622"/>
      <c r="M45" s="1622"/>
    </row>
    <row r="46" spans="1:13">
      <c r="A46" s="1622"/>
      <c r="B46" s="1622"/>
      <c r="C46" s="1622"/>
      <c r="D46" s="1622"/>
      <c r="E46" s="1622"/>
      <c r="F46" s="1622"/>
      <c r="G46" s="1622"/>
      <c r="H46" s="1622"/>
      <c r="I46" s="1622"/>
      <c r="J46" s="1622"/>
      <c r="K46" s="1622"/>
      <c r="L46" s="1622"/>
      <c r="M46" s="1622"/>
    </row>
    <row r="47" spans="1:13" ht="73.5" customHeight="1">
      <c r="A47" s="1622"/>
      <c r="B47" s="1622"/>
      <c r="C47" s="1622"/>
      <c r="D47" s="1622"/>
      <c r="E47" s="1622"/>
      <c r="F47" s="1622"/>
      <c r="G47" s="1622"/>
      <c r="H47" s="1622"/>
      <c r="I47" s="1622"/>
      <c r="J47" s="1622"/>
      <c r="K47" s="1622"/>
      <c r="L47" s="1622"/>
      <c r="M47" s="1622"/>
    </row>
    <row r="48" spans="1:13" ht="73.5" customHeight="1">
      <c r="A48" s="1622"/>
      <c r="B48" s="1622"/>
      <c r="C48" s="1622"/>
      <c r="D48" s="1622"/>
      <c r="E48" s="1622"/>
      <c r="F48" s="1622"/>
      <c r="G48" s="1622"/>
      <c r="H48" s="1622"/>
      <c r="I48" s="1622"/>
      <c r="J48" s="1622"/>
      <c r="K48" s="1622"/>
      <c r="L48" s="1622"/>
      <c r="M48" s="1622"/>
    </row>
  </sheetData>
  <mergeCells count="1">
    <mergeCell ref="A7:M48"/>
  </mergeCells>
  <pageMargins left="0.70866141732283472" right="0.70866141732283472" top="0.74803149606299213" bottom="0.74803149606299213" header="0.31496062992125984" footer="0.31496062992125984"/>
  <pageSetup paperSize="119" scale="56" orientation="landscape" r:id="rId1"/>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69">
    <tabColor rgb="FF0070C0"/>
    <pageSetUpPr fitToPage="1"/>
  </sheetPr>
  <dimension ref="A4:I43"/>
  <sheetViews>
    <sheetView showGridLines="0" view="pageBreakPreview" zoomScale="85" zoomScaleNormal="100" zoomScaleSheetLayoutView="85" workbookViewId="0">
      <selection activeCell="O17" sqref="O17"/>
    </sheetView>
  </sheetViews>
  <sheetFormatPr defaultColWidth="11.42578125" defaultRowHeight="14.25"/>
  <cols>
    <col min="1" max="1" width="11.42578125" style="218"/>
    <col min="2" max="2" width="22.28515625" style="218" customWidth="1"/>
    <col min="3" max="3" width="22.140625" style="218" customWidth="1"/>
    <col min="4" max="6" width="20.42578125" style="218" customWidth="1"/>
    <col min="7" max="7" width="12.85546875" style="218" customWidth="1"/>
    <col min="8" max="8" width="13.85546875" style="218" customWidth="1"/>
    <col min="9" max="9" width="14.28515625" style="218" customWidth="1"/>
    <col min="10" max="10" width="5" style="218" customWidth="1"/>
    <col min="11" max="16384" width="11.42578125" style="218"/>
  </cols>
  <sheetData>
    <row r="4" spans="1:9" ht="25.5" customHeight="1"/>
    <row r="5" spans="1:9" ht="17.25" customHeight="1">
      <c r="A5" s="1623" t="s">
        <v>816</v>
      </c>
      <c r="B5" s="1624"/>
      <c r="C5" s="1624"/>
      <c r="D5" s="1624"/>
      <c r="E5" s="1624"/>
      <c r="F5" s="1624"/>
      <c r="G5" s="1624"/>
      <c r="H5" s="1624"/>
      <c r="I5" s="1624"/>
    </row>
    <row r="6" spans="1:9" ht="17.25" customHeight="1">
      <c r="A6" s="1624"/>
      <c r="B6" s="1624"/>
      <c r="C6" s="1624"/>
      <c r="D6" s="1624"/>
      <c r="E6" s="1624"/>
      <c r="F6" s="1624"/>
      <c r="G6" s="1624"/>
      <c r="H6" s="1624"/>
      <c r="I6" s="1624"/>
    </row>
    <row r="7" spans="1:9" ht="17.25" customHeight="1">
      <c r="A7" s="1624"/>
      <c r="B7" s="1624"/>
      <c r="C7" s="1624"/>
      <c r="D7" s="1624"/>
      <c r="E7" s="1624"/>
      <c r="F7" s="1624"/>
      <c r="G7" s="1624"/>
      <c r="H7" s="1624"/>
      <c r="I7" s="1624"/>
    </row>
    <row r="8" spans="1:9" ht="17.25" customHeight="1">
      <c r="A8" s="1624"/>
      <c r="B8" s="1624"/>
      <c r="C8" s="1624"/>
      <c r="D8" s="1624"/>
      <c r="E8" s="1624"/>
      <c r="F8" s="1624"/>
      <c r="G8" s="1624"/>
      <c r="H8" s="1624"/>
      <c r="I8" s="1624"/>
    </row>
    <row r="9" spans="1:9" ht="17.25" customHeight="1">
      <c r="A9" s="1624"/>
      <c r="B9" s="1624"/>
      <c r="C9" s="1624"/>
      <c r="D9" s="1624"/>
      <c r="E9" s="1624"/>
      <c r="F9" s="1624"/>
      <c r="G9" s="1624"/>
      <c r="H9" s="1624"/>
      <c r="I9" s="1624"/>
    </row>
    <row r="10" spans="1:9" ht="30.75" customHeight="1">
      <c r="A10" s="1624"/>
      <c r="B10" s="1624"/>
      <c r="C10" s="1624"/>
      <c r="D10" s="1624"/>
      <c r="E10" s="1624"/>
      <c r="F10" s="1624"/>
      <c r="G10" s="1624"/>
      <c r="H10" s="1624"/>
      <c r="I10" s="1624"/>
    </row>
    <row r="11" spans="1:9">
      <c r="A11" s="1624"/>
      <c r="B11" s="1624"/>
      <c r="C11" s="1624"/>
      <c r="D11" s="1624"/>
      <c r="E11" s="1624"/>
      <c r="F11" s="1624"/>
      <c r="G11" s="1624"/>
      <c r="H11" s="1624"/>
      <c r="I11" s="1624"/>
    </row>
    <row r="12" spans="1:9" ht="17.25" customHeight="1">
      <c r="A12" s="1624"/>
      <c r="B12" s="1624"/>
      <c r="C12" s="1624"/>
      <c r="D12" s="1624"/>
      <c r="E12" s="1624"/>
      <c r="F12" s="1624"/>
      <c r="G12" s="1624"/>
      <c r="H12" s="1624"/>
      <c r="I12" s="1624"/>
    </row>
    <row r="13" spans="1:9" ht="17.25" customHeight="1">
      <c r="A13" s="1624"/>
      <c r="B13" s="1624"/>
      <c r="C13" s="1624"/>
      <c r="D13" s="1624"/>
      <c r="E13" s="1624"/>
      <c r="F13" s="1624"/>
      <c r="G13" s="1624"/>
      <c r="H13" s="1624"/>
      <c r="I13" s="1624"/>
    </row>
    <row r="14" spans="1:9" ht="17.25" customHeight="1">
      <c r="A14" s="1624"/>
      <c r="B14" s="1624"/>
      <c r="C14" s="1624"/>
      <c r="D14" s="1624"/>
      <c r="E14" s="1624"/>
      <c r="F14" s="1624"/>
      <c r="G14" s="1624"/>
      <c r="H14" s="1624"/>
      <c r="I14" s="1624"/>
    </row>
    <row r="15" spans="1:9" ht="17.25" customHeight="1">
      <c r="A15" s="1624"/>
      <c r="B15" s="1624"/>
      <c r="C15" s="1624"/>
      <c r="D15" s="1624"/>
      <c r="E15" s="1624"/>
      <c r="F15" s="1624"/>
      <c r="G15" s="1624"/>
      <c r="H15" s="1624"/>
      <c r="I15" s="1624"/>
    </row>
    <row r="16" spans="1:9" ht="17.25" customHeight="1">
      <c r="A16" s="1624"/>
      <c r="B16" s="1624"/>
      <c r="C16" s="1624"/>
      <c r="D16" s="1624"/>
      <c r="E16" s="1624"/>
      <c r="F16" s="1624"/>
      <c r="G16" s="1624"/>
      <c r="H16" s="1624"/>
      <c r="I16" s="1624"/>
    </row>
    <row r="17" spans="1:9" ht="17.25" customHeight="1">
      <c r="A17" s="1624"/>
      <c r="B17" s="1624"/>
      <c r="C17" s="1624"/>
      <c r="D17" s="1624"/>
      <c r="E17" s="1624"/>
      <c r="F17" s="1624"/>
      <c r="G17" s="1624"/>
      <c r="H17" s="1624"/>
      <c r="I17" s="1624"/>
    </row>
    <row r="18" spans="1:9" ht="17.25" customHeight="1">
      <c r="A18" s="1624"/>
      <c r="B18" s="1624"/>
      <c r="C18" s="1624"/>
      <c r="D18" s="1624"/>
      <c r="E18" s="1624"/>
      <c r="F18" s="1624"/>
      <c r="G18" s="1624"/>
      <c r="H18" s="1624"/>
      <c r="I18" s="1624"/>
    </row>
    <row r="19" spans="1:9" ht="17.25" customHeight="1">
      <c r="A19" s="1624"/>
      <c r="B19" s="1624"/>
      <c r="C19" s="1624"/>
      <c r="D19" s="1624"/>
      <c r="E19" s="1624"/>
      <c r="F19" s="1624"/>
      <c r="G19" s="1624"/>
      <c r="H19" s="1624"/>
      <c r="I19" s="1624"/>
    </row>
    <row r="20" spans="1:9" ht="17.25" customHeight="1">
      <c r="A20" s="1624"/>
      <c r="B20" s="1624"/>
      <c r="C20" s="1624"/>
      <c r="D20" s="1624"/>
      <c r="E20" s="1624"/>
      <c r="F20" s="1624"/>
      <c r="G20" s="1624"/>
      <c r="H20" s="1624"/>
      <c r="I20" s="1624"/>
    </row>
    <row r="21" spans="1:9" ht="17.25" customHeight="1">
      <c r="A21" s="1624"/>
      <c r="B21" s="1624"/>
      <c r="C21" s="1624"/>
      <c r="D21" s="1624"/>
      <c r="E21" s="1624"/>
      <c r="F21" s="1624"/>
      <c r="G21" s="1624"/>
      <c r="H21" s="1624"/>
      <c r="I21" s="1624"/>
    </row>
    <row r="22" spans="1:9" ht="17.25" customHeight="1">
      <c r="A22" s="1624"/>
      <c r="B22" s="1624"/>
      <c r="C22" s="1624"/>
      <c r="D22" s="1624"/>
      <c r="E22" s="1624"/>
      <c r="F22" s="1624"/>
      <c r="G22" s="1624"/>
      <c r="H22" s="1624"/>
      <c r="I22" s="1624"/>
    </row>
    <row r="23" spans="1:9" ht="17.25" customHeight="1">
      <c r="A23" s="1624"/>
      <c r="B23" s="1624"/>
      <c r="C23" s="1624"/>
      <c r="D23" s="1624"/>
      <c r="E23" s="1624"/>
      <c r="F23" s="1624"/>
      <c r="G23" s="1624"/>
      <c r="H23" s="1624"/>
      <c r="I23" s="1624"/>
    </row>
    <row r="24" spans="1:9" ht="17.25" customHeight="1">
      <c r="A24" s="1624"/>
      <c r="B24" s="1624"/>
      <c r="C24" s="1624"/>
      <c r="D24" s="1624"/>
      <c r="E24" s="1624"/>
      <c r="F24" s="1624"/>
      <c r="G24" s="1624"/>
      <c r="H24" s="1624"/>
      <c r="I24" s="1624"/>
    </row>
    <row r="25" spans="1:9" ht="17.25" customHeight="1">
      <c r="A25" s="1624"/>
      <c r="B25" s="1624"/>
      <c r="C25" s="1624"/>
      <c r="D25" s="1624"/>
      <c r="E25" s="1624"/>
      <c r="F25" s="1624"/>
      <c r="G25" s="1624"/>
      <c r="H25" s="1624"/>
      <c r="I25" s="1624"/>
    </row>
    <row r="26" spans="1:9" ht="17.25" customHeight="1">
      <c r="A26" s="1624"/>
      <c r="B26" s="1624"/>
      <c r="C26" s="1624"/>
      <c r="D26" s="1624"/>
      <c r="E26" s="1624"/>
      <c r="F26" s="1624"/>
      <c r="G26" s="1624"/>
      <c r="H26" s="1624"/>
      <c r="I26" s="1624"/>
    </row>
    <row r="27" spans="1:9" ht="17.25" customHeight="1">
      <c r="A27" s="1624"/>
      <c r="B27" s="1624"/>
      <c r="C27" s="1624"/>
      <c r="D27" s="1624"/>
      <c r="E27" s="1624"/>
      <c r="F27" s="1624"/>
      <c r="G27" s="1624"/>
      <c r="H27" s="1624"/>
      <c r="I27" s="1624"/>
    </row>
    <row r="28" spans="1:9" ht="17.25" customHeight="1">
      <c r="A28" s="1624"/>
      <c r="B28" s="1624"/>
      <c r="C28" s="1624"/>
      <c r="D28" s="1624"/>
      <c r="E28" s="1624"/>
      <c r="F28" s="1624"/>
      <c r="G28" s="1624"/>
      <c r="H28" s="1624"/>
      <c r="I28" s="1624"/>
    </row>
    <row r="29" spans="1:9" ht="17.25" customHeight="1">
      <c r="A29" s="1624"/>
      <c r="B29" s="1624"/>
      <c r="C29" s="1624"/>
      <c r="D29" s="1624"/>
      <c r="E29" s="1624"/>
      <c r="F29" s="1624"/>
      <c r="G29" s="1624"/>
      <c r="H29" s="1624"/>
      <c r="I29" s="1624"/>
    </row>
    <row r="30" spans="1:9" ht="17.25" customHeight="1">
      <c r="A30" s="1624"/>
      <c r="B30" s="1624"/>
      <c r="C30" s="1624"/>
      <c r="D30" s="1624"/>
      <c r="E30" s="1624"/>
      <c r="F30" s="1624"/>
      <c r="G30" s="1624"/>
      <c r="H30" s="1624"/>
      <c r="I30" s="1624"/>
    </row>
    <row r="31" spans="1:9" ht="17.25" customHeight="1">
      <c r="A31" s="1624"/>
      <c r="B31" s="1624"/>
      <c r="C31" s="1624"/>
      <c r="D31" s="1624"/>
      <c r="E31" s="1624"/>
      <c r="F31" s="1624"/>
      <c r="G31" s="1624"/>
      <c r="H31" s="1624"/>
      <c r="I31" s="1624"/>
    </row>
    <row r="32" spans="1:9" ht="17.25" customHeight="1">
      <c r="A32" s="1624"/>
      <c r="B32" s="1624"/>
      <c r="C32" s="1624"/>
      <c r="D32" s="1624"/>
      <c r="E32" s="1624"/>
      <c r="F32" s="1624"/>
      <c r="G32" s="1624"/>
      <c r="H32" s="1624"/>
      <c r="I32" s="1624"/>
    </row>
    <row r="33" spans="1:9" ht="17.25" customHeight="1">
      <c r="A33" s="1624"/>
      <c r="B33" s="1624"/>
      <c r="C33" s="1624"/>
      <c r="D33" s="1624"/>
      <c r="E33" s="1624"/>
      <c r="F33" s="1624"/>
      <c r="G33" s="1624"/>
      <c r="H33" s="1624"/>
      <c r="I33" s="1624"/>
    </row>
    <row r="34" spans="1:9" ht="39.75" customHeight="1">
      <c r="A34" s="1624"/>
      <c r="B34" s="1624"/>
      <c r="C34" s="1624"/>
      <c r="D34" s="1624"/>
      <c r="E34" s="1624"/>
      <c r="F34" s="1624"/>
      <c r="G34" s="1624"/>
      <c r="H34" s="1624"/>
      <c r="I34" s="1624"/>
    </row>
    <row r="35" spans="1:9" ht="17.25" customHeight="1"/>
    <row r="36" spans="1:9" ht="17.25" customHeight="1"/>
    <row r="37" spans="1:9" ht="15" customHeight="1"/>
    <row r="38" spans="1:9" ht="14.25" customHeight="1"/>
    <row r="39" spans="1:9" ht="14.25" customHeight="1"/>
    <row r="43" spans="1:9">
      <c r="G43" s="255"/>
    </row>
  </sheetData>
  <mergeCells count="1">
    <mergeCell ref="A5:I34"/>
  </mergeCells>
  <pageMargins left="0.70866141732283472" right="0.70866141732283472" top="0.74803149606299213" bottom="0.74803149606299213" header="0.31496062992125984" footer="0.31496062992125984"/>
  <pageSetup paperSize="119" scale="81" orientation="landscape" r:id="rId1"/>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12">
    <tabColor rgb="FF0070C0"/>
    <pageSetUpPr fitToPage="1"/>
  </sheetPr>
  <dimension ref="A1:O42"/>
  <sheetViews>
    <sheetView showGridLines="0" view="pageBreakPreview" zoomScaleNormal="85" zoomScaleSheetLayoutView="100" workbookViewId="0">
      <selection activeCell="N6" sqref="N6"/>
    </sheetView>
  </sheetViews>
  <sheetFormatPr defaultColWidth="11.42578125" defaultRowHeight="45.75" customHeight="1"/>
  <cols>
    <col min="1" max="2" width="12.7109375" style="493" customWidth="1"/>
    <col min="3" max="4" width="16.42578125" style="493" customWidth="1"/>
    <col min="5" max="5" width="14.140625" style="493" customWidth="1"/>
    <col min="6" max="6" width="12" style="493" customWidth="1"/>
    <col min="7" max="7" width="16.42578125" style="493" customWidth="1"/>
    <col min="8" max="8" width="14.140625" style="493" customWidth="1"/>
    <col min="9" max="9" width="16" style="493" customWidth="1"/>
    <col min="10" max="10" width="16.5703125" style="493" customWidth="1"/>
    <col min="11" max="11" width="13.85546875" style="493" customWidth="1"/>
    <col min="12" max="12" width="18" style="493" customWidth="1"/>
    <col min="13" max="14" width="9.5703125" style="493" customWidth="1"/>
    <col min="15" max="16384" width="11.42578125" style="218"/>
  </cols>
  <sheetData>
    <row r="1" spans="1:15" ht="40.5" customHeight="1">
      <c r="A1" s="1511" t="s">
        <v>817</v>
      </c>
      <c r="B1" s="1511"/>
      <c r="C1" s="1511"/>
      <c r="D1" s="1511"/>
      <c r="E1" s="1511"/>
      <c r="F1" s="1511"/>
      <c r="G1" s="1511"/>
      <c r="H1" s="1511"/>
      <c r="I1" s="1511"/>
      <c r="J1" s="1511"/>
      <c r="K1" s="1511"/>
      <c r="L1" s="1511"/>
      <c r="M1" s="859"/>
      <c r="N1" s="859"/>
      <c r="O1" s="316"/>
    </row>
    <row r="2" spans="1:15" ht="24" customHeight="1">
      <c r="A2" s="1511" t="str">
        <f>+'Resumen '!O4</f>
        <v>Período:  Diciembre 2008 - Agosto 2025</v>
      </c>
      <c r="B2" s="1511"/>
      <c r="C2" s="1511"/>
      <c r="D2" s="1511"/>
      <c r="E2" s="1511"/>
      <c r="F2" s="1511"/>
      <c r="G2" s="1511"/>
      <c r="H2" s="1511"/>
      <c r="I2" s="1511"/>
      <c r="J2" s="1511"/>
      <c r="K2" s="1511"/>
      <c r="L2" s="1511"/>
      <c r="M2" s="859"/>
      <c r="N2" s="859"/>
      <c r="O2" s="316"/>
    </row>
    <row r="3" spans="1:15" ht="5.25" customHeight="1">
      <c r="A3" s="855"/>
      <c r="B3" s="855"/>
      <c r="C3" s="855"/>
      <c r="D3" s="855"/>
      <c r="E3" s="855"/>
      <c r="F3" s="855"/>
      <c r="G3" s="855"/>
      <c r="H3" s="855"/>
      <c r="I3" s="855"/>
      <c r="J3" s="855"/>
      <c r="K3" s="855"/>
      <c r="L3" s="855"/>
      <c r="M3" s="859"/>
      <c r="N3" s="859"/>
      <c r="O3" s="652"/>
    </row>
    <row r="4" spans="1:15" ht="216.75" customHeight="1">
      <c r="A4" s="1627" t="s">
        <v>818</v>
      </c>
      <c r="B4" s="1627"/>
      <c r="C4" s="1627"/>
      <c r="D4" s="1627"/>
      <c r="E4" s="1627"/>
      <c r="F4" s="1627"/>
      <c r="G4" s="1627"/>
      <c r="H4" s="1627"/>
      <c r="I4" s="1627"/>
      <c r="J4" s="1627"/>
      <c r="K4" s="1627"/>
      <c r="L4" s="1627"/>
      <c r="M4" s="859"/>
      <c r="N4" s="859"/>
      <c r="O4" s="652"/>
    </row>
    <row r="5" spans="1:15" ht="9" customHeight="1">
      <c r="A5" s="855"/>
      <c r="B5" s="855"/>
      <c r="C5" s="855"/>
      <c r="D5" s="855"/>
      <c r="E5" s="855"/>
      <c r="F5" s="855"/>
      <c r="G5" s="855"/>
      <c r="H5" s="855"/>
      <c r="I5" s="855"/>
      <c r="J5" s="855"/>
      <c r="K5" s="855"/>
      <c r="L5" s="855"/>
      <c r="M5" s="859"/>
      <c r="N5" s="859"/>
      <c r="O5" s="652"/>
    </row>
    <row r="6" spans="1:15" s="229" customFormat="1" ht="52.5" customHeight="1">
      <c r="A6" s="865" t="s">
        <v>459</v>
      </c>
      <c r="B6" s="866" t="s">
        <v>819</v>
      </c>
      <c r="C6" s="866" t="s">
        <v>820</v>
      </c>
      <c r="D6" s="866" t="s">
        <v>821</v>
      </c>
      <c r="E6" s="866" t="s">
        <v>822</v>
      </c>
      <c r="F6" s="866" t="s">
        <v>823</v>
      </c>
      <c r="G6" s="866" t="s">
        <v>824</v>
      </c>
      <c r="H6" s="866" t="s">
        <v>825</v>
      </c>
      <c r="I6" s="866" t="s">
        <v>826</v>
      </c>
      <c r="J6" s="866" t="s">
        <v>827</v>
      </c>
      <c r="K6" s="867" t="s">
        <v>828</v>
      </c>
      <c r="L6" s="867" t="s">
        <v>829</v>
      </c>
      <c r="M6" s="859"/>
      <c r="N6" s="859"/>
      <c r="O6" s="218"/>
    </row>
    <row r="7" spans="1:15" s="316" customFormat="1" ht="14.25" customHeight="1">
      <c r="A7" s="650" t="s">
        <v>684</v>
      </c>
      <c r="B7" s="856">
        <v>41379</v>
      </c>
      <c r="C7" s="856">
        <v>304</v>
      </c>
      <c r="D7" s="856">
        <v>74</v>
      </c>
      <c r="E7" s="857"/>
      <c r="F7" s="863">
        <f t="shared" ref="F7:F21" si="0">SUM(B7:E7)</f>
        <v>41757</v>
      </c>
      <c r="G7" s="860">
        <v>863333</v>
      </c>
      <c r="H7" s="860">
        <v>123254</v>
      </c>
      <c r="I7" s="860">
        <v>201642</v>
      </c>
      <c r="J7" s="863">
        <f>SUM(G7:I7)+Tabla2[[#This Row],[Empresas y Empleados sin claficar]]</f>
        <v>1188229</v>
      </c>
      <c r="K7" s="861">
        <f>+Tabla2[[#This Row],[Empresas Pendiente en Clasificar]]</f>
        <v>0</v>
      </c>
      <c r="L7" s="864">
        <f t="shared" ref="L7:L22" si="1">J7/F7</f>
        <v>28.455803817324043</v>
      </c>
      <c r="M7" s="859"/>
      <c r="N7" s="859"/>
      <c r="O7" s="218"/>
    </row>
    <row r="8" spans="1:15" s="316" customFormat="1" ht="14.25" customHeight="1">
      <c r="A8" s="650" t="s">
        <v>685</v>
      </c>
      <c r="B8" s="856">
        <v>41179</v>
      </c>
      <c r="C8" s="856">
        <v>412</v>
      </c>
      <c r="D8" s="856">
        <v>80</v>
      </c>
      <c r="E8" s="857"/>
      <c r="F8" s="863">
        <f t="shared" si="0"/>
        <v>41671</v>
      </c>
      <c r="G8" s="860">
        <v>869750</v>
      </c>
      <c r="H8" s="860">
        <v>148220</v>
      </c>
      <c r="I8" s="860">
        <v>209755</v>
      </c>
      <c r="J8" s="863">
        <f>SUM(G8:I8)+Tabla2[[#This Row],[Empresas y Empleados sin claficar]]</f>
        <v>1227725</v>
      </c>
      <c r="K8" s="861">
        <f>+Tabla2[[#This Row],[Empresas Pendiente en Clasificar]]</f>
        <v>0</v>
      </c>
      <c r="L8" s="864">
        <f t="shared" si="1"/>
        <v>29.462335917064625</v>
      </c>
      <c r="M8" s="859"/>
      <c r="N8" s="859"/>
      <c r="O8" s="218"/>
    </row>
    <row r="9" spans="1:15" s="316" customFormat="1" ht="14.25" customHeight="1">
      <c r="A9" s="650" t="s">
        <v>686</v>
      </c>
      <c r="B9" s="856">
        <v>43682</v>
      </c>
      <c r="C9" s="856">
        <v>418</v>
      </c>
      <c r="D9" s="856">
        <v>79</v>
      </c>
      <c r="E9" s="857"/>
      <c r="F9" s="863">
        <f t="shared" si="0"/>
        <v>44179</v>
      </c>
      <c r="G9" s="860">
        <v>943828</v>
      </c>
      <c r="H9" s="860">
        <v>136553</v>
      </c>
      <c r="I9" s="860">
        <v>218706</v>
      </c>
      <c r="J9" s="863">
        <f>SUM(G9:I9)+Tabla2[[#This Row],[Empresas y Empleados sin claficar]]</f>
        <v>1299087</v>
      </c>
      <c r="K9" s="861">
        <f>+Tabla2[[#This Row],[Empresas Pendiente en Clasificar]]</f>
        <v>0</v>
      </c>
      <c r="L9" s="864">
        <f t="shared" si="1"/>
        <v>29.405079336336268</v>
      </c>
      <c r="M9" s="859"/>
      <c r="N9" s="859"/>
      <c r="O9" s="218"/>
    </row>
    <row r="10" spans="1:15" s="316" customFormat="1" ht="14.25" customHeight="1">
      <c r="A10" s="650" t="s">
        <v>687</v>
      </c>
      <c r="B10" s="856">
        <v>46674</v>
      </c>
      <c r="C10" s="856">
        <v>469</v>
      </c>
      <c r="D10" s="856">
        <v>79</v>
      </c>
      <c r="E10" s="857"/>
      <c r="F10" s="863">
        <f t="shared" si="0"/>
        <v>47222</v>
      </c>
      <c r="G10" s="860">
        <v>996469</v>
      </c>
      <c r="H10" s="860">
        <v>142319</v>
      </c>
      <c r="I10" s="860">
        <v>225133</v>
      </c>
      <c r="J10" s="863">
        <f>SUM(G10:I10)+Tabla2[[#This Row],[Empresas y Empleados sin claficar]]</f>
        <v>1363921</v>
      </c>
      <c r="K10" s="861">
        <f>+Tabla2[[#This Row],[Empresas Pendiente en Clasificar]]</f>
        <v>0</v>
      </c>
      <c r="L10" s="864">
        <f t="shared" si="1"/>
        <v>28.883168861971114</v>
      </c>
      <c r="M10" s="859"/>
      <c r="N10" s="859"/>
      <c r="O10" s="218"/>
    </row>
    <row r="11" spans="1:15" s="316" customFormat="1" ht="14.25" customHeight="1">
      <c r="A11" s="650" t="s">
        <v>688</v>
      </c>
      <c r="B11" s="856">
        <v>50784</v>
      </c>
      <c r="C11" s="856">
        <v>488</v>
      </c>
      <c r="D11" s="856">
        <v>79</v>
      </c>
      <c r="E11" s="857"/>
      <c r="F11" s="863">
        <f t="shared" si="0"/>
        <v>51351</v>
      </c>
      <c r="G11" s="860">
        <v>1035050</v>
      </c>
      <c r="H11" s="860">
        <v>156354</v>
      </c>
      <c r="I11" s="860">
        <v>236498</v>
      </c>
      <c r="J11" s="863">
        <f>SUM(G11:I11)+Tabla2[[#This Row],[Empresas y Empleados sin claficar]]</f>
        <v>1427902</v>
      </c>
      <c r="K11" s="861">
        <f>+Tabla2[[#This Row],[Empresas Pendiente en Clasificar]]</f>
        <v>0</v>
      </c>
      <c r="L11" s="864">
        <f t="shared" si="1"/>
        <v>27.806702887967127</v>
      </c>
      <c r="M11" s="859"/>
      <c r="N11" s="859"/>
      <c r="O11" s="218"/>
    </row>
    <row r="12" spans="1:15" s="316" customFormat="1" ht="14.25" customHeight="1">
      <c r="A12" s="650" t="s">
        <v>689</v>
      </c>
      <c r="B12" s="856">
        <v>58768</v>
      </c>
      <c r="C12" s="856">
        <v>489</v>
      </c>
      <c r="D12" s="856">
        <v>78</v>
      </c>
      <c r="E12" s="857"/>
      <c r="F12" s="863">
        <f t="shared" si="0"/>
        <v>59335</v>
      </c>
      <c r="G12" s="860">
        <v>1110841</v>
      </c>
      <c r="H12" s="860">
        <v>166811</v>
      </c>
      <c r="I12" s="860">
        <v>249006</v>
      </c>
      <c r="J12" s="863">
        <f>SUM(G12:I12)+Tabla2[[#This Row],[Empresas y Empleados sin claficar]]</f>
        <v>1526658</v>
      </c>
      <c r="K12" s="861">
        <f>+Tabla2[[#This Row],[Empresas Pendiente en Clasificar]]</f>
        <v>0</v>
      </c>
      <c r="L12" s="864">
        <f t="shared" si="1"/>
        <v>25.729468273363107</v>
      </c>
      <c r="M12" s="859"/>
      <c r="N12" s="859"/>
      <c r="O12" s="218"/>
    </row>
    <row r="13" spans="1:15" s="316" customFormat="1" ht="14.25" customHeight="1">
      <c r="A13" s="650" t="s">
        <v>690</v>
      </c>
      <c r="B13" s="856">
        <v>65073</v>
      </c>
      <c r="C13" s="856">
        <v>519</v>
      </c>
      <c r="D13" s="856">
        <v>74</v>
      </c>
      <c r="E13" s="857"/>
      <c r="F13" s="863">
        <f t="shared" si="0"/>
        <v>65666</v>
      </c>
      <c r="G13" s="860">
        <v>1193568</v>
      </c>
      <c r="H13" s="860">
        <v>176595</v>
      </c>
      <c r="I13" s="860">
        <v>281039</v>
      </c>
      <c r="J13" s="863">
        <f>SUM(G13:I13)+Tabla2[[#This Row],[Empresas y Empleados sin claficar]]</f>
        <v>1651202</v>
      </c>
      <c r="K13" s="861">
        <f>+Tabla2[[#This Row],[Empresas Pendiente en Clasificar]]</f>
        <v>0</v>
      </c>
      <c r="L13" s="864">
        <f t="shared" si="1"/>
        <v>25.145463405719855</v>
      </c>
      <c r="M13" s="859"/>
      <c r="N13" s="859"/>
      <c r="O13" s="218"/>
    </row>
    <row r="14" spans="1:15" s="316" customFormat="1" ht="14.25" customHeight="1">
      <c r="A14" s="650" t="s">
        <v>691</v>
      </c>
      <c r="B14" s="856">
        <v>69404</v>
      </c>
      <c r="C14" s="856">
        <v>542</v>
      </c>
      <c r="D14" s="856">
        <v>73</v>
      </c>
      <c r="E14" s="857"/>
      <c r="F14" s="863">
        <f t="shared" si="0"/>
        <v>70019</v>
      </c>
      <c r="G14" s="860">
        <v>1268556</v>
      </c>
      <c r="H14" s="860">
        <v>189220</v>
      </c>
      <c r="I14" s="860">
        <v>301682</v>
      </c>
      <c r="J14" s="863">
        <f>SUM(G14:I14)+Tabla2[[#This Row],[Empresas y Empleados sin claficar]]</f>
        <v>1759458</v>
      </c>
      <c r="K14" s="861">
        <f>+Tabla2[[#This Row],[Empresas Pendiente en Clasificar]]</f>
        <v>0</v>
      </c>
      <c r="L14" s="864">
        <f t="shared" si="1"/>
        <v>25.128293748839599</v>
      </c>
      <c r="M14" s="859"/>
      <c r="N14" s="859"/>
      <c r="O14" s="218"/>
    </row>
    <row r="15" spans="1:15" s="316" customFormat="1" ht="14.25" customHeight="1">
      <c r="A15" s="650" t="s">
        <v>692</v>
      </c>
      <c r="B15" s="856">
        <v>74225</v>
      </c>
      <c r="C15" s="856">
        <v>524</v>
      </c>
      <c r="D15" s="856">
        <v>73</v>
      </c>
      <c r="E15" s="857"/>
      <c r="F15" s="863">
        <f t="shared" si="0"/>
        <v>74822</v>
      </c>
      <c r="G15" s="860">
        <v>1365808</v>
      </c>
      <c r="H15" s="860">
        <v>234553</v>
      </c>
      <c r="I15" s="860">
        <v>287877</v>
      </c>
      <c r="J15" s="863">
        <f>SUM(G15:I15)+Tabla2[[#This Row],[Empresas y Empleados sin claficar]]</f>
        <v>1888238</v>
      </c>
      <c r="K15" s="861">
        <f>+Tabla2[[#This Row],[Empresas Pendiente en Clasificar]]</f>
        <v>0</v>
      </c>
      <c r="L15" s="864">
        <f t="shared" si="1"/>
        <v>25.236401058512204</v>
      </c>
      <c r="M15" s="859"/>
      <c r="N15" s="859"/>
      <c r="O15" s="218"/>
    </row>
    <row r="16" spans="1:15" s="316" customFormat="1" ht="14.25" customHeight="1">
      <c r="A16" s="650" t="s">
        <v>693</v>
      </c>
      <c r="B16" s="856">
        <v>78962</v>
      </c>
      <c r="C16" s="856">
        <v>564</v>
      </c>
      <c r="D16" s="856">
        <v>76</v>
      </c>
      <c r="E16" s="857"/>
      <c r="F16" s="863">
        <f t="shared" si="0"/>
        <v>79602</v>
      </c>
      <c r="G16" s="860">
        <v>1446555</v>
      </c>
      <c r="H16" s="860">
        <v>281553</v>
      </c>
      <c r="I16" s="860">
        <v>322214</v>
      </c>
      <c r="J16" s="863">
        <f>SUM(G16:I16)+Tabla2[[#This Row],[Empresas y Empleados sin claficar]]</f>
        <v>2050322</v>
      </c>
      <c r="K16" s="861">
        <f>+Tabla2[[#This Row],[Empresas Pendiente en Clasificar]]</f>
        <v>0</v>
      </c>
      <c r="L16" s="864">
        <f t="shared" si="1"/>
        <v>25.757166905354136</v>
      </c>
      <c r="M16" s="859"/>
      <c r="N16" s="859"/>
      <c r="O16" s="218"/>
    </row>
    <row r="17" spans="1:15" s="316" customFormat="1" ht="14.25" customHeight="1">
      <c r="A17" s="650" t="s">
        <v>830</v>
      </c>
      <c r="B17" s="856">
        <v>84840</v>
      </c>
      <c r="C17" s="856">
        <v>597</v>
      </c>
      <c r="D17" s="856">
        <v>76</v>
      </c>
      <c r="E17" s="857"/>
      <c r="F17" s="863">
        <f t="shared" si="0"/>
        <v>85513</v>
      </c>
      <c r="G17" s="860">
        <v>1546593</v>
      </c>
      <c r="H17" s="860">
        <v>294564</v>
      </c>
      <c r="I17" s="860">
        <v>332833</v>
      </c>
      <c r="J17" s="863">
        <f>SUM(G17:I17)+Tabla2[[#This Row],[Empresas y Empleados sin claficar]]</f>
        <v>2173990</v>
      </c>
      <c r="K17" s="861">
        <f>+Tabla2[[#This Row],[Empresas Pendiente en Clasificar]]</f>
        <v>0</v>
      </c>
      <c r="L17" s="864">
        <f t="shared" si="1"/>
        <v>25.422918152795482</v>
      </c>
      <c r="M17" s="859"/>
      <c r="N17" s="859"/>
      <c r="O17" s="218"/>
    </row>
    <row r="18" spans="1:15" s="316" customFormat="1" ht="14.25" customHeight="1">
      <c r="A18" s="650" t="s">
        <v>695</v>
      </c>
      <c r="B18" s="856">
        <v>90771</v>
      </c>
      <c r="C18" s="856">
        <v>615</v>
      </c>
      <c r="D18" s="856">
        <v>77</v>
      </c>
      <c r="E18" s="857"/>
      <c r="F18" s="863">
        <f t="shared" si="0"/>
        <v>91463</v>
      </c>
      <c r="G18" s="860">
        <v>1600281</v>
      </c>
      <c r="H18" s="860">
        <v>312660</v>
      </c>
      <c r="I18" s="860">
        <v>342772</v>
      </c>
      <c r="J18" s="863">
        <f>SUM(G18:I18)+Tabla2[[#This Row],[Empresas y Empleados sin claficar]]</f>
        <v>2255713</v>
      </c>
      <c r="K18" s="861">
        <f>+Tabla2[[#This Row],[Empresas Pendiente en Clasificar]]</f>
        <v>0</v>
      </c>
      <c r="L18" s="864">
        <f t="shared" si="1"/>
        <v>24.662573937001849</v>
      </c>
      <c r="M18" s="859"/>
      <c r="N18" s="859"/>
      <c r="O18" s="218"/>
    </row>
    <row r="19" spans="1:15" s="316" customFormat="1" ht="14.25" customHeight="1">
      <c r="A19" s="650" t="s">
        <v>696</v>
      </c>
      <c r="B19" s="856">
        <v>91648</v>
      </c>
      <c r="C19" s="856">
        <v>599</v>
      </c>
      <c r="D19" s="856">
        <v>76</v>
      </c>
      <c r="E19" s="857"/>
      <c r="F19" s="863">
        <f t="shared" si="0"/>
        <v>92323</v>
      </c>
      <c r="G19" s="860">
        <v>1465738</v>
      </c>
      <c r="H19" s="860">
        <v>321920</v>
      </c>
      <c r="I19" s="860">
        <v>329392</v>
      </c>
      <c r="J19" s="863">
        <f>SUM(G19:I19)+Tabla2[[#This Row],[Empresas y Empleados sin claficar]]</f>
        <v>2117050</v>
      </c>
      <c r="K19" s="861">
        <f>+Tabla2[[#This Row],[Empresas Pendiente en Clasificar]]</f>
        <v>0</v>
      </c>
      <c r="L19" s="864">
        <f t="shared" si="1"/>
        <v>22.930905624817218</v>
      </c>
      <c r="M19" s="859"/>
      <c r="N19" s="859"/>
      <c r="O19" s="218"/>
    </row>
    <row r="20" spans="1:15" s="316" customFormat="1" ht="14.25" customHeight="1">
      <c r="A20" s="650" t="s">
        <v>697</v>
      </c>
      <c r="B20" s="856">
        <v>103388</v>
      </c>
      <c r="C20" s="856">
        <v>592</v>
      </c>
      <c r="D20" s="856">
        <v>73</v>
      </c>
      <c r="E20" s="856">
        <v>92</v>
      </c>
      <c r="F20" s="863">
        <f t="shared" si="0"/>
        <v>104145</v>
      </c>
      <c r="G20" s="860">
        <v>1659980</v>
      </c>
      <c r="H20" s="860">
        <v>330733</v>
      </c>
      <c r="I20" s="860">
        <v>361238</v>
      </c>
      <c r="J20" s="863">
        <f>SUM(G20:I20)+Tabla2[[#This Row],[Empresas y Empleados sin claficar]]</f>
        <v>2352043</v>
      </c>
      <c r="K20" s="861">
        <f>+Tabla2[[#This Row],[Empresas Pendiente en Clasificar]]</f>
        <v>92</v>
      </c>
      <c r="L20" s="864">
        <f t="shared" si="1"/>
        <v>22.584310336550001</v>
      </c>
      <c r="M20" s="859"/>
      <c r="N20" s="859"/>
      <c r="O20" s="218"/>
    </row>
    <row r="21" spans="1:15" s="316" customFormat="1" ht="14.25" customHeight="1">
      <c r="A21" s="651" t="s">
        <v>698</v>
      </c>
      <c r="B21" s="858">
        <v>98194</v>
      </c>
      <c r="C21" s="858">
        <v>602</v>
      </c>
      <c r="D21" s="858">
        <v>71</v>
      </c>
      <c r="E21" s="856">
        <v>590</v>
      </c>
      <c r="F21" s="863">
        <f t="shared" si="0"/>
        <v>99457</v>
      </c>
      <c r="G21" s="862">
        <v>1664403</v>
      </c>
      <c r="H21" s="862">
        <v>367589</v>
      </c>
      <c r="I21" s="862">
        <v>372457</v>
      </c>
      <c r="J21" s="863">
        <f>SUM(G21:I21)+Tabla2[[#This Row],[Empresas y Empleados sin claficar]]</f>
        <v>2405039</v>
      </c>
      <c r="K21" s="861">
        <f>+Tabla2[[#This Row],[Empresas Pendiente en Clasificar]]</f>
        <v>590</v>
      </c>
      <c r="L21" s="864">
        <f t="shared" si="1"/>
        <v>24.181696612606451</v>
      </c>
      <c r="M21" s="859"/>
      <c r="N21" s="859"/>
      <c r="O21" s="218"/>
    </row>
    <row r="22" spans="1:15" s="316" customFormat="1" ht="14.25" customHeight="1">
      <c r="A22" s="651" t="s">
        <v>699</v>
      </c>
      <c r="B22" s="858">
        <v>104505</v>
      </c>
      <c r="C22" s="858">
        <v>601</v>
      </c>
      <c r="D22" s="858">
        <v>70</v>
      </c>
      <c r="E22" s="856">
        <v>0</v>
      </c>
      <c r="F22" s="863">
        <f>SUM(B22:E22)</f>
        <v>105176</v>
      </c>
      <c r="G22" s="862">
        <v>1715040</v>
      </c>
      <c r="H22" s="862">
        <v>345736</v>
      </c>
      <c r="I22" s="862">
        <v>385192</v>
      </c>
      <c r="J22" s="863">
        <f>SUM(G22:I22)+Tabla2[[#This Row],[Empresas y Empleados sin claficar]]</f>
        <v>2445968</v>
      </c>
      <c r="K22" s="861">
        <f>+Tabla2[[#This Row],[Empresas Pendiente en Clasificar]]</f>
        <v>0</v>
      </c>
      <c r="L22" s="864">
        <f t="shared" si="1"/>
        <v>23.255951928196545</v>
      </c>
      <c r="M22" s="859"/>
      <c r="N22" s="859"/>
      <c r="O22" s="218"/>
    </row>
    <row r="23" spans="1:15" s="316" customFormat="1" ht="14.25" customHeight="1">
      <c r="A23" s="651" t="s">
        <v>700</v>
      </c>
      <c r="B23" s="858">
        <v>110144</v>
      </c>
      <c r="C23" s="858">
        <v>595</v>
      </c>
      <c r="D23" s="858">
        <v>69</v>
      </c>
      <c r="E23" s="856">
        <v>0</v>
      </c>
      <c r="F23" s="863">
        <v>110808</v>
      </c>
      <c r="G23" s="862">
        <v>1760716</v>
      </c>
      <c r="H23" s="862">
        <v>354880</v>
      </c>
      <c r="I23" s="862">
        <v>399945</v>
      </c>
      <c r="J23" s="863">
        <v>2515541</v>
      </c>
      <c r="K23" s="861">
        <v>0</v>
      </c>
      <c r="L23" s="864">
        <v>22.701799509060717</v>
      </c>
      <c r="M23" s="859"/>
      <c r="N23" s="859"/>
      <c r="O23" s="218"/>
    </row>
    <row r="24" spans="1:15" s="316" customFormat="1" ht="14.25" customHeight="1">
      <c r="A24" s="651" t="str">
        <f>+'Resumen '!O5</f>
        <v>Ago.25</v>
      </c>
      <c r="B24" s="858">
        <f>+'Resumen '!B10</f>
        <v>114611</v>
      </c>
      <c r="C24" s="858">
        <f>+'Resumen '!B11</f>
        <v>578</v>
      </c>
      <c r="D24" s="858">
        <f>+'Resumen '!B12</f>
        <v>68</v>
      </c>
      <c r="E24" s="856"/>
      <c r="F24" s="863">
        <f>SUM(B24:E24)</f>
        <v>115257</v>
      </c>
      <c r="G24" s="862">
        <f>+'Resumen '!D10</f>
        <v>1804705</v>
      </c>
      <c r="H24" s="862">
        <f>+'Resumen '!D11</f>
        <v>358712</v>
      </c>
      <c r="I24" s="862">
        <f>+'Resumen '!D12</f>
        <v>409762</v>
      </c>
      <c r="J24" s="863">
        <f>SUM(G24:I24)+Tabla2[[#This Row],[Empresas y Empleados sin claficar]]</f>
        <v>2573179</v>
      </c>
      <c r="K24" s="861">
        <f>+Tabla2[[#This Row],[Empresas Pendiente en Clasificar]]</f>
        <v>0</v>
      </c>
      <c r="L24" s="864">
        <f>J24/F24</f>
        <v>22.325576754557208</v>
      </c>
      <c r="M24" s="859"/>
      <c r="N24" s="859"/>
      <c r="O24" s="218"/>
    </row>
    <row r="25" spans="1:15" s="652" customFormat="1" ht="32.25" customHeight="1">
      <c r="A25" s="1625" t="s">
        <v>831</v>
      </c>
      <c r="B25" s="1626"/>
      <c r="C25" s="1626"/>
      <c r="D25" s="1626"/>
      <c r="E25" s="1626"/>
      <c r="F25" s="1626"/>
      <c r="G25" s="1626"/>
      <c r="H25" s="1626"/>
      <c r="I25" s="1626"/>
      <c r="J25" s="1626"/>
      <c r="K25" s="1626"/>
      <c r="L25" s="1626"/>
      <c r="M25" s="859"/>
      <c r="N25" s="859"/>
      <c r="O25" s="218"/>
    </row>
    <row r="26" spans="1:15" ht="64.5" customHeight="1"/>
    <row r="27" spans="1:15" ht="19.5" customHeight="1"/>
    <row r="28" spans="1:15" ht="19.5" customHeight="1"/>
    <row r="29" spans="1:15" ht="19.5" customHeight="1"/>
    <row r="30" spans="1:15" ht="19.5" customHeight="1"/>
    <row r="31" spans="1:15" ht="19.5" customHeight="1"/>
    <row r="32" spans="1:15" ht="19.5" customHeight="1"/>
    <row r="33" ht="19.5" customHeight="1"/>
    <row r="34" ht="19.5" customHeight="1"/>
    <row r="35" ht="51" customHeight="1"/>
    <row r="36" ht="37.5" customHeight="1"/>
    <row r="37" ht="19.5" customHeight="1"/>
    <row r="38" ht="19.5" customHeight="1"/>
    <row r="39" ht="19.5" customHeight="1"/>
    <row r="40" ht="19.5" customHeight="1"/>
    <row r="41" ht="19.5" customHeight="1"/>
    <row r="42" ht="19.5" customHeight="1"/>
  </sheetData>
  <mergeCells count="4">
    <mergeCell ref="A2:L2"/>
    <mergeCell ref="A1:L1"/>
    <mergeCell ref="A25:L25"/>
    <mergeCell ref="A4:L4"/>
  </mergeCells>
  <conditionalFormatting sqref="B19:D24 G19:I24">
    <cfRule type="cellIs" dxfId="434" priority="3" operator="equal">
      <formula>0</formula>
    </cfRule>
  </conditionalFormatting>
  <pageMargins left="0.70866141732283472" right="0.70866141732283472" top="0.52" bottom="0.41" header="0.31496062992125984" footer="0.31496062992125984"/>
  <pageSetup scale="52" orientation="landscape" r:id="rId1"/>
  <drawing r:id="rId2"/>
  <tableParts count="1">
    <tablePart r:id="rId3"/>
  </tablePart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13">
    <tabColor rgb="FF0070C0"/>
    <pageSetUpPr fitToPage="1"/>
  </sheetPr>
  <dimension ref="A1:T56"/>
  <sheetViews>
    <sheetView showGridLines="0" view="pageBreakPreview" zoomScale="55" zoomScaleNormal="85" zoomScaleSheetLayoutView="55" workbookViewId="0">
      <selection activeCell="A4" sqref="A4:J4"/>
    </sheetView>
  </sheetViews>
  <sheetFormatPr defaultColWidth="11.42578125" defaultRowHeight="13.5" customHeight="1"/>
  <cols>
    <col min="1" max="1" width="26.140625" style="18" customWidth="1"/>
    <col min="2" max="2" width="20.85546875" style="18" customWidth="1"/>
    <col min="3" max="3" width="22.5703125" style="18" customWidth="1"/>
    <col min="4" max="4" width="21" style="18" customWidth="1"/>
    <col min="5" max="5" width="23.85546875" style="18" customWidth="1"/>
    <col min="6" max="7" width="29.5703125" style="18" customWidth="1"/>
    <col min="8" max="9" width="64.85546875" style="18" customWidth="1"/>
    <col min="10" max="10" width="62.5703125" style="18" customWidth="1"/>
    <col min="11" max="11" width="2.7109375" style="18" customWidth="1"/>
    <col min="12" max="12" width="25" style="710" customWidth="1"/>
    <col min="13" max="16384" width="11.42578125" style="18"/>
  </cols>
  <sheetData>
    <row r="1" spans="1:12" ht="91.5" customHeight="1">
      <c r="A1" s="1629" t="s">
        <v>832</v>
      </c>
      <c r="B1" s="1629"/>
      <c r="C1" s="1629"/>
      <c r="D1" s="1629"/>
      <c r="E1" s="1629"/>
      <c r="F1" s="1629"/>
      <c r="G1" s="1629"/>
      <c r="H1" s="1629"/>
      <c r="I1" s="1629"/>
      <c r="J1" s="1629"/>
    </row>
    <row r="2" spans="1:12" ht="28.5" customHeight="1">
      <c r="A2" s="1630" t="str">
        <f>+'Resumen '!O3</f>
        <v>Período: Agosto 2025</v>
      </c>
      <c r="B2" s="1630"/>
      <c r="C2" s="1630"/>
      <c r="D2" s="1630"/>
      <c r="E2" s="1630"/>
      <c r="F2" s="1630"/>
      <c r="G2" s="1630"/>
      <c r="H2" s="1630"/>
      <c r="I2" s="1630"/>
      <c r="J2" s="1630"/>
    </row>
    <row r="3" spans="1:12" ht="16.5" customHeight="1">
      <c r="A3" s="1628"/>
      <c r="B3" s="1628"/>
      <c r="C3" s="1628"/>
      <c r="D3" s="1628"/>
      <c r="E3" s="1628"/>
      <c r="F3" s="1628"/>
      <c r="G3" s="1628"/>
      <c r="H3" s="1628"/>
      <c r="I3" s="1628"/>
      <c r="J3" s="1628"/>
    </row>
    <row r="4" spans="1:12" ht="221.25" customHeight="1">
      <c r="A4" s="1631" t="s">
        <v>833</v>
      </c>
      <c r="B4" s="1631"/>
      <c r="C4" s="1631"/>
      <c r="D4" s="1631"/>
      <c r="E4" s="1631"/>
      <c r="F4" s="1631"/>
      <c r="G4" s="1631"/>
      <c r="H4" s="1631"/>
      <c r="I4" s="1631"/>
      <c r="J4" s="1631"/>
    </row>
    <row r="5" spans="1:12" ht="16.5" customHeight="1">
      <c r="A5" s="291"/>
      <c r="B5" s="291"/>
      <c r="C5" s="291"/>
      <c r="D5" s="291"/>
      <c r="E5" s="291"/>
      <c r="F5" s="291"/>
      <c r="G5" s="291"/>
      <c r="H5" s="291"/>
      <c r="I5" s="291"/>
      <c r="J5" s="291"/>
    </row>
    <row r="6" spans="1:12" s="59" customFormat="1" ht="49.5" customHeight="1">
      <c r="A6" s="475" t="s">
        <v>834</v>
      </c>
      <c r="B6" s="476" t="s">
        <v>835</v>
      </c>
      <c r="C6" s="476" t="s">
        <v>836</v>
      </c>
      <c r="D6" s="476" t="s">
        <v>837</v>
      </c>
      <c r="E6" s="477" t="s">
        <v>838</v>
      </c>
      <c r="F6" s="57"/>
      <c r="G6" s="57"/>
      <c r="H6" s="57"/>
      <c r="I6" s="57"/>
      <c r="J6" s="57"/>
      <c r="K6" s="58"/>
      <c r="L6" s="711"/>
    </row>
    <row r="7" spans="1:12" ht="19.5" customHeight="1">
      <c r="A7" s="478" t="s">
        <v>839</v>
      </c>
      <c r="B7" s="479">
        <f>+'Resumen '!L56</f>
        <v>72352</v>
      </c>
      <c r="C7" s="480">
        <f t="shared" ref="C7:C15" si="0">+B7/$B$16</f>
        <v>0.6277449525842248</v>
      </c>
      <c r="D7" s="479">
        <f>+'Resumen '!M56</f>
        <v>178512</v>
      </c>
      <c r="E7" s="481">
        <f>+D7/$D$16</f>
        <v>6.9374108835801945E-2</v>
      </c>
      <c r="F7" s="31"/>
      <c r="G7" s="31"/>
      <c r="H7" s="31"/>
      <c r="I7" s="31"/>
      <c r="J7" s="31"/>
      <c r="K7" s="50"/>
    </row>
    <row r="8" spans="1:12" ht="19.5" customHeight="1">
      <c r="A8" s="478" t="s">
        <v>840</v>
      </c>
      <c r="B8" s="479">
        <f>+'Resumen '!L57</f>
        <v>19672</v>
      </c>
      <c r="C8" s="482">
        <f t="shared" si="0"/>
        <v>0.17067943812523317</v>
      </c>
      <c r="D8" s="479">
        <f>+'Resumen '!M57</f>
        <v>148780</v>
      </c>
      <c r="E8" s="483">
        <f t="shared" ref="E8:E14" si="1">+D8/$D$16</f>
        <v>5.7819529850041525E-2</v>
      </c>
      <c r="F8" s="31"/>
      <c r="G8" s="31"/>
      <c r="H8" s="31"/>
      <c r="I8" s="31"/>
      <c r="J8" s="31"/>
      <c r="K8" s="50"/>
    </row>
    <row r="9" spans="1:12" ht="19.5" customHeight="1">
      <c r="A9" s="478" t="s">
        <v>841</v>
      </c>
      <c r="B9" s="479">
        <f>+'Resumen '!L58</f>
        <v>11159</v>
      </c>
      <c r="C9" s="482">
        <f t="shared" si="0"/>
        <v>9.6818414499770078E-2</v>
      </c>
      <c r="D9" s="479">
        <f>+'Resumen '!M58</f>
        <v>160957</v>
      </c>
      <c r="E9" s="483">
        <f t="shared" si="1"/>
        <v>6.2551808482814455E-2</v>
      </c>
      <c r="H9" s="31"/>
      <c r="I9" s="31"/>
      <c r="J9" s="31"/>
      <c r="K9" s="50"/>
    </row>
    <row r="10" spans="1:12" ht="19.5" customHeight="1">
      <c r="A10" s="478" t="s">
        <v>842</v>
      </c>
      <c r="B10" s="479">
        <f>+'Resumen '!L59</f>
        <v>7614</v>
      </c>
      <c r="C10" s="482">
        <f t="shared" si="0"/>
        <v>6.6061063536271114E-2</v>
      </c>
      <c r="D10" s="479">
        <f>+'Resumen '!M59</f>
        <v>240717</v>
      </c>
      <c r="E10" s="483">
        <f t="shared" si="1"/>
        <v>9.3548486133300482E-2</v>
      </c>
      <c r="F10" s="51"/>
      <c r="G10" s="51"/>
      <c r="H10" s="51"/>
      <c r="I10" s="51"/>
      <c r="J10" s="51"/>
      <c r="K10" s="50"/>
    </row>
    <row r="11" spans="1:12" ht="19.5" customHeight="1">
      <c r="A11" s="478" t="s">
        <v>843</v>
      </c>
      <c r="B11" s="479">
        <f>+'Resumen '!L60</f>
        <v>2050</v>
      </c>
      <c r="C11" s="482">
        <f t="shared" si="0"/>
        <v>1.7786338356889385E-2</v>
      </c>
      <c r="D11" s="479">
        <f>+'Resumen '!M60</f>
        <v>143850</v>
      </c>
      <c r="E11" s="483">
        <f t="shared" si="1"/>
        <v>5.5903611835787563E-2</v>
      </c>
      <c r="F11" s="52"/>
      <c r="G11" s="52"/>
      <c r="H11" s="52"/>
      <c r="I11" s="52"/>
      <c r="J11" s="52"/>
      <c r="K11" s="50"/>
    </row>
    <row r="12" spans="1:12" ht="19.5" customHeight="1">
      <c r="A12" s="478" t="s">
        <v>844</v>
      </c>
      <c r="B12" s="479">
        <f>+'Resumen '!L61</f>
        <v>1847</v>
      </c>
      <c r="C12" s="482">
        <f t="shared" si="0"/>
        <v>1.6025057046426681E-2</v>
      </c>
      <c r="D12" s="479">
        <f>+'Resumen '!M61</f>
        <v>385739</v>
      </c>
      <c r="E12" s="483">
        <f t="shared" si="1"/>
        <v>0.14990756569985997</v>
      </c>
      <c r="F12" s="31"/>
      <c r="G12" s="31"/>
      <c r="H12" s="31"/>
      <c r="I12" s="31"/>
      <c r="J12" s="31"/>
      <c r="K12" s="50"/>
    </row>
    <row r="13" spans="1:12" ht="19.5" customHeight="1">
      <c r="A13" s="478" t="s">
        <v>845</v>
      </c>
      <c r="B13" s="479">
        <f>+'Resumen '!L62</f>
        <v>281</v>
      </c>
      <c r="C13" s="482">
        <f t="shared" si="0"/>
        <v>2.4380297942858133E-3</v>
      </c>
      <c r="D13" s="479">
        <f>+'Resumen '!M62</f>
        <v>199710</v>
      </c>
      <c r="E13" s="483">
        <f t="shared" si="1"/>
        <v>7.7612167672750323E-2</v>
      </c>
      <c r="F13" s="31"/>
      <c r="G13" s="31"/>
      <c r="H13" s="31"/>
      <c r="I13" s="31"/>
      <c r="J13" s="31"/>
      <c r="K13" s="50"/>
    </row>
    <row r="14" spans="1:12" ht="19.5" customHeight="1">
      <c r="A14" s="478" t="s">
        <v>846</v>
      </c>
      <c r="B14" s="479">
        <f>+'Resumen '!L63</f>
        <v>271</v>
      </c>
      <c r="C14" s="482">
        <f t="shared" si="0"/>
        <v>2.3512671681546458E-3</v>
      </c>
      <c r="D14" s="479">
        <f>+'Resumen '!M63</f>
        <v>618128</v>
      </c>
      <c r="E14" s="483">
        <f t="shared" si="1"/>
        <v>0.24021958829914281</v>
      </c>
      <c r="K14" s="52"/>
    </row>
    <row r="15" spans="1:12" ht="19.5" customHeight="1">
      <c r="A15" s="478" t="s">
        <v>847</v>
      </c>
      <c r="B15" s="479">
        <f>+'Resumen '!L64</f>
        <v>11</v>
      </c>
      <c r="C15" s="482">
        <f t="shared" si="0"/>
        <v>9.5438888744284509E-5</v>
      </c>
      <c r="D15" s="479">
        <f>+'Resumen '!M64</f>
        <v>496786</v>
      </c>
      <c r="E15" s="483">
        <f>+D15/$D$16</f>
        <v>0.19306313319050095</v>
      </c>
      <c r="F15" s="18" t="s">
        <v>1</v>
      </c>
      <c r="K15" s="50"/>
    </row>
    <row r="16" spans="1:12" ht="22.5" customHeight="1">
      <c r="A16" s="484" t="s">
        <v>64</v>
      </c>
      <c r="B16" s="485">
        <f>SUM(B7:B15)</f>
        <v>115257</v>
      </c>
      <c r="C16" s="486">
        <f>SUM(C7:C15)</f>
        <v>0.99999999999999989</v>
      </c>
      <c r="D16" s="485">
        <f>SUM(D7:D15)</f>
        <v>2573179</v>
      </c>
      <c r="E16" s="487">
        <f>SUM(E7:E15)</f>
        <v>1</v>
      </c>
      <c r="K16" s="50"/>
    </row>
    <row r="18" spans="12:20" ht="23.25"/>
    <row r="19" spans="12:20" ht="23.25"/>
    <row r="27" spans="12:20" ht="13.5" customHeight="1">
      <c r="L27" s="886"/>
      <c r="M27" s="886"/>
      <c r="N27" s="886"/>
      <c r="O27" s="886"/>
      <c r="P27" s="886"/>
      <c r="Q27" s="886"/>
      <c r="R27" s="886"/>
      <c r="S27" s="886"/>
      <c r="T27" s="886"/>
    </row>
    <row r="28" spans="12:20" ht="13.5" customHeight="1">
      <c r="L28" s="886"/>
      <c r="M28" s="886"/>
      <c r="N28" s="886"/>
      <c r="O28" s="886"/>
      <c r="P28" s="886"/>
      <c r="Q28" s="886"/>
      <c r="R28" s="886"/>
      <c r="S28" s="886"/>
      <c r="T28" s="886"/>
    </row>
    <row r="29" spans="12:20" ht="13.5" customHeight="1">
      <c r="L29" s="886"/>
      <c r="M29" s="886"/>
      <c r="N29" s="886"/>
      <c r="O29" s="886"/>
      <c r="P29" s="886"/>
      <c r="Q29" s="886"/>
      <c r="R29" s="886"/>
      <c r="S29" s="886"/>
      <c r="T29" s="886"/>
    </row>
    <row r="30" spans="12:20" ht="13.5" customHeight="1">
      <c r="L30" s="886"/>
      <c r="M30" s="886"/>
      <c r="N30" s="886"/>
      <c r="O30" s="886"/>
      <c r="P30" s="886"/>
      <c r="Q30" s="886"/>
      <c r="R30" s="886"/>
      <c r="S30" s="886"/>
      <c r="T30" s="886"/>
    </row>
    <row r="31" spans="12:20" ht="13.5" customHeight="1">
      <c r="L31" s="886"/>
      <c r="M31" s="886"/>
      <c r="N31" s="886"/>
      <c r="O31" s="886"/>
      <c r="P31" s="886"/>
      <c r="Q31" s="886"/>
      <c r="R31" s="886"/>
      <c r="S31" s="886"/>
      <c r="T31" s="886"/>
    </row>
    <row r="32" spans="12:20" ht="13.5" customHeight="1">
      <c r="L32" s="886"/>
      <c r="M32" s="886"/>
      <c r="N32" s="886"/>
      <c r="O32" s="886"/>
      <c r="P32" s="886"/>
      <c r="Q32" s="886"/>
      <c r="R32" s="886"/>
      <c r="S32" s="886"/>
      <c r="T32" s="886"/>
    </row>
    <row r="33" spans="12:20" ht="13.5" customHeight="1">
      <c r="L33" s="886"/>
      <c r="M33" s="886"/>
      <c r="N33" s="886"/>
      <c r="O33" s="886"/>
      <c r="P33" s="886"/>
      <c r="Q33" s="886"/>
      <c r="R33" s="886"/>
      <c r="S33" s="886"/>
      <c r="T33" s="886"/>
    </row>
    <row r="34" spans="12:20" ht="13.5" customHeight="1">
      <c r="L34" s="886"/>
      <c r="M34" s="886"/>
      <c r="N34" s="886"/>
      <c r="O34" s="886"/>
      <c r="P34" s="886"/>
      <c r="Q34" s="886"/>
      <c r="R34" s="886"/>
      <c r="S34" s="886"/>
      <c r="T34" s="886"/>
    </row>
    <row r="35" spans="12:20" ht="47.25" customHeight="1">
      <c r="L35" s="886"/>
      <c r="M35" s="886"/>
      <c r="N35" s="886"/>
      <c r="O35" s="886"/>
      <c r="P35" s="886"/>
      <c r="Q35" s="886"/>
      <c r="R35" s="886"/>
      <c r="S35" s="886"/>
      <c r="T35" s="886"/>
    </row>
    <row r="36" spans="12:20" ht="13.5" customHeight="1">
      <c r="L36" s="886"/>
      <c r="M36" s="886"/>
      <c r="N36" s="886"/>
      <c r="O36" s="886"/>
      <c r="P36" s="886"/>
      <c r="Q36" s="886"/>
      <c r="R36" s="886"/>
      <c r="S36" s="886"/>
      <c r="T36" s="886"/>
    </row>
    <row r="37" spans="12:20" ht="13.5" customHeight="1">
      <c r="L37" s="886"/>
      <c r="M37" s="886"/>
      <c r="N37" s="886"/>
      <c r="O37" s="886"/>
      <c r="P37" s="886"/>
      <c r="Q37" s="886"/>
      <c r="R37" s="886"/>
      <c r="S37" s="886"/>
      <c r="T37" s="886"/>
    </row>
    <row r="38" spans="12:20" ht="13.5" customHeight="1">
      <c r="L38" s="886"/>
      <c r="M38" s="886"/>
      <c r="N38" s="886"/>
      <c r="O38" s="886"/>
      <c r="P38" s="886"/>
      <c r="Q38" s="886"/>
      <c r="R38" s="886"/>
      <c r="S38" s="886"/>
      <c r="T38" s="886"/>
    </row>
    <row r="39" spans="12:20" ht="13.5" customHeight="1">
      <c r="L39" s="886"/>
      <c r="M39" s="886"/>
      <c r="N39" s="886"/>
      <c r="O39" s="886"/>
      <c r="P39" s="886"/>
      <c r="Q39" s="886"/>
      <c r="R39" s="886"/>
      <c r="S39" s="886"/>
      <c r="T39" s="886"/>
    </row>
    <row r="40" spans="12:20" ht="13.5" customHeight="1">
      <c r="L40" s="886"/>
      <c r="M40" s="886"/>
      <c r="N40" s="886"/>
      <c r="O40" s="886"/>
      <c r="P40" s="886"/>
      <c r="Q40" s="886"/>
      <c r="R40" s="886"/>
      <c r="S40" s="886"/>
      <c r="T40" s="886"/>
    </row>
    <row r="41" spans="12:20" ht="13.5" customHeight="1">
      <c r="L41" s="886"/>
      <c r="M41" s="886"/>
      <c r="N41" s="886"/>
      <c r="O41" s="886"/>
      <c r="P41" s="886"/>
      <c r="Q41" s="886"/>
      <c r="R41" s="886"/>
      <c r="S41" s="886"/>
      <c r="T41" s="886"/>
    </row>
    <row r="42" spans="12:20" ht="13.5" customHeight="1">
      <c r="L42" s="886"/>
      <c r="M42" s="886"/>
      <c r="N42" s="886"/>
      <c r="O42" s="886"/>
      <c r="P42" s="886"/>
      <c r="Q42" s="886"/>
      <c r="R42" s="886"/>
      <c r="S42" s="886"/>
      <c r="T42" s="886"/>
    </row>
    <row r="43" spans="12:20" ht="13.5" customHeight="1">
      <c r="L43" s="886"/>
      <c r="M43" s="886"/>
      <c r="N43" s="886"/>
      <c r="O43" s="886"/>
      <c r="P43" s="886"/>
      <c r="Q43" s="886"/>
      <c r="R43" s="886"/>
      <c r="S43" s="886"/>
      <c r="T43" s="886"/>
    </row>
    <row r="44" spans="12:20" ht="13.5" customHeight="1">
      <c r="L44" s="886"/>
      <c r="M44" s="886"/>
      <c r="N44" s="886"/>
      <c r="O44" s="886"/>
      <c r="P44" s="886"/>
      <c r="Q44" s="886"/>
      <c r="R44" s="886"/>
      <c r="S44" s="886"/>
      <c r="T44" s="886"/>
    </row>
    <row r="45" spans="12:20" ht="13.5" customHeight="1">
      <c r="L45" s="886"/>
      <c r="M45" s="886"/>
      <c r="N45" s="886"/>
      <c r="O45" s="886"/>
      <c r="P45" s="886"/>
      <c r="Q45" s="886"/>
      <c r="R45" s="886"/>
      <c r="S45" s="886"/>
      <c r="T45" s="886"/>
    </row>
    <row r="46" spans="12:20" ht="13.5" customHeight="1">
      <c r="L46" s="886"/>
      <c r="M46" s="886"/>
      <c r="N46" s="886"/>
      <c r="O46" s="886"/>
      <c r="P46" s="886"/>
      <c r="Q46" s="886"/>
      <c r="R46" s="886"/>
      <c r="S46" s="886"/>
      <c r="T46" s="886"/>
    </row>
    <row r="47" spans="12:20" ht="13.5" customHeight="1">
      <c r="L47" s="886"/>
      <c r="M47" s="886"/>
      <c r="N47" s="886"/>
      <c r="O47" s="886"/>
      <c r="P47" s="886"/>
      <c r="Q47" s="886"/>
      <c r="R47" s="886"/>
      <c r="S47" s="886"/>
      <c r="T47" s="886"/>
    </row>
    <row r="48" spans="12:20" ht="13.5" customHeight="1">
      <c r="L48" s="886"/>
      <c r="M48" s="886"/>
      <c r="N48" s="886"/>
      <c r="O48" s="886"/>
      <c r="P48" s="886"/>
      <c r="Q48" s="886"/>
      <c r="R48" s="886"/>
      <c r="S48" s="886"/>
      <c r="T48" s="886"/>
    </row>
    <row r="49" spans="12:20" ht="13.5" customHeight="1">
      <c r="L49" s="886"/>
      <c r="M49" s="886"/>
      <c r="N49" s="886"/>
      <c r="O49" s="886"/>
      <c r="P49" s="886"/>
      <c r="Q49" s="886"/>
      <c r="R49" s="886"/>
      <c r="S49" s="886"/>
      <c r="T49" s="886"/>
    </row>
    <row r="50" spans="12:20" ht="13.5" customHeight="1">
      <c r="L50" s="886"/>
      <c r="M50" s="886"/>
      <c r="N50" s="886"/>
      <c r="O50" s="886"/>
      <c r="P50" s="886"/>
      <c r="Q50" s="886"/>
      <c r="R50" s="886"/>
      <c r="S50" s="886"/>
      <c r="T50" s="886"/>
    </row>
    <row r="51" spans="12:20" ht="13.5" customHeight="1">
      <c r="L51" s="886"/>
      <c r="M51" s="886"/>
      <c r="N51" s="886"/>
      <c r="O51" s="886"/>
      <c r="P51" s="886"/>
      <c r="Q51" s="886"/>
      <c r="R51" s="886"/>
      <c r="S51" s="886"/>
      <c r="T51" s="886"/>
    </row>
    <row r="52" spans="12:20" ht="13.5" customHeight="1">
      <c r="L52" s="886"/>
      <c r="M52" s="886"/>
      <c r="N52" s="886"/>
      <c r="O52" s="886"/>
      <c r="P52" s="886"/>
      <c r="Q52" s="886"/>
      <c r="R52" s="886"/>
      <c r="S52" s="886"/>
      <c r="T52" s="886"/>
    </row>
    <row r="53" spans="12:20" ht="13.5" customHeight="1">
      <c r="L53" s="886"/>
      <c r="M53" s="886"/>
      <c r="N53" s="886"/>
      <c r="O53" s="886"/>
      <c r="P53" s="886"/>
      <c r="Q53" s="886"/>
      <c r="R53" s="886"/>
      <c r="S53" s="886"/>
      <c r="T53" s="886"/>
    </row>
    <row r="54" spans="12:20" ht="13.5" customHeight="1">
      <c r="L54" s="886"/>
      <c r="M54" s="886"/>
      <c r="N54" s="886"/>
      <c r="O54" s="886"/>
      <c r="P54" s="886"/>
      <c r="Q54" s="886"/>
      <c r="R54" s="886"/>
      <c r="S54" s="886"/>
      <c r="T54" s="886"/>
    </row>
    <row r="55" spans="12:20" ht="13.5" customHeight="1">
      <c r="L55" s="886"/>
      <c r="M55" s="886"/>
      <c r="N55" s="886"/>
      <c r="O55" s="886"/>
      <c r="P55" s="886"/>
      <c r="Q55" s="886"/>
      <c r="R55" s="886"/>
      <c r="S55" s="886"/>
      <c r="T55" s="886"/>
    </row>
    <row r="56" spans="12:20" ht="13.5" customHeight="1">
      <c r="L56" s="886"/>
      <c r="M56" s="886"/>
      <c r="N56" s="886"/>
      <c r="O56" s="886"/>
      <c r="P56" s="886"/>
      <c r="Q56" s="886"/>
      <c r="R56" s="886"/>
      <c r="S56" s="886"/>
      <c r="T56" s="886"/>
    </row>
  </sheetData>
  <mergeCells count="4">
    <mergeCell ref="A3:J3"/>
    <mergeCell ref="A1:J1"/>
    <mergeCell ref="A2:J2"/>
    <mergeCell ref="A4:J4"/>
  </mergeCells>
  <conditionalFormatting sqref="A6:E12 B8:B15 D8:D15">
    <cfRule type="cellIs" dxfId="416" priority="1" operator="equal">
      <formula>0</formula>
    </cfRule>
  </conditionalFormatting>
  <conditionalFormatting sqref="B7:E15">
    <cfRule type="cellIs" dxfId="415" priority="2" operator="equal">
      <formula>0</formula>
    </cfRule>
  </conditionalFormatting>
  <pageMargins left="0.70866141732283472" right="0.70866141732283472" top="0.34" bottom="0.33" header="0.31496062992125984" footer="0.31496062992125984"/>
  <pageSetup paperSize="119" scale="35" orientation="landscape" r:id="rId1"/>
  <drawing r:id="rId2"/>
  <tableParts count="1">
    <tablePart r:id="rId3"/>
  </tableParts>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70">
    <tabColor rgb="FF0070C0"/>
    <pageSetUpPr fitToPage="1"/>
  </sheetPr>
  <dimension ref="A1:N51"/>
  <sheetViews>
    <sheetView showGridLines="0" view="pageBreakPreview" zoomScale="55" zoomScaleNormal="100" zoomScaleSheetLayoutView="55" zoomScalePageLayoutView="40" workbookViewId="0">
      <selection activeCell="G11" sqref="G11"/>
    </sheetView>
  </sheetViews>
  <sheetFormatPr defaultColWidth="11.42578125" defaultRowHeight="14.25"/>
  <cols>
    <col min="1" max="1" width="26.28515625" style="240" customWidth="1"/>
    <col min="2" max="2" width="36.5703125" style="240" customWidth="1"/>
    <col min="3" max="3" width="30.140625" style="240" customWidth="1"/>
    <col min="4" max="4" width="38.42578125" style="240" customWidth="1"/>
    <col min="5" max="5" width="39.140625" style="240" customWidth="1"/>
    <col min="6" max="6" width="33.85546875" style="240" customWidth="1"/>
    <col min="7" max="7" width="36" style="240" customWidth="1"/>
    <col min="8" max="8" width="30.85546875" style="263" customWidth="1"/>
    <col min="9" max="9" width="46.140625" style="240" customWidth="1"/>
    <col min="10" max="10" width="24.140625" style="240" hidden="1" customWidth="1"/>
    <col min="11" max="11" width="23.85546875" style="240" hidden="1" customWidth="1"/>
    <col min="12" max="12" width="0" style="240" hidden="1" customWidth="1"/>
    <col min="13" max="13" width="11.42578125" style="240"/>
    <col min="14" max="14" width="17.42578125" style="240" customWidth="1"/>
    <col min="15" max="16" width="11.42578125" style="240"/>
    <col min="17" max="17" width="12.5703125" style="240" customWidth="1"/>
    <col min="18" max="19" width="18" style="240" bestFit="1" customWidth="1"/>
    <col min="20" max="20" width="12.5703125" style="240" customWidth="1"/>
    <col min="21" max="21" width="21.42578125" style="240" bestFit="1" customWidth="1"/>
    <col min="22" max="22" width="2.42578125" style="240" bestFit="1" customWidth="1"/>
    <col min="23" max="23" width="8.7109375" style="240" bestFit="1" customWidth="1"/>
    <col min="24" max="16384" width="11.42578125" style="240"/>
  </cols>
  <sheetData>
    <row r="1" spans="1:14" s="369" customFormat="1" ht="74.25" customHeight="1">
      <c r="A1" s="1632" t="s">
        <v>848</v>
      </c>
      <c r="B1" s="1632"/>
      <c r="C1" s="1632"/>
      <c r="D1" s="1632"/>
      <c r="E1" s="1632"/>
      <c r="F1" s="1632"/>
      <c r="G1" s="1632"/>
      <c r="H1" s="1632"/>
      <c r="I1" s="1632"/>
      <c r="J1" s="1632"/>
      <c r="K1" s="1632"/>
      <c r="L1" s="1632"/>
    </row>
    <row r="2" spans="1:14" s="369" customFormat="1" ht="42" customHeight="1">
      <c r="A2" s="1530" t="str">
        <f>+'Resumen '!O4</f>
        <v>Período:  Diciembre 2008 - Agosto 2025</v>
      </c>
      <c r="B2" s="1530"/>
      <c r="C2" s="1530"/>
      <c r="D2" s="1530"/>
      <c r="E2" s="1530"/>
      <c r="F2" s="1530"/>
      <c r="G2" s="1530"/>
      <c r="H2" s="1530"/>
      <c r="I2" s="1530"/>
      <c r="J2" s="1530"/>
      <c r="K2" s="1530"/>
      <c r="L2" s="1530"/>
    </row>
    <row r="3" spans="1:14" s="218" customFormat="1" ht="24" customHeight="1">
      <c r="H3" s="256"/>
    </row>
    <row r="4" spans="1:14" s="218" customFormat="1" ht="215.25" customHeight="1">
      <c r="A4" s="1636" t="s">
        <v>849</v>
      </c>
      <c r="B4" s="1637"/>
      <c r="C4" s="1637"/>
      <c r="D4" s="1637"/>
      <c r="E4" s="1637"/>
      <c r="F4" s="1637"/>
      <c r="G4" s="1637"/>
      <c r="H4" s="1637"/>
      <c r="I4" s="1637"/>
    </row>
    <row r="5" spans="1:14" s="218" customFormat="1" ht="24" customHeight="1">
      <c r="H5" s="256"/>
    </row>
    <row r="6" spans="1:14" s="218" customFormat="1" ht="60" customHeight="1">
      <c r="A6" s="569" t="s">
        <v>459</v>
      </c>
      <c r="B6" s="498" t="s">
        <v>850</v>
      </c>
      <c r="C6" s="570" t="s">
        <v>851</v>
      </c>
      <c r="D6" s="498" t="s">
        <v>852</v>
      </c>
      <c r="E6" s="257"/>
      <c r="F6" s="257"/>
      <c r="G6" s="257"/>
      <c r="H6" s="257"/>
      <c r="I6" s="257"/>
      <c r="N6" s="259"/>
    </row>
    <row r="7" spans="1:14" s="218" customFormat="1" ht="27.75" customHeight="1">
      <c r="A7" s="495" t="s">
        <v>626</v>
      </c>
      <c r="B7" s="648">
        <v>1566047</v>
      </c>
      <c r="C7" s="496">
        <v>1188229</v>
      </c>
      <c r="D7" s="497"/>
      <c r="E7" s="257"/>
      <c r="F7" s="257"/>
      <c r="G7" s="257"/>
      <c r="H7" s="257"/>
      <c r="I7" s="257"/>
      <c r="J7" s="257"/>
      <c r="K7" s="258"/>
      <c r="L7" s="258"/>
      <c r="N7" s="259"/>
    </row>
    <row r="8" spans="1:14" s="218" customFormat="1" ht="27.75" customHeight="1">
      <c r="A8" s="495" t="s">
        <v>627</v>
      </c>
      <c r="B8" s="648">
        <v>1560994</v>
      </c>
      <c r="C8" s="496">
        <v>1227725</v>
      </c>
      <c r="D8" s="571">
        <f>C8/C7-1</f>
        <v>3.323938399079629E-2</v>
      </c>
      <c r="E8" s="254"/>
      <c r="F8" s="254"/>
      <c r="G8" s="254"/>
      <c r="H8" s="254"/>
      <c r="I8" s="254"/>
      <c r="K8" s="258"/>
      <c r="L8" s="258"/>
      <c r="N8" s="259"/>
    </row>
    <row r="9" spans="1:14" s="218" customFormat="1" ht="27.75" customHeight="1">
      <c r="A9" s="495" t="s">
        <v>628</v>
      </c>
      <c r="B9" s="648">
        <v>1631129</v>
      </c>
      <c r="C9" s="496">
        <v>1299087</v>
      </c>
      <c r="D9" s="571">
        <f t="shared" ref="D9:D24" si="0">C9/C8-1</f>
        <v>5.8125394530534225E-2</v>
      </c>
      <c r="E9" s="257"/>
      <c r="F9" s="257"/>
      <c r="G9" s="257"/>
      <c r="H9" s="257"/>
      <c r="I9" s="257"/>
      <c r="K9" s="258"/>
      <c r="L9" s="258"/>
      <c r="N9" s="259"/>
    </row>
    <row r="10" spans="1:14" s="218" customFormat="1" ht="27.75" customHeight="1">
      <c r="A10" s="495" t="s">
        <v>629</v>
      </c>
      <c r="B10" s="648">
        <v>1686216</v>
      </c>
      <c r="C10" s="496">
        <v>1367790</v>
      </c>
      <c r="D10" s="571">
        <f t="shared" si="0"/>
        <v>5.2885603504615242E-2</v>
      </c>
      <c r="J10" s="260"/>
      <c r="K10" s="258"/>
      <c r="L10" s="258"/>
      <c r="N10" s="259"/>
    </row>
    <row r="11" spans="1:14" s="218" customFormat="1" ht="27.75" customHeight="1">
      <c r="A11" s="495" t="s">
        <v>630</v>
      </c>
      <c r="B11" s="648">
        <v>1716228</v>
      </c>
      <c r="C11" s="496">
        <v>1430273</v>
      </c>
      <c r="D11" s="571">
        <f t="shared" si="0"/>
        <v>4.5681720147098703E-2</v>
      </c>
      <c r="J11" s="234"/>
      <c r="K11" s="258"/>
      <c r="L11" s="258"/>
      <c r="N11" s="259"/>
    </row>
    <row r="12" spans="1:14" s="218" customFormat="1" ht="27.75" customHeight="1">
      <c r="A12" s="495" t="s">
        <v>631</v>
      </c>
      <c r="B12" s="648">
        <v>1769801</v>
      </c>
      <c r="C12" s="496">
        <v>1530322</v>
      </c>
      <c r="D12" s="571">
        <f t="shared" si="0"/>
        <v>6.9950981386071032E-2</v>
      </c>
      <c r="E12" s="257"/>
      <c r="F12" s="257"/>
      <c r="G12" s="257"/>
      <c r="H12" s="257"/>
      <c r="I12" s="257"/>
      <c r="J12" s="234"/>
      <c r="K12" s="258"/>
      <c r="L12" s="258"/>
      <c r="N12" s="259"/>
    </row>
    <row r="13" spans="1:14" s="218" customFormat="1" ht="27.75" customHeight="1">
      <c r="A13" s="495" t="s">
        <v>632</v>
      </c>
      <c r="B13" s="648">
        <v>1853784.4208326</v>
      </c>
      <c r="C13" s="648">
        <f>+'3.SRL'!J13</f>
        <v>1651202</v>
      </c>
      <c r="D13" s="571">
        <f t="shared" si="0"/>
        <v>7.8989911927032308E-2</v>
      </c>
      <c r="E13" s="257"/>
      <c r="F13" s="257"/>
      <c r="G13" s="257"/>
      <c r="H13" s="257"/>
      <c r="I13" s="257"/>
      <c r="J13" s="260"/>
      <c r="K13" s="258"/>
      <c r="L13" s="258"/>
      <c r="N13" s="259"/>
    </row>
    <row r="14" spans="1:14" s="218" customFormat="1" ht="27.75" customHeight="1">
      <c r="A14" s="495" t="s">
        <v>633</v>
      </c>
      <c r="B14" s="648">
        <v>1939410.7036625701</v>
      </c>
      <c r="C14" s="648">
        <f>+'3.SRL'!J14</f>
        <v>1759458</v>
      </c>
      <c r="D14" s="571">
        <f t="shared" si="0"/>
        <v>6.5561936092616069E-2</v>
      </c>
      <c r="E14" s="257"/>
      <c r="F14" s="257"/>
      <c r="G14" s="257"/>
      <c r="H14" s="257"/>
      <c r="I14" s="257"/>
      <c r="J14" s="260"/>
      <c r="K14" s="258"/>
      <c r="L14" s="258"/>
      <c r="N14" s="259"/>
    </row>
    <row r="15" spans="1:14" s="218" customFormat="1" ht="27.75" customHeight="1">
      <c r="A15" s="495" t="s">
        <v>634</v>
      </c>
      <c r="B15" s="648">
        <v>2012995.43601726</v>
      </c>
      <c r="C15" s="648">
        <v>1888238</v>
      </c>
      <c r="D15" s="571">
        <f t="shared" si="0"/>
        <v>7.3192994660855826E-2</v>
      </c>
      <c r="E15" s="257"/>
      <c r="F15" s="257"/>
      <c r="G15" s="257"/>
      <c r="H15" s="257"/>
      <c r="I15" s="257"/>
      <c r="J15" s="260"/>
      <c r="K15" s="258"/>
      <c r="L15" s="258"/>
      <c r="N15" s="259"/>
    </row>
    <row r="16" spans="1:14" s="218" customFormat="1" ht="27.75" customHeight="1">
      <c r="A16" s="495" t="s">
        <v>635</v>
      </c>
      <c r="B16" s="648">
        <v>2050906.62490762</v>
      </c>
      <c r="C16" s="648">
        <v>2038807</v>
      </c>
      <c r="D16" s="571">
        <f t="shared" si="0"/>
        <v>7.9740477630468209E-2</v>
      </c>
      <c r="E16" s="257"/>
      <c r="F16" s="257"/>
      <c r="G16" s="257"/>
      <c r="H16" s="257"/>
      <c r="I16" s="257"/>
      <c r="J16" s="260"/>
      <c r="K16" s="258"/>
      <c r="L16" s="258"/>
      <c r="N16" s="261"/>
    </row>
    <row r="17" spans="1:14" s="218" customFormat="1" ht="27.75" customHeight="1">
      <c r="A17" s="495" t="s">
        <v>495</v>
      </c>
      <c r="B17" s="648">
        <v>2202518.1965998798</v>
      </c>
      <c r="C17" s="648">
        <v>2173990</v>
      </c>
      <c r="D17" s="571">
        <f t="shared" si="0"/>
        <v>6.6304951866459128E-2</v>
      </c>
      <c r="E17" s="257"/>
      <c r="F17" s="257"/>
      <c r="H17" s="256"/>
      <c r="I17" s="257"/>
      <c r="J17" s="257"/>
      <c r="K17" s="258"/>
      <c r="L17" s="258"/>
      <c r="N17" s="262"/>
    </row>
    <row r="18" spans="1:14" s="218" customFormat="1" ht="27.75" customHeight="1">
      <c r="A18" s="495" t="s">
        <v>496</v>
      </c>
      <c r="B18" s="648">
        <v>2299463.3115164302</v>
      </c>
      <c r="C18" s="648">
        <v>2255713</v>
      </c>
      <c r="D18" s="571">
        <f t="shared" si="0"/>
        <v>3.7591249269775862E-2</v>
      </c>
      <c r="E18" s="257"/>
      <c r="F18" s="257"/>
      <c r="H18" s="256"/>
      <c r="I18" s="257"/>
      <c r="J18" s="257"/>
      <c r="K18" s="258"/>
      <c r="L18" s="258"/>
      <c r="N18" s="262"/>
    </row>
    <row r="19" spans="1:14" s="218" customFormat="1" ht="27.75" customHeight="1">
      <c r="A19" s="495" t="s">
        <v>497</v>
      </c>
      <c r="B19" s="648">
        <v>2045876.3979077199</v>
      </c>
      <c r="C19" s="648">
        <v>2117050</v>
      </c>
      <c r="D19" s="571">
        <f t="shared" si="0"/>
        <v>-6.1471915975126246E-2</v>
      </c>
      <c r="E19" s="257"/>
      <c r="F19" s="257"/>
      <c r="H19" s="256"/>
      <c r="I19" s="257"/>
      <c r="J19" s="257"/>
      <c r="K19" s="258"/>
      <c r="L19" s="258"/>
      <c r="N19" s="262"/>
    </row>
    <row r="20" spans="1:14" s="218" customFormat="1" ht="27.75" customHeight="1">
      <c r="A20" s="495" t="s">
        <v>498</v>
      </c>
      <c r="B20" s="648">
        <v>2170910.4636014798</v>
      </c>
      <c r="C20" s="648">
        <v>2311186</v>
      </c>
      <c r="D20" s="571">
        <f t="shared" si="0"/>
        <v>9.1701187973831422E-2</v>
      </c>
      <c r="E20" s="257"/>
      <c r="F20" s="257"/>
      <c r="H20" s="256"/>
      <c r="I20" s="257"/>
      <c r="J20" s="257"/>
      <c r="K20" s="258"/>
      <c r="L20" s="258"/>
      <c r="N20" s="262"/>
    </row>
    <row r="21" spans="1:14" s="218" customFormat="1" ht="27.75" customHeight="1">
      <c r="A21" s="572" t="s">
        <v>499</v>
      </c>
      <c r="B21" s="648">
        <v>2253696.5098291901</v>
      </c>
      <c r="C21" s="648">
        <v>2405039</v>
      </c>
      <c r="D21" s="571">
        <f t="shared" si="0"/>
        <v>4.0608155293429427E-2</v>
      </c>
      <c r="E21" s="257"/>
      <c r="F21" s="257"/>
      <c r="G21" s="257"/>
      <c r="H21" s="256"/>
      <c r="I21" s="257"/>
      <c r="J21" s="257"/>
      <c r="K21" s="258"/>
      <c r="L21" s="258"/>
    </row>
    <row r="22" spans="1:14" s="218" customFormat="1" ht="27.75" customHeight="1">
      <c r="A22" s="572" t="s">
        <v>500</v>
      </c>
      <c r="B22" s="648">
        <v>2308209.4335936001</v>
      </c>
      <c r="C22" s="648">
        <v>2445968</v>
      </c>
      <c r="D22" s="571">
        <f t="shared" si="0"/>
        <v>1.7018019250415461E-2</v>
      </c>
      <c r="E22" s="257"/>
      <c r="F22" s="257"/>
      <c r="G22" s="257"/>
      <c r="H22" s="256"/>
      <c r="I22" s="257"/>
      <c r="J22" s="257"/>
      <c r="K22" s="258"/>
      <c r="L22" s="258"/>
    </row>
    <row r="23" spans="1:14" s="218" customFormat="1" ht="27.75" customHeight="1">
      <c r="A23" s="572" t="s">
        <v>501</v>
      </c>
      <c r="B23" s="648">
        <v>2445484</v>
      </c>
      <c r="C23" s="648">
        <v>2515541</v>
      </c>
      <c r="D23" s="571">
        <f t="shared" si="0"/>
        <v>2.8443953477723438E-2</v>
      </c>
      <c r="E23" s="257"/>
      <c r="F23" s="257"/>
      <c r="G23" s="257"/>
      <c r="H23" s="256"/>
      <c r="I23" s="257"/>
      <c r="J23" s="257"/>
      <c r="K23" s="258"/>
      <c r="L23" s="258"/>
    </row>
    <row r="24" spans="1:14" s="218" customFormat="1" ht="27.75" customHeight="1">
      <c r="A24" s="572" t="str">
        <f>+'Resumen '!O6</f>
        <v>Ago. 2025</v>
      </c>
      <c r="B24" s="1045">
        <f>+'Resumen '!B68</f>
        <v>2517564.7648642301</v>
      </c>
      <c r="C24" s="1045">
        <f>+'Resumen '!D14</f>
        <v>2573179</v>
      </c>
      <c r="D24" s="571">
        <f t="shared" si="0"/>
        <v>2.2912765087112374E-2</v>
      </c>
      <c r="E24" s="257"/>
      <c r="F24" s="257"/>
      <c r="G24" s="257"/>
      <c r="H24" s="256"/>
      <c r="I24" s="257"/>
      <c r="J24" s="257"/>
      <c r="K24" s="258"/>
      <c r="L24" s="258"/>
    </row>
    <row r="25" spans="1:14" s="218" customFormat="1" ht="90.75" customHeight="1">
      <c r="A25" s="1633" t="s">
        <v>853</v>
      </c>
      <c r="B25" s="1634"/>
      <c r="C25" s="1634"/>
      <c r="D25" s="1634"/>
      <c r="E25" s="257"/>
      <c r="F25" s="257"/>
      <c r="G25" s="257"/>
      <c r="H25" s="256"/>
      <c r="I25" s="257"/>
      <c r="J25" s="257"/>
      <c r="K25" s="258"/>
      <c r="L25" s="258"/>
    </row>
    <row r="26" spans="1:14" s="218" customFormat="1" ht="18">
      <c r="A26" s="1635"/>
      <c r="B26" s="1635"/>
      <c r="C26" s="1635"/>
      <c r="D26" s="1635"/>
      <c r="E26" s="257"/>
      <c r="F26" s="257"/>
      <c r="G26" s="257"/>
      <c r="H26" s="256"/>
      <c r="I26" s="257"/>
      <c r="J26" s="257"/>
      <c r="L26" s="257"/>
    </row>
    <row r="27" spans="1:14" s="218" customFormat="1">
      <c r="B27" s="257"/>
      <c r="C27" s="257"/>
      <c r="D27" s="257"/>
      <c r="E27" s="257"/>
      <c r="F27" s="257"/>
      <c r="G27" s="257"/>
      <c r="H27" s="256"/>
      <c r="I27" s="257"/>
      <c r="J27" s="257"/>
      <c r="K27" s="257"/>
      <c r="L27" s="257"/>
    </row>
    <row r="28" spans="1:14" s="218" customFormat="1">
      <c r="B28" s="257"/>
      <c r="C28" s="257"/>
      <c r="D28" s="257"/>
      <c r="E28" s="257"/>
      <c r="F28" s="257"/>
      <c r="G28" s="257"/>
      <c r="H28" s="256"/>
      <c r="I28" s="257"/>
      <c r="J28" s="257"/>
      <c r="K28" s="257"/>
      <c r="L28" s="257"/>
    </row>
    <row r="29" spans="1:14" s="218" customFormat="1">
      <c r="B29" s="257"/>
      <c r="C29" s="257"/>
      <c r="D29" s="257"/>
      <c r="E29" s="257"/>
      <c r="F29" s="257"/>
      <c r="G29" s="257"/>
      <c r="H29" s="256"/>
      <c r="I29" s="257"/>
      <c r="J29" s="257"/>
      <c r="K29" s="257"/>
      <c r="L29" s="257"/>
    </row>
    <row r="30" spans="1:14" s="218" customFormat="1">
      <c r="B30" s="257"/>
      <c r="C30" s="257"/>
      <c r="D30" s="257"/>
      <c r="E30" s="257"/>
      <c r="F30" s="257"/>
      <c r="G30" s="257"/>
      <c r="H30" s="256"/>
      <c r="I30" s="257"/>
      <c r="J30" s="257"/>
      <c r="K30" s="257"/>
      <c r="L30" s="257"/>
    </row>
    <row r="31" spans="1:14" s="218" customFormat="1">
      <c r="B31" s="257"/>
      <c r="C31" s="257"/>
      <c r="D31" s="257"/>
      <c r="E31" s="257"/>
      <c r="F31" s="257"/>
      <c r="G31" s="257"/>
      <c r="H31" s="256"/>
      <c r="I31" s="257"/>
      <c r="J31" s="257"/>
      <c r="K31" s="257"/>
      <c r="L31" s="257"/>
    </row>
    <row r="32" spans="1:14" s="218" customFormat="1">
      <c r="B32" s="257"/>
      <c r="C32" s="257"/>
      <c r="D32" s="257"/>
      <c r="E32" s="257"/>
      <c r="F32" s="257"/>
      <c r="G32" s="257"/>
      <c r="H32" s="256"/>
      <c r="I32" s="257"/>
      <c r="J32" s="257"/>
      <c r="K32" s="257"/>
      <c r="L32" s="257"/>
    </row>
    <row r="33" spans="2:12" s="218" customFormat="1">
      <c r="B33" s="257"/>
      <c r="C33" s="257"/>
      <c r="D33" s="257"/>
      <c r="E33" s="257"/>
      <c r="F33" s="257"/>
      <c r="G33" s="257"/>
      <c r="H33" s="256"/>
      <c r="I33" s="257"/>
      <c r="J33" s="257"/>
      <c r="K33" s="257"/>
      <c r="L33" s="257"/>
    </row>
    <row r="34" spans="2:12" s="218" customFormat="1">
      <c r="B34" s="257"/>
      <c r="C34" s="257"/>
      <c r="D34" s="257"/>
      <c r="E34" s="257"/>
      <c r="F34" s="257"/>
      <c r="G34" s="257"/>
      <c r="H34" s="256"/>
      <c r="I34" s="257"/>
      <c r="J34" s="257"/>
      <c r="K34" s="257"/>
      <c r="L34" s="257"/>
    </row>
    <row r="35" spans="2:12" s="218" customFormat="1">
      <c r="B35" s="257"/>
      <c r="C35" s="257"/>
      <c r="D35" s="257"/>
      <c r="E35" s="257"/>
      <c r="F35" s="257"/>
      <c r="G35" s="257"/>
      <c r="H35" s="256"/>
      <c r="I35" s="257"/>
      <c r="J35" s="257"/>
      <c r="K35" s="257"/>
      <c r="L35" s="257"/>
    </row>
    <row r="36" spans="2:12" s="218" customFormat="1">
      <c r="B36" s="257"/>
      <c r="C36" s="257"/>
      <c r="D36" s="257"/>
      <c r="E36" s="257"/>
      <c r="F36" s="257"/>
      <c r="G36" s="257"/>
      <c r="H36" s="256"/>
      <c r="I36" s="257"/>
      <c r="J36" s="257"/>
      <c r="K36" s="257"/>
      <c r="L36" s="257"/>
    </row>
    <row r="37" spans="2:12" s="218" customFormat="1">
      <c r="B37" s="257"/>
      <c r="C37" s="257"/>
      <c r="D37" s="257"/>
      <c r="E37" s="257"/>
      <c r="F37" s="257"/>
      <c r="G37" s="257"/>
      <c r="H37" s="256"/>
      <c r="I37" s="257"/>
      <c r="J37" s="257"/>
      <c r="K37" s="257"/>
      <c r="L37" s="257"/>
    </row>
    <row r="38" spans="2:12" s="218" customFormat="1">
      <c r="B38" s="257"/>
      <c r="C38" s="257"/>
      <c r="D38" s="257"/>
      <c r="E38" s="257"/>
      <c r="F38" s="257"/>
      <c r="G38" s="257"/>
      <c r="H38" s="256"/>
      <c r="I38" s="257"/>
      <c r="J38" s="257"/>
      <c r="K38" s="257"/>
      <c r="L38" s="257"/>
    </row>
    <row r="39" spans="2:12" s="218" customFormat="1">
      <c r="B39" s="257"/>
      <c r="C39" s="257"/>
      <c r="D39" s="257"/>
      <c r="E39" s="257"/>
      <c r="F39" s="257"/>
      <c r="G39" s="257"/>
      <c r="H39" s="256"/>
      <c r="I39" s="257"/>
      <c r="J39" s="257"/>
      <c r="K39" s="257"/>
      <c r="L39" s="257"/>
    </row>
    <row r="40" spans="2:12" s="218" customFormat="1">
      <c r="B40" s="257"/>
      <c r="C40" s="257"/>
      <c r="D40" s="257"/>
      <c r="E40" s="257"/>
      <c r="F40" s="257"/>
      <c r="G40" s="257"/>
      <c r="H40" s="256"/>
      <c r="I40" s="257"/>
      <c r="J40" s="257"/>
      <c r="K40" s="257"/>
      <c r="L40" s="257"/>
    </row>
    <row r="41" spans="2:12" s="218" customFormat="1">
      <c r="B41" s="257"/>
      <c r="C41" s="257"/>
      <c r="D41" s="257"/>
      <c r="E41" s="257"/>
      <c r="F41" s="257"/>
      <c r="G41" s="257"/>
      <c r="H41" s="256"/>
      <c r="I41" s="257"/>
      <c r="J41" s="257"/>
      <c r="K41" s="257"/>
      <c r="L41" s="257"/>
    </row>
    <row r="42" spans="2:12" s="218" customFormat="1">
      <c r="B42" s="257"/>
      <c r="C42" s="257"/>
      <c r="D42" s="257"/>
      <c r="E42" s="257"/>
      <c r="F42" s="257"/>
      <c r="G42" s="257"/>
      <c r="H42" s="256"/>
      <c r="I42" s="257"/>
      <c r="J42" s="257"/>
      <c r="K42" s="257"/>
      <c r="L42" s="257"/>
    </row>
    <row r="43" spans="2:12" s="218" customFormat="1">
      <c r="B43" s="257"/>
      <c r="C43" s="257"/>
      <c r="D43" s="257"/>
      <c r="H43" s="256"/>
    </row>
    <row r="44" spans="2:12" s="218" customFormat="1">
      <c r="B44" s="257"/>
      <c r="C44" s="257"/>
      <c r="D44" s="257"/>
      <c r="H44" s="256"/>
    </row>
    <row r="45" spans="2:12" s="218" customFormat="1">
      <c r="B45" s="257"/>
      <c r="C45" s="257"/>
      <c r="D45" s="257"/>
      <c r="H45" s="256"/>
    </row>
    <row r="46" spans="2:12" s="218" customFormat="1">
      <c r="H46" s="256"/>
    </row>
    <row r="47" spans="2:12" s="218" customFormat="1">
      <c r="H47" s="256"/>
    </row>
    <row r="48" spans="2:12" s="218" customFormat="1">
      <c r="H48" s="256"/>
    </row>
    <row r="49" spans="1:4">
      <c r="A49" s="218"/>
      <c r="B49" s="218"/>
      <c r="C49" s="218"/>
      <c r="D49" s="218"/>
    </row>
    <row r="50" spans="1:4">
      <c r="A50" s="218"/>
      <c r="B50" s="218"/>
      <c r="C50" s="218"/>
      <c r="D50" s="218"/>
    </row>
    <row r="51" spans="1:4" ht="57.75" customHeight="1">
      <c r="A51" s="218"/>
      <c r="B51" s="218"/>
      <c r="C51" s="218"/>
      <c r="D51" s="218"/>
    </row>
  </sheetData>
  <mergeCells count="5">
    <mergeCell ref="A1:L1"/>
    <mergeCell ref="A25:D25"/>
    <mergeCell ref="A26:D26"/>
    <mergeCell ref="A2:L2"/>
    <mergeCell ref="A4:I4"/>
  </mergeCells>
  <pageMargins left="0.70866141732283472" right="0.70866141732283472" top="0.74803149606299213" bottom="0.74803149606299213" header="0.31496062992125984" footer="0.31496062992125984"/>
  <pageSetup paperSize="119" scale="25" orientation="landscape" r:id="rId1"/>
  <drawing r:id="rId2"/>
  <tableParts count="1">
    <tablePart r:id="rId3"/>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71">
    <tabColor rgb="FF0070C0"/>
    <pageSetUpPr fitToPage="1"/>
  </sheetPr>
  <dimension ref="A1:AJ63"/>
  <sheetViews>
    <sheetView showGridLines="0" view="pageBreakPreview" zoomScale="25" zoomScaleNormal="100" zoomScaleSheetLayoutView="25" workbookViewId="0">
      <selection activeCell="K11" sqref="K11"/>
    </sheetView>
  </sheetViews>
  <sheetFormatPr defaultColWidth="11.5703125" defaultRowHeight="15"/>
  <cols>
    <col min="1" max="1" width="45.28515625" customWidth="1"/>
    <col min="2" max="2" width="59.28515625" customWidth="1"/>
    <col min="3" max="4" width="40.140625" customWidth="1"/>
    <col min="5" max="5" width="48.7109375" customWidth="1"/>
    <col min="6" max="6" width="40.140625" customWidth="1"/>
    <col min="7" max="7" width="49.28515625" customWidth="1"/>
    <col min="8" max="12" width="75.5703125" customWidth="1"/>
    <col min="13" max="13" width="43.5703125" customWidth="1"/>
    <col min="14" max="14" width="41.28515625" customWidth="1"/>
    <col min="15" max="15" width="41.85546875" customWidth="1"/>
    <col min="16" max="16" width="23.28515625" customWidth="1"/>
    <col min="27" max="29" width="15.140625" customWidth="1"/>
    <col min="30" max="30" width="20.85546875" customWidth="1"/>
    <col min="33" max="36" width="0" hidden="1" customWidth="1"/>
  </cols>
  <sheetData>
    <row r="1" spans="1:36" s="368" customFormat="1" ht="142.5" customHeight="1">
      <c r="A1" s="1508" t="s">
        <v>854</v>
      </c>
      <c r="B1" s="1508"/>
      <c r="C1" s="1508"/>
      <c r="D1" s="1508"/>
      <c r="E1" s="1508"/>
      <c r="F1" s="1508"/>
      <c r="G1" s="1508"/>
      <c r="H1" s="1508"/>
      <c r="I1" s="1508"/>
      <c r="J1" s="1508"/>
      <c r="K1" s="1508"/>
      <c r="L1" s="1508"/>
      <c r="M1" s="1508"/>
      <c r="N1" s="1508"/>
      <c r="O1" s="1508"/>
    </row>
    <row r="2" spans="1:36" s="368" customFormat="1" ht="70.5" customHeight="1">
      <c r="A2" s="1508" t="str">
        <f>+'Resumen '!O3</f>
        <v>Período: Agosto 2025</v>
      </c>
      <c r="B2" s="1508"/>
      <c r="C2" s="1508"/>
      <c r="D2" s="1508"/>
      <c r="E2" s="1508"/>
      <c r="F2" s="1508"/>
      <c r="G2" s="1508"/>
      <c r="H2" s="1508"/>
      <c r="I2" s="1508"/>
      <c r="J2" s="1508"/>
      <c r="K2" s="1508"/>
      <c r="L2" s="1508"/>
      <c r="M2" s="1508"/>
      <c r="N2" s="1508"/>
      <c r="O2" s="1508"/>
    </row>
    <row r="3" spans="1:36" ht="22.5" customHeight="1"/>
    <row r="4" spans="1:36" ht="22.5" customHeight="1"/>
    <row r="5" spans="1:36" ht="409.6" customHeight="1">
      <c r="A5" s="1640" t="s">
        <v>855</v>
      </c>
      <c r="B5" s="1640"/>
      <c r="C5" s="1640"/>
      <c r="D5" s="1640"/>
      <c r="E5" s="1640"/>
      <c r="F5" s="1640"/>
      <c r="G5" s="1640"/>
      <c r="H5" s="1640"/>
      <c r="I5" s="1640"/>
      <c r="J5" s="1640"/>
      <c r="K5" s="1640"/>
      <c r="L5" s="1640"/>
      <c r="M5" s="1640"/>
      <c r="N5" s="1640"/>
      <c r="O5" s="1640"/>
    </row>
    <row r="6" spans="1:36" ht="148.5" customHeight="1">
      <c r="A6" s="1640"/>
      <c r="B6" s="1640"/>
      <c r="C6" s="1640"/>
      <c r="D6" s="1640"/>
      <c r="E6" s="1640"/>
      <c r="F6" s="1640"/>
      <c r="G6" s="1640"/>
      <c r="H6" s="1640"/>
      <c r="I6" s="1640"/>
      <c r="J6" s="1640"/>
      <c r="K6" s="1640"/>
      <c r="L6" s="1640"/>
      <c r="M6" s="1640"/>
      <c r="N6" s="1640"/>
      <c r="O6" s="1640"/>
    </row>
    <row r="7" spans="1:36" ht="52.5" customHeight="1"/>
    <row r="8" spans="1:36" ht="133.5" customHeight="1">
      <c r="A8" s="592" t="s">
        <v>522</v>
      </c>
      <c r="B8" s="1030" t="s">
        <v>654</v>
      </c>
      <c r="C8" s="1030" t="s">
        <v>118</v>
      </c>
      <c r="D8" s="1030" t="s">
        <v>86</v>
      </c>
      <c r="E8" s="1030" t="s">
        <v>524</v>
      </c>
      <c r="F8" s="1030" t="s">
        <v>87</v>
      </c>
      <c r="G8" s="1031" t="s">
        <v>525</v>
      </c>
      <c r="H8" s="8"/>
      <c r="I8" s="8"/>
      <c r="J8" s="8"/>
      <c r="K8" s="8"/>
      <c r="L8" s="8"/>
      <c r="P8" s="70"/>
    </row>
    <row r="9" spans="1:36" s="35" customFormat="1" ht="49.5" customHeight="1">
      <c r="A9" s="593" t="s">
        <v>291</v>
      </c>
      <c r="B9" s="594">
        <f>+D9+F9</f>
        <v>45304</v>
      </c>
      <c r="C9" s="595">
        <f t="shared" ref="C9:C24" si="0">+B9/$B$25</f>
        <v>1.7606237265266039E-2</v>
      </c>
      <c r="D9" s="596">
        <f>+'Resumen '!F51</f>
        <v>27069</v>
      </c>
      <c r="E9" s="597">
        <f>D9/B9</f>
        <v>0.59749690976514214</v>
      </c>
      <c r="F9" s="596">
        <f>+'Resumen '!G51</f>
        <v>18235</v>
      </c>
      <c r="G9" s="598">
        <f>+F9/B9</f>
        <v>0.40250309023485786</v>
      </c>
      <c r="H9" s="48"/>
      <c r="I9" s="48"/>
      <c r="J9" s="48"/>
      <c r="K9" s="48"/>
      <c r="L9" s="48"/>
      <c r="M9" s="587"/>
      <c r="N9" s="587"/>
      <c r="O9" s="587"/>
      <c r="P9" s="71"/>
      <c r="AG9" s="1638" t="s">
        <v>655</v>
      </c>
      <c r="AH9" s="1639"/>
      <c r="AI9" s="1639"/>
    </row>
    <row r="10" spans="1:36" s="35" customFormat="1" ht="49.5" customHeight="1">
      <c r="A10" s="593" t="s">
        <v>120</v>
      </c>
      <c r="B10" s="594">
        <f t="shared" ref="B10:B24" si="1">+D10+F10</f>
        <v>298629</v>
      </c>
      <c r="C10" s="595">
        <f t="shared" si="0"/>
        <v>0.11605449912345779</v>
      </c>
      <c r="D10" s="596">
        <f>+'Resumen '!F52</f>
        <v>161052</v>
      </c>
      <c r="E10" s="597">
        <f t="shared" ref="E10:E25" si="2">D10/B10</f>
        <v>0.53930462212310259</v>
      </c>
      <c r="F10" s="596">
        <f>+'Resumen '!G52</f>
        <v>137577</v>
      </c>
      <c r="G10" s="598">
        <f t="shared" ref="G10:G25" si="3">+F10/B10</f>
        <v>0.46069537787689741</v>
      </c>
      <c r="H10" s="48"/>
      <c r="I10" s="48"/>
      <c r="J10" s="48"/>
      <c r="K10" s="48"/>
      <c r="L10" s="48"/>
      <c r="M10" s="95"/>
      <c r="N10" s="95"/>
      <c r="O10" s="95"/>
      <c r="P10" s="599"/>
      <c r="AG10" s="25" t="s">
        <v>527</v>
      </c>
      <c r="AH10" s="25" t="s">
        <v>86</v>
      </c>
      <c r="AI10" s="25" t="s">
        <v>87</v>
      </c>
    </row>
    <row r="11" spans="1:36" s="35" customFormat="1" ht="49.5" customHeight="1">
      <c r="A11" s="593" t="s">
        <v>121</v>
      </c>
      <c r="B11" s="594">
        <f t="shared" si="1"/>
        <v>378207</v>
      </c>
      <c r="C11" s="595">
        <f t="shared" si="0"/>
        <v>0.14698044714339734</v>
      </c>
      <c r="D11" s="596">
        <f>+'Resumen '!F53</f>
        <v>193935</v>
      </c>
      <c r="E11" s="597">
        <f t="shared" si="2"/>
        <v>0.51277475033513398</v>
      </c>
      <c r="F11" s="596">
        <f>+'Resumen '!G53</f>
        <v>184272</v>
      </c>
      <c r="G11" s="598">
        <f t="shared" si="3"/>
        <v>0.48722524966486608</v>
      </c>
      <c r="H11" s="48"/>
      <c r="I11" s="48"/>
      <c r="J11" s="48"/>
      <c r="K11" s="48"/>
      <c r="L11" s="48"/>
      <c r="M11" s="95"/>
      <c r="N11" s="95"/>
      <c r="O11" s="95"/>
      <c r="P11" s="600"/>
      <c r="AG11" s="601" t="s">
        <v>291</v>
      </c>
      <c r="AH11" s="602">
        <v>13968</v>
      </c>
      <c r="AI11" s="602">
        <f>8829*-1</f>
        <v>-8829</v>
      </c>
    </row>
    <row r="12" spans="1:36" s="35" customFormat="1" ht="49.5" customHeight="1">
      <c r="A12" s="593" t="s">
        <v>123</v>
      </c>
      <c r="B12" s="594">
        <f t="shared" si="1"/>
        <v>395707</v>
      </c>
      <c r="C12" s="595">
        <f t="shared" si="0"/>
        <v>0.15378137315748341</v>
      </c>
      <c r="D12" s="596">
        <f>+'Resumen '!F54</f>
        <v>201408</v>
      </c>
      <c r="E12" s="597">
        <f t="shared" si="2"/>
        <v>0.50898265635937701</v>
      </c>
      <c r="F12" s="596">
        <f>+'Resumen '!G54</f>
        <v>194299</v>
      </c>
      <c r="G12" s="598">
        <f t="shared" si="3"/>
        <v>0.49101734364062299</v>
      </c>
      <c r="H12" s="48"/>
      <c r="I12" s="48"/>
      <c r="J12" s="48"/>
      <c r="K12" s="48"/>
      <c r="L12" s="48"/>
      <c r="M12" s="95"/>
      <c r="N12" s="95"/>
      <c r="O12" s="95"/>
      <c r="P12" s="587"/>
      <c r="AG12" s="601" t="s">
        <v>120</v>
      </c>
      <c r="AH12" s="602">
        <v>94691</v>
      </c>
      <c r="AI12" s="602">
        <f>65301*-1</f>
        <v>-65301</v>
      </c>
    </row>
    <row r="13" spans="1:36" s="35" customFormat="1" ht="49.5" customHeight="1">
      <c r="A13" s="593" t="s">
        <v>124</v>
      </c>
      <c r="B13" s="594">
        <f t="shared" si="1"/>
        <v>341445</v>
      </c>
      <c r="C13" s="595">
        <f t="shared" si="0"/>
        <v>0.13269383902169263</v>
      </c>
      <c r="D13" s="596">
        <f>+'Resumen '!F55</f>
        <v>174572</v>
      </c>
      <c r="E13" s="597">
        <f t="shared" si="2"/>
        <v>0.51127414371275026</v>
      </c>
      <c r="F13" s="596">
        <f>+'Resumen '!G55</f>
        <v>166873</v>
      </c>
      <c r="G13" s="598">
        <f t="shared" si="3"/>
        <v>0.48872585628724979</v>
      </c>
      <c r="H13" s="48"/>
      <c r="I13" s="48"/>
      <c r="J13" s="48"/>
      <c r="K13" s="48"/>
      <c r="L13" s="48"/>
      <c r="M13" s="95"/>
      <c r="N13" s="95"/>
      <c r="O13" s="95"/>
      <c r="P13" s="71"/>
      <c r="AG13" s="601" t="s">
        <v>121</v>
      </c>
      <c r="AH13" s="602">
        <v>114856</v>
      </c>
      <c r="AI13" s="602">
        <v>-87226</v>
      </c>
      <c r="AJ13" s="602" t="e">
        <f t="shared" ref="AJ13:AJ25" si="4">AI13*$C$38</f>
        <v>#VALUE!</v>
      </c>
    </row>
    <row r="14" spans="1:36" s="35" customFormat="1" ht="49.5" customHeight="1">
      <c r="A14" s="593" t="s">
        <v>125</v>
      </c>
      <c r="B14" s="594">
        <f t="shared" si="1"/>
        <v>290292</v>
      </c>
      <c r="C14" s="595">
        <f t="shared" si="0"/>
        <v>0.11281453797034718</v>
      </c>
      <c r="D14" s="596">
        <f>+'Resumen '!F56</f>
        <v>149939</v>
      </c>
      <c r="E14" s="597">
        <f t="shared" si="2"/>
        <v>0.51651096137682062</v>
      </c>
      <c r="F14" s="596">
        <f>+'Resumen '!G56</f>
        <v>140353</v>
      </c>
      <c r="G14" s="598">
        <f t="shared" si="3"/>
        <v>0.48348903862317943</v>
      </c>
      <c r="H14" s="48"/>
      <c r="I14" s="48"/>
      <c r="J14" s="48"/>
      <c r="K14" s="48"/>
      <c r="L14" s="48"/>
      <c r="M14" s="95"/>
      <c r="N14" s="95"/>
      <c r="O14" s="95"/>
      <c r="P14" s="587"/>
      <c r="AG14" s="601" t="s">
        <v>123</v>
      </c>
      <c r="AH14" s="602">
        <v>110599</v>
      </c>
      <c r="AI14" s="602">
        <v>-88163</v>
      </c>
      <c r="AJ14" s="602" t="e">
        <f t="shared" si="4"/>
        <v>#VALUE!</v>
      </c>
    </row>
    <row r="15" spans="1:36" s="35" customFormat="1" ht="49.5" customHeight="1">
      <c r="A15" s="593" t="s">
        <v>126</v>
      </c>
      <c r="B15" s="594">
        <f t="shared" si="1"/>
        <v>249021</v>
      </c>
      <c r="C15" s="595">
        <f t="shared" si="0"/>
        <v>9.6775622683070245E-2</v>
      </c>
      <c r="D15" s="596">
        <f>+'Resumen '!F57</f>
        <v>132876</v>
      </c>
      <c r="E15" s="597">
        <f t="shared" si="2"/>
        <v>0.53359355235100658</v>
      </c>
      <c r="F15" s="596">
        <f>+'Resumen '!G57</f>
        <v>116145</v>
      </c>
      <c r="G15" s="598">
        <f t="shared" si="3"/>
        <v>0.46640644764899347</v>
      </c>
      <c r="H15" s="48"/>
      <c r="I15" s="48"/>
      <c r="J15" s="48"/>
      <c r="K15" s="48"/>
      <c r="L15" s="48"/>
      <c r="M15" s="95"/>
      <c r="N15" s="95"/>
      <c r="O15" s="95"/>
      <c r="P15" s="587"/>
      <c r="AG15" s="601" t="s">
        <v>124</v>
      </c>
      <c r="AH15" s="602">
        <v>94068</v>
      </c>
      <c r="AI15" s="602">
        <v>-78209</v>
      </c>
      <c r="AJ15" s="602" t="e">
        <f t="shared" si="4"/>
        <v>#VALUE!</v>
      </c>
    </row>
    <row r="16" spans="1:36" s="35" customFormat="1" ht="49.5" customHeight="1">
      <c r="A16" s="593" t="s">
        <v>127</v>
      </c>
      <c r="B16" s="594">
        <f t="shared" si="1"/>
        <v>196753</v>
      </c>
      <c r="C16" s="595">
        <f t="shared" si="0"/>
        <v>7.646300548854161E-2</v>
      </c>
      <c r="D16" s="596">
        <f>+'Resumen '!F58</f>
        <v>107948</v>
      </c>
      <c r="E16" s="597">
        <f t="shared" si="2"/>
        <v>0.54864728873257329</v>
      </c>
      <c r="F16" s="596">
        <f>+'Resumen '!G58</f>
        <v>88805</v>
      </c>
      <c r="G16" s="598">
        <f t="shared" si="3"/>
        <v>0.45135271126742665</v>
      </c>
      <c r="H16" s="48"/>
      <c r="I16" s="48"/>
      <c r="J16" s="48"/>
      <c r="K16" s="48"/>
      <c r="L16" s="48"/>
      <c r="M16" s="95"/>
      <c r="N16" s="95"/>
      <c r="O16" s="95"/>
      <c r="P16" s="71"/>
      <c r="AG16" s="601" t="s">
        <v>125</v>
      </c>
      <c r="AH16" s="602">
        <v>82896</v>
      </c>
      <c r="AI16" s="602">
        <v>-70646</v>
      </c>
      <c r="AJ16" s="602" t="e">
        <f t="shared" si="4"/>
        <v>#VALUE!</v>
      </c>
    </row>
    <row r="17" spans="1:36" s="35" customFormat="1" ht="49.5" customHeight="1">
      <c r="A17" s="593" t="s">
        <v>128</v>
      </c>
      <c r="B17" s="594">
        <f t="shared" si="1"/>
        <v>155560</v>
      </c>
      <c r="C17" s="595">
        <f t="shared" si="0"/>
        <v>6.04544029000703E-2</v>
      </c>
      <c r="D17" s="596">
        <f>+'Resumen '!F59</f>
        <v>86754</v>
      </c>
      <c r="E17" s="597">
        <f t="shared" si="2"/>
        <v>0.55768835176137821</v>
      </c>
      <c r="F17" s="596">
        <f>+'Resumen '!G59</f>
        <v>68806</v>
      </c>
      <c r="G17" s="598">
        <f t="shared" si="3"/>
        <v>0.44231164823862174</v>
      </c>
      <c r="H17" s="48"/>
      <c r="I17" s="48"/>
      <c r="J17" s="48"/>
      <c r="K17" s="48"/>
      <c r="L17" s="48"/>
      <c r="M17" s="95"/>
      <c r="N17" s="95"/>
      <c r="O17" s="95"/>
      <c r="P17" s="71"/>
      <c r="AG17" s="601" t="s">
        <v>126</v>
      </c>
      <c r="AH17" s="602">
        <v>68381</v>
      </c>
      <c r="AI17" s="602">
        <v>-56998</v>
      </c>
      <c r="AJ17" s="602" t="e">
        <f t="shared" si="4"/>
        <v>#VALUE!</v>
      </c>
    </row>
    <row r="18" spans="1:36" s="35" customFormat="1" ht="49.5" customHeight="1">
      <c r="A18" s="593" t="s">
        <v>295</v>
      </c>
      <c r="B18" s="594">
        <f t="shared" si="1"/>
        <v>102985</v>
      </c>
      <c r="C18" s="595">
        <f t="shared" si="0"/>
        <v>4.0022478032037415E-2</v>
      </c>
      <c r="D18" s="596">
        <f>+'Resumen '!F60</f>
        <v>58743</v>
      </c>
      <c r="E18" s="597">
        <f t="shared" si="2"/>
        <v>0.5704034568140991</v>
      </c>
      <c r="F18" s="596">
        <f>+'Resumen '!G60</f>
        <v>44242</v>
      </c>
      <c r="G18" s="598">
        <f t="shared" si="3"/>
        <v>0.42959654318590085</v>
      </c>
      <c r="H18" s="48"/>
      <c r="I18" s="48"/>
      <c r="J18" s="48"/>
      <c r="K18" s="48"/>
      <c r="L18" s="48"/>
      <c r="M18" s="95"/>
      <c r="N18" s="95"/>
      <c r="O18" s="95"/>
      <c r="P18" s="71"/>
      <c r="AG18" s="601" t="s">
        <v>127</v>
      </c>
      <c r="AH18" s="602">
        <v>53231</v>
      </c>
      <c r="AI18" s="602">
        <v>-40454</v>
      </c>
      <c r="AJ18" s="602" t="e">
        <f t="shared" si="4"/>
        <v>#VALUE!</v>
      </c>
    </row>
    <row r="19" spans="1:36" s="35" customFormat="1" ht="49.5" customHeight="1">
      <c r="A19" s="593" t="s">
        <v>296</v>
      </c>
      <c r="B19" s="594">
        <f t="shared" si="1"/>
        <v>58574</v>
      </c>
      <c r="C19" s="595">
        <f t="shared" si="0"/>
        <v>2.2763282305661596E-2</v>
      </c>
      <c r="D19" s="596">
        <f>+'Resumen '!F61</f>
        <v>35123</v>
      </c>
      <c r="E19" s="597">
        <f t="shared" si="2"/>
        <v>0.59963465018608941</v>
      </c>
      <c r="F19" s="596">
        <f>+'Resumen '!G61</f>
        <v>23451</v>
      </c>
      <c r="G19" s="598">
        <f t="shared" si="3"/>
        <v>0.40036534981391059</v>
      </c>
      <c r="H19" s="48"/>
      <c r="I19" s="48"/>
      <c r="J19" s="48"/>
      <c r="K19" s="48"/>
      <c r="L19" s="48"/>
      <c r="M19" s="95"/>
      <c r="N19" s="95"/>
      <c r="O19" s="95"/>
      <c r="P19" s="71"/>
      <c r="AG19" s="601" t="s">
        <v>128</v>
      </c>
      <c r="AH19" s="602">
        <v>39299</v>
      </c>
      <c r="AI19" s="602">
        <v>-25509</v>
      </c>
      <c r="AJ19" s="602" t="e">
        <f t="shared" si="4"/>
        <v>#VALUE!</v>
      </c>
    </row>
    <row r="20" spans="1:36" s="35" customFormat="1" ht="49.5" customHeight="1">
      <c r="A20" s="593" t="s">
        <v>297</v>
      </c>
      <c r="B20" s="594">
        <f t="shared" si="1"/>
        <v>32728</v>
      </c>
      <c r="C20" s="595">
        <f t="shared" si="0"/>
        <v>1.2718897519371952E-2</v>
      </c>
      <c r="D20" s="596">
        <f>+'Resumen '!F62</f>
        <v>19973</v>
      </c>
      <c r="E20" s="597">
        <f t="shared" si="2"/>
        <v>0.61027254949889997</v>
      </c>
      <c r="F20" s="596">
        <f>+'Resumen '!G62</f>
        <v>12755</v>
      </c>
      <c r="G20" s="598">
        <f t="shared" si="3"/>
        <v>0.38972745050109997</v>
      </c>
      <c r="H20" s="48"/>
      <c r="I20" s="48"/>
      <c r="J20" s="48"/>
      <c r="K20" s="48"/>
      <c r="L20" s="48"/>
      <c r="M20" s="95"/>
      <c r="N20" s="95"/>
      <c r="O20" s="95"/>
      <c r="P20" s="71"/>
      <c r="AG20" s="601" t="s">
        <v>295</v>
      </c>
      <c r="AH20" s="602">
        <v>25049</v>
      </c>
      <c r="AI20" s="602">
        <v>-13161</v>
      </c>
      <c r="AJ20" s="602" t="e">
        <f t="shared" si="4"/>
        <v>#VALUE!</v>
      </c>
    </row>
    <row r="21" spans="1:36" s="35" customFormat="1" ht="49.5" customHeight="1">
      <c r="A21" s="593" t="s">
        <v>298</v>
      </c>
      <c r="B21" s="594">
        <f t="shared" si="1"/>
        <v>16423</v>
      </c>
      <c r="C21" s="595">
        <f t="shared" si="0"/>
        <v>6.3823775959620374E-3</v>
      </c>
      <c r="D21" s="596">
        <f>+'Resumen '!F63</f>
        <v>9725</v>
      </c>
      <c r="E21" s="597">
        <f t="shared" si="2"/>
        <v>0.59215734031541134</v>
      </c>
      <c r="F21" s="596">
        <f>+'Resumen '!G63</f>
        <v>6698</v>
      </c>
      <c r="G21" s="598">
        <f t="shared" si="3"/>
        <v>0.40784265968458866</v>
      </c>
      <c r="H21" s="48"/>
      <c r="I21" s="48"/>
      <c r="J21" s="48"/>
      <c r="K21" s="48"/>
      <c r="L21" s="48"/>
      <c r="M21" s="95"/>
      <c r="N21" s="95"/>
      <c r="O21" s="95"/>
      <c r="P21" s="71"/>
      <c r="AG21" s="601" t="s">
        <v>296</v>
      </c>
      <c r="AH21" s="602">
        <v>13405</v>
      </c>
      <c r="AI21" s="602">
        <v>-5601</v>
      </c>
      <c r="AJ21" s="602" t="e">
        <f t="shared" si="4"/>
        <v>#VALUE!</v>
      </c>
    </row>
    <row r="22" spans="1:36" s="35" customFormat="1" ht="49.5" customHeight="1">
      <c r="A22" s="593" t="s">
        <v>299</v>
      </c>
      <c r="B22" s="594">
        <f t="shared" si="1"/>
        <v>6822</v>
      </c>
      <c r="C22" s="595">
        <f t="shared" si="0"/>
        <v>2.651195272462584E-3</v>
      </c>
      <c r="D22" s="596">
        <f>+'Resumen '!F64</f>
        <v>3929</v>
      </c>
      <c r="E22" s="597">
        <f t="shared" si="2"/>
        <v>0.57593081207856933</v>
      </c>
      <c r="F22" s="596">
        <f>+'Resumen '!G64</f>
        <v>2893</v>
      </c>
      <c r="G22" s="598">
        <f t="shared" si="3"/>
        <v>0.42406918792143067</v>
      </c>
      <c r="H22" s="48"/>
      <c r="I22" s="48"/>
      <c r="J22" s="48"/>
      <c r="K22" s="48"/>
      <c r="L22" s="48"/>
      <c r="M22" s="95"/>
      <c r="N22" s="95"/>
      <c r="O22" s="95"/>
      <c r="P22" s="587"/>
      <c r="AG22" s="601" t="s">
        <v>297</v>
      </c>
      <c r="AH22" s="602">
        <v>7875</v>
      </c>
      <c r="AI22" s="602">
        <v>-2898</v>
      </c>
      <c r="AJ22" s="602" t="e">
        <f t="shared" si="4"/>
        <v>#VALUE!</v>
      </c>
    </row>
    <row r="23" spans="1:36" s="35" customFormat="1" ht="49.5" customHeight="1">
      <c r="A23" s="593" t="s">
        <v>656</v>
      </c>
      <c r="B23" s="594">
        <f t="shared" si="1"/>
        <v>4728</v>
      </c>
      <c r="C23" s="595">
        <f t="shared" si="0"/>
        <v>1.8374158968342273E-3</v>
      </c>
      <c r="D23" s="596">
        <f>+'Resumen '!F65</f>
        <v>2604</v>
      </c>
      <c r="E23" s="597">
        <f t="shared" si="2"/>
        <v>0.550761421319797</v>
      </c>
      <c r="F23" s="596">
        <f>+'Resumen '!G65</f>
        <v>2124</v>
      </c>
      <c r="G23" s="598">
        <f t="shared" si="3"/>
        <v>0.44923857868020306</v>
      </c>
      <c r="H23" s="48"/>
      <c r="I23" s="48"/>
      <c r="J23" s="48"/>
      <c r="K23" s="48"/>
      <c r="L23" s="48"/>
      <c r="M23" s="95"/>
      <c r="N23" s="95"/>
      <c r="O23" s="95"/>
      <c r="P23" s="587"/>
      <c r="AG23" s="601" t="s">
        <v>298</v>
      </c>
      <c r="AH23" s="602">
        <v>3939</v>
      </c>
      <c r="AI23" s="602">
        <v>-1434</v>
      </c>
      <c r="AJ23" s="602" t="e">
        <f t="shared" si="4"/>
        <v>#VALUE!</v>
      </c>
    </row>
    <row r="24" spans="1:36" s="35" customFormat="1" ht="49.5" customHeight="1">
      <c r="A24" s="593" t="s">
        <v>856</v>
      </c>
      <c r="B24" s="594">
        <f t="shared" si="1"/>
        <v>1</v>
      </c>
      <c r="C24" s="595">
        <f t="shared" si="0"/>
        <v>3.8862434366206157E-7</v>
      </c>
      <c r="D24" s="596">
        <f>+'Resumen '!F66</f>
        <v>1</v>
      </c>
      <c r="E24" s="597">
        <f t="shared" si="2"/>
        <v>1</v>
      </c>
      <c r="F24" s="817">
        <f>+'Resumen '!G66</f>
        <v>0</v>
      </c>
      <c r="G24" s="598">
        <f t="shared" si="3"/>
        <v>0</v>
      </c>
      <c r="H24" s="48"/>
      <c r="I24" s="48"/>
      <c r="J24" s="48"/>
      <c r="K24" s="48"/>
      <c r="L24" s="48"/>
      <c r="M24" s="95"/>
      <c r="N24" s="95"/>
      <c r="O24" s="95"/>
      <c r="P24" s="71"/>
      <c r="AG24" s="601" t="s">
        <v>299</v>
      </c>
      <c r="AH24" s="602">
        <v>1841</v>
      </c>
      <c r="AI24" s="602">
        <v>-673</v>
      </c>
      <c r="AJ24" s="602" t="e">
        <f t="shared" si="4"/>
        <v>#VALUE!</v>
      </c>
    </row>
    <row r="25" spans="1:36" s="35" customFormat="1" ht="49.5" customHeight="1">
      <c r="A25" s="589" t="s">
        <v>64</v>
      </c>
      <c r="B25" s="590">
        <f>SUM(B9:B24)</f>
        <v>2573179</v>
      </c>
      <c r="C25" s="591">
        <f>SUM(C9:C23)</f>
        <v>0.99999961137565641</v>
      </c>
      <c r="D25" s="590">
        <f>SUM(D9:D24)</f>
        <v>1365651</v>
      </c>
      <c r="E25" s="603">
        <f t="shared" si="2"/>
        <v>0.53072522354643803</v>
      </c>
      <c r="F25" s="590">
        <f>SUM(F9:F24)</f>
        <v>1207528</v>
      </c>
      <c r="G25" s="604">
        <f t="shared" si="3"/>
        <v>0.46927477645356191</v>
      </c>
      <c r="H25" s="48"/>
      <c r="I25" s="48"/>
      <c r="J25" s="48"/>
      <c r="K25" s="48"/>
      <c r="L25" s="48"/>
      <c r="M25" s="605"/>
      <c r="N25" s="605"/>
      <c r="O25" s="605"/>
      <c r="P25" s="606"/>
      <c r="AG25" s="601" t="s">
        <v>656</v>
      </c>
      <c r="AH25" s="602">
        <v>855</v>
      </c>
      <c r="AI25" s="602">
        <v>-303</v>
      </c>
      <c r="AJ25" s="602" t="e">
        <f t="shared" si="4"/>
        <v>#VALUE!</v>
      </c>
    </row>
    <row r="26" spans="1:36" ht="25.5">
      <c r="A26" s="837"/>
      <c r="B26" s="997"/>
      <c r="C26" s="997"/>
      <c r="D26" s="997"/>
      <c r="E26" s="997"/>
      <c r="F26" s="997"/>
      <c r="G26" s="997"/>
      <c r="H26" s="8"/>
      <c r="I26" s="8"/>
      <c r="J26" s="8"/>
      <c r="K26" s="8"/>
      <c r="L26" s="8"/>
      <c r="M26" s="13"/>
      <c r="N26" s="13"/>
      <c r="O26" s="13"/>
      <c r="P26" s="70"/>
      <c r="AG26" s="26" t="s">
        <v>64</v>
      </c>
      <c r="AH26" s="17">
        <f>SUM(AH11:AH25)</f>
        <v>724953</v>
      </c>
      <c r="AI26" s="17">
        <f>SUM(AI11:AI25)</f>
        <v>-545405</v>
      </c>
    </row>
    <row r="27" spans="1:36" ht="18.75">
      <c r="B27" s="8"/>
      <c r="C27" s="8"/>
      <c r="D27" s="8"/>
      <c r="E27" s="8"/>
      <c r="F27" s="8"/>
      <c r="G27" s="8"/>
      <c r="H27" s="8"/>
      <c r="I27" s="8"/>
      <c r="J27" s="8"/>
      <c r="K27" s="8"/>
      <c r="L27" s="8"/>
      <c r="M27" s="8"/>
      <c r="N27" s="8"/>
      <c r="O27" s="8"/>
      <c r="P27" s="70"/>
    </row>
    <row r="28" spans="1:36" ht="18.75">
      <c r="B28" s="8"/>
      <c r="C28" s="8"/>
      <c r="D28" s="8"/>
      <c r="E28" s="8"/>
      <c r="F28" s="8"/>
      <c r="G28" s="8"/>
      <c r="H28" s="8"/>
      <c r="I28" s="8"/>
      <c r="J28" s="8"/>
      <c r="K28" s="8"/>
      <c r="L28" s="8"/>
      <c r="M28" s="8"/>
      <c r="N28" s="8"/>
      <c r="O28" s="8"/>
      <c r="P28" s="70"/>
    </row>
    <row r="29" spans="1:36" ht="36">
      <c r="A29" s="1110"/>
      <c r="B29" s="1109"/>
      <c r="C29" s="1109"/>
      <c r="D29" s="1109"/>
      <c r="E29" s="1109"/>
      <c r="F29" s="1109"/>
      <c r="G29" s="1109"/>
      <c r="H29" s="1109"/>
      <c r="I29" s="1109"/>
      <c r="J29" s="1109"/>
      <c r="K29" s="1109"/>
      <c r="L29" s="1109"/>
      <c r="M29" s="8"/>
      <c r="N29" s="8"/>
      <c r="O29" s="8"/>
      <c r="P29" s="70"/>
    </row>
    <row r="30" spans="1:36" ht="36">
      <c r="A30" s="1110"/>
      <c r="B30" s="1109"/>
      <c r="C30" s="1109"/>
      <c r="D30" s="1109"/>
      <c r="E30" s="1109"/>
      <c r="F30" s="1109"/>
      <c r="G30" s="1109"/>
      <c r="H30" s="1109"/>
      <c r="I30" s="1109"/>
      <c r="J30" s="1109"/>
      <c r="K30" s="1109"/>
      <c r="L30" s="1109"/>
      <c r="M30" s="8"/>
      <c r="N30" s="8"/>
      <c r="O30" s="8"/>
      <c r="P30" s="70"/>
    </row>
    <row r="31" spans="1:36" ht="36">
      <c r="A31" s="1110"/>
      <c r="B31" s="1109"/>
      <c r="C31" s="1109"/>
      <c r="D31" s="1109"/>
      <c r="E31" s="1109"/>
      <c r="F31" s="1109"/>
      <c r="G31" s="1109"/>
      <c r="H31" s="1109"/>
      <c r="I31" s="1109"/>
      <c r="J31" s="1109"/>
      <c r="K31" s="1109"/>
      <c r="L31" s="1109"/>
      <c r="M31" s="8"/>
      <c r="N31" s="8"/>
      <c r="O31" s="8"/>
      <c r="P31" s="70"/>
    </row>
    <row r="32" spans="1:36" ht="36">
      <c r="A32" s="1110"/>
      <c r="B32" s="1109"/>
      <c r="C32" s="1109"/>
      <c r="D32" s="1109"/>
      <c r="E32" s="1109"/>
      <c r="F32" s="1109"/>
      <c r="G32" s="1109"/>
      <c r="H32" s="1109"/>
      <c r="I32" s="1109"/>
      <c r="J32" s="1109"/>
      <c r="K32" s="1109"/>
      <c r="L32" s="1109"/>
      <c r="M32" s="8"/>
      <c r="N32" s="8"/>
      <c r="O32" s="8"/>
      <c r="P32" s="70"/>
    </row>
    <row r="33" spans="1:29" ht="36">
      <c r="A33" s="1110"/>
      <c r="B33" s="1109"/>
      <c r="C33" s="1109"/>
      <c r="D33" s="1109"/>
      <c r="E33" s="1109"/>
      <c r="F33" s="1109"/>
      <c r="G33" s="1109"/>
      <c r="H33" s="1109"/>
      <c r="I33" s="1109"/>
      <c r="J33" s="1109"/>
      <c r="K33" s="1109"/>
      <c r="L33" s="1109"/>
      <c r="M33" s="8"/>
      <c r="N33" s="8"/>
      <c r="O33" s="8"/>
      <c r="P33" s="70"/>
    </row>
    <row r="34" spans="1:29" ht="36">
      <c r="A34" s="1110"/>
      <c r="B34" s="1109"/>
      <c r="C34" s="1110"/>
      <c r="D34" s="1110"/>
      <c r="E34" s="1110"/>
      <c r="F34" s="1110"/>
      <c r="G34" s="1109"/>
      <c r="H34" s="1109"/>
      <c r="I34" s="1109"/>
      <c r="J34" s="1109"/>
      <c r="K34" s="1109"/>
      <c r="L34" s="1109"/>
      <c r="M34" s="8"/>
      <c r="N34" s="8"/>
      <c r="O34" s="8"/>
      <c r="P34" s="70"/>
    </row>
    <row r="35" spans="1:29" ht="36">
      <c r="A35" s="1110"/>
      <c r="B35" s="1109"/>
      <c r="C35" s="1510" t="s">
        <v>527</v>
      </c>
      <c r="D35" s="1110"/>
      <c r="E35" s="1110"/>
      <c r="F35" s="1110"/>
      <c r="G35" s="1109"/>
      <c r="H35" s="1109"/>
      <c r="I35" s="1109"/>
      <c r="J35" s="1109"/>
      <c r="K35" s="1109"/>
      <c r="L35" s="1109"/>
      <c r="M35" s="8"/>
      <c r="N35" s="8"/>
      <c r="O35" s="8"/>
      <c r="P35" s="70"/>
    </row>
    <row r="36" spans="1:29" ht="36">
      <c r="A36" s="1110"/>
      <c r="B36" s="1109"/>
      <c r="C36" s="1510"/>
      <c r="D36" s="1129" t="s">
        <v>87</v>
      </c>
      <c r="E36" s="1126" t="s">
        <v>86</v>
      </c>
      <c r="F36" s="1110"/>
      <c r="G36" s="1109"/>
      <c r="H36" s="1109"/>
      <c r="I36" s="1109"/>
      <c r="J36" s="1109"/>
      <c r="K36" s="1109"/>
      <c r="L36" s="1109"/>
      <c r="M36" s="8"/>
      <c r="N36" s="8"/>
      <c r="O36" s="8"/>
      <c r="P36" s="70"/>
    </row>
    <row r="37" spans="1:29" ht="36">
      <c r="A37" s="1110"/>
      <c r="B37" s="1109"/>
      <c r="C37" s="1127" t="s">
        <v>291</v>
      </c>
      <c r="D37" s="1130">
        <f>F9*-1</f>
        <v>-18235</v>
      </c>
      <c r="E37" s="1131">
        <f>+D9</f>
        <v>27069</v>
      </c>
      <c r="F37" s="1110"/>
      <c r="G37" s="1109"/>
      <c r="H37" s="1109"/>
      <c r="I37" s="1109"/>
      <c r="J37" s="1109"/>
      <c r="K37" s="1109"/>
      <c r="L37" s="1109"/>
      <c r="M37" s="8"/>
      <c r="N37" s="8"/>
      <c r="O37" s="8"/>
      <c r="P37" s="70"/>
    </row>
    <row r="38" spans="1:29" ht="36">
      <c r="A38" s="1110"/>
      <c r="B38" s="1109"/>
      <c r="C38" s="1127" t="s">
        <v>120</v>
      </c>
      <c r="D38" s="1130">
        <f t="shared" ref="D38:D51" si="5">F10*-1</f>
        <v>-137577</v>
      </c>
      <c r="E38" s="1131">
        <f t="shared" ref="E38:E51" si="6">+D10</f>
        <v>161052</v>
      </c>
      <c r="F38" s="1110"/>
      <c r="G38" s="1109"/>
      <c r="H38" s="1109"/>
      <c r="I38" s="1109"/>
      <c r="J38" s="1109"/>
      <c r="K38" s="1109"/>
      <c r="L38" s="1109"/>
      <c r="M38" s="8"/>
      <c r="N38" s="8"/>
      <c r="O38" s="8"/>
      <c r="P38" s="70"/>
    </row>
    <row r="39" spans="1:29" ht="36">
      <c r="A39" s="1110"/>
      <c r="B39" s="1109"/>
      <c r="C39" s="1127" t="s">
        <v>121</v>
      </c>
      <c r="D39" s="1130">
        <f t="shared" si="5"/>
        <v>-184272</v>
      </c>
      <c r="E39" s="1131">
        <f t="shared" si="6"/>
        <v>193935</v>
      </c>
      <c r="F39" s="1110"/>
      <c r="G39" s="1109"/>
      <c r="H39" s="1109"/>
      <c r="I39" s="1109"/>
      <c r="J39" s="1109"/>
      <c r="K39" s="1109"/>
      <c r="L39" s="1109"/>
      <c r="M39" s="8"/>
      <c r="N39" s="8"/>
      <c r="O39" s="8"/>
      <c r="P39" s="70"/>
    </row>
    <row r="40" spans="1:29" ht="36">
      <c r="A40" s="1110"/>
      <c r="B40" s="1109"/>
      <c r="C40" s="1127" t="s">
        <v>123</v>
      </c>
      <c r="D40" s="1130">
        <f t="shared" si="5"/>
        <v>-194299</v>
      </c>
      <c r="E40" s="1131">
        <f t="shared" si="6"/>
        <v>201408</v>
      </c>
      <c r="F40" s="1110"/>
      <c r="G40" s="1109"/>
      <c r="H40" s="1109"/>
      <c r="I40" s="1109"/>
      <c r="J40" s="1109"/>
      <c r="K40" s="1109"/>
      <c r="L40" s="1109"/>
      <c r="M40" s="8"/>
      <c r="N40" s="8"/>
      <c r="O40" s="8"/>
      <c r="P40" s="113"/>
      <c r="Q40" s="13"/>
      <c r="R40" s="13"/>
      <c r="S40" s="13"/>
      <c r="T40" s="13"/>
      <c r="U40" s="13"/>
      <c r="V40" s="13"/>
      <c r="W40" s="13"/>
      <c r="X40" s="13"/>
      <c r="Y40" s="13"/>
      <c r="Z40" s="13"/>
      <c r="AA40" s="13"/>
      <c r="AB40" s="9"/>
      <c r="AC40" s="9"/>
    </row>
    <row r="41" spans="1:29" ht="36">
      <c r="A41" s="1110"/>
      <c r="B41" s="1109"/>
      <c r="C41" s="1127" t="s">
        <v>124</v>
      </c>
      <c r="D41" s="1130">
        <f t="shared" si="5"/>
        <v>-166873</v>
      </c>
      <c r="E41" s="1131">
        <f t="shared" si="6"/>
        <v>174572</v>
      </c>
      <c r="F41" s="1110"/>
      <c r="G41" s="1109"/>
      <c r="H41" s="1109"/>
      <c r="I41" s="1109"/>
      <c r="J41" s="1109"/>
      <c r="K41" s="1109"/>
      <c r="L41" s="1109"/>
      <c r="M41" s="8"/>
      <c r="N41" s="8"/>
      <c r="O41" s="8"/>
      <c r="P41" s="113"/>
      <c r="Q41" s="13"/>
      <c r="R41" s="13"/>
      <c r="S41" s="13"/>
      <c r="T41" s="13"/>
      <c r="U41" s="13"/>
      <c r="V41" s="13"/>
      <c r="W41" s="13"/>
      <c r="X41" s="13"/>
      <c r="Y41" s="13"/>
      <c r="Z41" s="13"/>
      <c r="AA41" s="13"/>
      <c r="AB41" s="9"/>
      <c r="AC41" s="9"/>
    </row>
    <row r="42" spans="1:29" ht="36">
      <c r="A42" s="1110"/>
      <c r="B42" s="1109"/>
      <c r="C42" s="1127" t="s">
        <v>125</v>
      </c>
      <c r="D42" s="1130">
        <f t="shared" si="5"/>
        <v>-140353</v>
      </c>
      <c r="E42" s="1131">
        <f t="shared" si="6"/>
        <v>149939</v>
      </c>
      <c r="F42" s="1110"/>
      <c r="G42" s="1109"/>
      <c r="H42" s="1109"/>
      <c r="I42" s="1109"/>
      <c r="J42" s="1109"/>
      <c r="K42" s="1109"/>
      <c r="L42" s="1109"/>
      <c r="M42" s="8"/>
      <c r="N42" s="8"/>
      <c r="O42" s="8"/>
      <c r="P42" s="113"/>
      <c r="Q42" s="13"/>
      <c r="R42" s="13"/>
      <c r="S42" s="13"/>
      <c r="T42" s="13"/>
      <c r="U42" s="13"/>
      <c r="V42" s="13"/>
      <c r="W42" s="13"/>
      <c r="X42" s="13"/>
      <c r="Y42" s="13"/>
      <c r="Z42" s="13"/>
      <c r="AA42" s="13"/>
      <c r="AB42" s="9"/>
      <c r="AC42" s="9"/>
    </row>
    <row r="43" spans="1:29" ht="36">
      <c r="A43" s="1110"/>
      <c r="B43" s="1109"/>
      <c r="C43" s="1127" t="s">
        <v>126</v>
      </c>
      <c r="D43" s="1130">
        <f t="shared" si="5"/>
        <v>-116145</v>
      </c>
      <c r="E43" s="1131">
        <f t="shared" si="6"/>
        <v>132876</v>
      </c>
      <c r="F43" s="1110"/>
      <c r="G43" s="1109"/>
      <c r="H43" s="1109"/>
      <c r="I43" s="1109"/>
      <c r="J43" s="1109"/>
      <c r="K43" s="1109"/>
      <c r="L43" s="1109"/>
      <c r="M43" s="8"/>
      <c r="N43" s="8"/>
      <c r="O43" s="8"/>
      <c r="P43" s="113"/>
      <c r="Q43" s="13"/>
      <c r="R43" s="13"/>
      <c r="S43" s="13"/>
      <c r="T43" s="13"/>
      <c r="U43" s="13"/>
      <c r="V43" s="13"/>
      <c r="W43" s="13"/>
      <c r="X43" s="13"/>
      <c r="Y43" s="13"/>
      <c r="Z43" s="13"/>
      <c r="AA43" s="13"/>
      <c r="AB43" s="9"/>
      <c r="AC43" s="9"/>
    </row>
    <row r="44" spans="1:29" ht="97.5" customHeight="1">
      <c r="A44" s="1110"/>
      <c r="B44" s="1109"/>
      <c r="C44" s="1127" t="s">
        <v>127</v>
      </c>
      <c r="D44" s="1130">
        <f t="shared" si="5"/>
        <v>-88805</v>
      </c>
      <c r="E44" s="1131">
        <f t="shared" si="6"/>
        <v>107948</v>
      </c>
      <c r="F44" s="1110"/>
      <c r="G44" s="1109"/>
      <c r="H44" s="1109"/>
      <c r="I44" s="1109"/>
      <c r="J44" s="1109"/>
      <c r="K44" s="1109"/>
      <c r="L44" s="1109"/>
      <c r="M44" s="8"/>
      <c r="N44" s="8"/>
      <c r="O44" s="8"/>
      <c r="P44" s="113"/>
      <c r="Q44" s="13"/>
      <c r="R44" s="13"/>
      <c r="S44" s="13"/>
      <c r="T44" s="13"/>
      <c r="U44" s="13"/>
      <c r="V44" s="13"/>
      <c r="W44" s="13"/>
      <c r="X44" s="13"/>
      <c r="Y44" s="13"/>
      <c r="Z44" s="13"/>
      <c r="AA44" s="13"/>
      <c r="AB44" s="9"/>
      <c r="AC44" s="9"/>
    </row>
    <row r="45" spans="1:29" ht="97.5" customHeight="1">
      <c r="A45" s="1110"/>
      <c r="B45" s="1109"/>
      <c r="C45" s="1127" t="s">
        <v>128</v>
      </c>
      <c r="D45" s="1130">
        <f t="shared" si="5"/>
        <v>-68806</v>
      </c>
      <c r="E45" s="1131">
        <f t="shared" si="6"/>
        <v>86754</v>
      </c>
      <c r="F45" s="1110"/>
      <c r="G45" s="1109"/>
      <c r="H45" s="1109"/>
      <c r="I45" s="1109"/>
      <c r="J45" s="1109"/>
      <c r="K45" s="1109"/>
      <c r="L45" s="1109"/>
      <c r="M45" s="8"/>
      <c r="N45" s="8"/>
      <c r="O45" s="8"/>
      <c r="P45" s="113"/>
      <c r="Q45" s="13"/>
      <c r="R45" s="13"/>
      <c r="S45" s="13"/>
      <c r="T45" s="13"/>
      <c r="U45" s="13"/>
      <c r="V45" s="13"/>
      <c r="W45" s="13"/>
      <c r="X45" s="13"/>
      <c r="Y45" s="13"/>
      <c r="Z45" s="13"/>
      <c r="AA45" s="13"/>
      <c r="AB45" s="9"/>
      <c r="AC45" s="9"/>
    </row>
    <row r="46" spans="1:29" ht="97.5" customHeight="1">
      <c r="A46" s="1110"/>
      <c r="B46" s="1109"/>
      <c r="C46" s="1127" t="s">
        <v>295</v>
      </c>
      <c r="D46" s="1130">
        <f t="shared" si="5"/>
        <v>-44242</v>
      </c>
      <c r="E46" s="1131">
        <f t="shared" si="6"/>
        <v>58743</v>
      </c>
      <c r="F46" s="1110"/>
      <c r="G46" s="1109"/>
      <c r="H46" s="1109"/>
      <c r="I46" s="1109"/>
      <c r="J46" s="1109"/>
      <c r="K46" s="1109"/>
      <c r="L46" s="1109"/>
      <c r="M46" s="8"/>
      <c r="N46" s="8"/>
      <c r="O46" s="8"/>
      <c r="P46" s="113"/>
      <c r="Q46" s="13"/>
      <c r="R46" s="13"/>
      <c r="S46" s="13"/>
      <c r="T46" s="13"/>
      <c r="U46" s="13"/>
      <c r="V46" s="13"/>
      <c r="W46" s="13"/>
      <c r="X46" s="13"/>
      <c r="Y46" s="13"/>
      <c r="Z46" s="13"/>
      <c r="AA46" s="13"/>
      <c r="AB46" s="9"/>
      <c r="AC46" s="9"/>
    </row>
    <row r="47" spans="1:29" ht="36">
      <c r="A47" s="1110"/>
      <c r="B47" s="1109"/>
      <c r="C47" s="1127" t="s">
        <v>296</v>
      </c>
      <c r="D47" s="1130">
        <f t="shared" si="5"/>
        <v>-23451</v>
      </c>
      <c r="E47" s="1131">
        <f t="shared" si="6"/>
        <v>35123</v>
      </c>
      <c r="F47" s="1110"/>
      <c r="G47" s="1109"/>
      <c r="H47" s="1109"/>
      <c r="I47" s="1109"/>
      <c r="J47" s="1109"/>
      <c r="K47" s="1109"/>
      <c r="L47" s="1109"/>
      <c r="M47" s="8"/>
      <c r="N47" s="8"/>
      <c r="O47" s="8"/>
      <c r="P47" s="13"/>
      <c r="Q47" s="13"/>
      <c r="R47" s="13"/>
      <c r="S47" s="13"/>
      <c r="T47" s="13"/>
      <c r="U47" s="13"/>
      <c r="V47" s="13"/>
      <c r="W47" s="13"/>
      <c r="X47" s="13"/>
      <c r="Y47" s="13"/>
      <c r="Z47" s="13"/>
      <c r="AA47" s="13"/>
      <c r="AB47" s="9"/>
      <c r="AC47" s="9"/>
    </row>
    <row r="48" spans="1:29" ht="36">
      <c r="A48" s="1110"/>
      <c r="B48" s="1109"/>
      <c r="C48" s="1127" t="s">
        <v>297</v>
      </c>
      <c r="D48" s="1130">
        <f t="shared" si="5"/>
        <v>-12755</v>
      </c>
      <c r="E48" s="1131">
        <f t="shared" si="6"/>
        <v>19973</v>
      </c>
      <c r="F48" s="1110"/>
      <c r="G48" s="1109"/>
      <c r="H48" s="1109"/>
      <c r="I48" s="1109"/>
      <c r="J48" s="1109"/>
      <c r="K48" s="1109"/>
      <c r="L48" s="1109"/>
      <c r="M48" s="8"/>
      <c r="N48" s="8"/>
      <c r="O48" s="8"/>
      <c r="P48" s="13"/>
      <c r="Q48" s="13"/>
      <c r="R48" s="13"/>
      <c r="S48" s="13"/>
      <c r="T48" s="13"/>
      <c r="U48" s="13"/>
      <c r="V48" s="13"/>
      <c r="W48" s="13"/>
      <c r="X48" s="13"/>
      <c r="Y48" s="13"/>
      <c r="Z48" s="13"/>
      <c r="AA48" s="13"/>
      <c r="AB48" s="9"/>
      <c r="AC48" s="9"/>
    </row>
    <row r="49" spans="1:29" ht="36">
      <c r="A49" s="1110"/>
      <c r="B49" s="1109"/>
      <c r="C49" s="1127" t="s">
        <v>298</v>
      </c>
      <c r="D49" s="1130">
        <f t="shared" si="5"/>
        <v>-6698</v>
      </c>
      <c r="E49" s="1131">
        <f t="shared" si="6"/>
        <v>9725</v>
      </c>
      <c r="F49" s="1110"/>
      <c r="G49" s="1109"/>
      <c r="H49" s="1109"/>
      <c r="I49" s="1109"/>
      <c r="J49" s="1109"/>
      <c r="K49" s="1109"/>
      <c r="L49" s="1109"/>
      <c r="M49" s="8"/>
      <c r="N49" s="8"/>
      <c r="O49" s="8"/>
      <c r="P49" s="13"/>
      <c r="Q49" s="13"/>
      <c r="R49" s="13"/>
      <c r="S49" s="13"/>
      <c r="T49" s="13"/>
      <c r="U49" s="13"/>
      <c r="V49" s="13"/>
      <c r="W49" s="13"/>
      <c r="X49" s="13"/>
      <c r="Y49" s="13"/>
      <c r="Z49" s="13"/>
      <c r="AA49" s="13"/>
      <c r="AB49" s="9"/>
      <c r="AC49" s="9"/>
    </row>
    <row r="50" spans="1:29" ht="36">
      <c r="A50" s="1110"/>
      <c r="B50" s="1109"/>
      <c r="C50" s="1127" t="s">
        <v>299</v>
      </c>
      <c r="D50" s="1130">
        <f t="shared" si="5"/>
        <v>-2893</v>
      </c>
      <c r="E50" s="1131">
        <f t="shared" si="6"/>
        <v>3929</v>
      </c>
      <c r="F50" s="1110"/>
      <c r="G50" s="1109"/>
      <c r="H50" s="1109"/>
      <c r="I50" s="1109"/>
      <c r="J50" s="1109"/>
      <c r="K50" s="1109"/>
      <c r="L50" s="1109"/>
      <c r="M50" s="8"/>
      <c r="N50" s="8"/>
      <c r="O50" s="8"/>
      <c r="P50" s="13"/>
      <c r="Q50" s="13"/>
      <c r="R50" s="13"/>
      <c r="S50" s="13"/>
      <c r="T50" s="13"/>
      <c r="U50" s="13"/>
      <c r="V50" s="13"/>
      <c r="W50" s="13"/>
      <c r="X50" s="13"/>
      <c r="Y50" s="13"/>
      <c r="Z50" s="13"/>
      <c r="AA50" s="13"/>
      <c r="AB50" s="9"/>
      <c r="AC50" s="9"/>
    </row>
    <row r="51" spans="1:29" ht="36">
      <c r="A51" s="1110"/>
      <c r="B51" s="1109"/>
      <c r="C51" s="1127" t="s">
        <v>656</v>
      </c>
      <c r="D51" s="1130">
        <f t="shared" si="5"/>
        <v>-2124</v>
      </c>
      <c r="E51" s="1131">
        <f t="shared" si="6"/>
        <v>2604</v>
      </c>
      <c r="F51" s="1110"/>
      <c r="G51" s="1109"/>
      <c r="H51" s="1109"/>
      <c r="I51" s="1109"/>
      <c r="J51" s="1109"/>
      <c r="K51" s="1109"/>
      <c r="L51" s="1109"/>
      <c r="M51" s="8"/>
      <c r="N51" s="8"/>
      <c r="O51" s="8"/>
      <c r="P51" s="13"/>
      <c r="Q51" s="13"/>
      <c r="R51" s="13"/>
      <c r="S51" s="13"/>
      <c r="T51" s="13"/>
      <c r="U51" s="13"/>
      <c r="V51" s="13"/>
      <c r="W51" s="13"/>
      <c r="X51" s="13"/>
      <c r="Y51" s="13"/>
      <c r="Z51" s="13"/>
      <c r="AA51" s="13"/>
      <c r="AB51" s="9"/>
      <c r="AC51" s="9"/>
    </row>
    <row r="52" spans="1:29" ht="36">
      <c r="A52" s="1110"/>
      <c r="B52" s="1109"/>
      <c r="C52" s="1110"/>
      <c r="D52" s="1110"/>
      <c r="E52" s="1110"/>
      <c r="F52" s="1110"/>
      <c r="G52" s="1109"/>
      <c r="H52" s="1109"/>
      <c r="I52" s="1109"/>
      <c r="J52" s="1109"/>
      <c r="K52" s="1109"/>
      <c r="L52" s="1109"/>
      <c r="P52" s="13"/>
      <c r="Q52" s="13"/>
      <c r="R52" s="13"/>
      <c r="S52" s="13"/>
      <c r="T52" s="13"/>
      <c r="U52" s="13"/>
      <c r="V52" s="13"/>
      <c r="W52" s="13"/>
      <c r="X52" s="13"/>
      <c r="Y52" s="13"/>
      <c r="Z52" s="13"/>
      <c r="AA52" s="13"/>
      <c r="AB52" s="9"/>
      <c r="AC52" s="9"/>
    </row>
    <row r="53" spans="1:29" ht="36">
      <c r="A53" s="1110"/>
      <c r="B53" s="1110"/>
      <c r="C53" s="1110"/>
      <c r="D53" s="1110"/>
      <c r="E53" s="1110"/>
      <c r="F53" s="1110"/>
      <c r="G53" s="1110"/>
      <c r="H53" s="1110"/>
      <c r="I53" s="1110"/>
      <c r="J53" s="1110"/>
      <c r="K53" s="1110"/>
      <c r="L53" s="1110"/>
      <c r="P53" s="13"/>
      <c r="Q53" s="13"/>
      <c r="R53" s="13"/>
      <c r="S53" s="13"/>
      <c r="T53" s="13"/>
      <c r="U53" s="13"/>
      <c r="V53" s="13"/>
      <c r="W53" s="13"/>
      <c r="X53" s="13"/>
      <c r="Y53" s="13"/>
      <c r="Z53" s="13"/>
      <c r="AA53" s="13"/>
      <c r="AB53" s="9"/>
      <c r="AC53" s="37"/>
    </row>
    <row r="54" spans="1:29" ht="36">
      <c r="A54" s="1110"/>
      <c r="B54" s="1110"/>
      <c r="C54" s="1110"/>
      <c r="D54" s="1110"/>
      <c r="E54" s="1110"/>
      <c r="F54" s="1110"/>
      <c r="G54" s="1110"/>
      <c r="H54" s="1110"/>
      <c r="I54" s="1110"/>
      <c r="J54" s="1110"/>
      <c r="K54" s="1110"/>
      <c r="L54" s="1110"/>
      <c r="P54" s="13"/>
      <c r="Q54" s="13"/>
      <c r="R54" s="13"/>
      <c r="S54" s="13"/>
      <c r="T54" s="13"/>
      <c r="U54" s="13"/>
      <c r="V54" s="13"/>
      <c r="W54" s="13"/>
      <c r="X54" s="13"/>
      <c r="Y54" s="13"/>
      <c r="Z54" s="13"/>
      <c r="AA54" s="38"/>
      <c r="AB54" s="9"/>
      <c r="AC54" s="37"/>
    </row>
    <row r="55" spans="1:29" ht="36">
      <c r="A55" s="1110"/>
      <c r="B55" s="1110"/>
      <c r="C55" s="1110"/>
      <c r="D55" s="1110"/>
      <c r="E55" s="1110"/>
      <c r="F55" s="1110"/>
      <c r="G55" s="1110"/>
      <c r="H55" s="1110"/>
      <c r="I55" s="1110"/>
      <c r="J55" s="1110"/>
      <c r="K55" s="1110"/>
      <c r="L55" s="1110"/>
    </row>
    <row r="56" spans="1:29" ht="36">
      <c r="A56" s="1110"/>
      <c r="B56" s="1110"/>
      <c r="C56" s="1110"/>
      <c r="D56" s="1110"/>
      <c r="E56" s="1110"/>
      <c r="F56" s="1110"/>
      <c r="G56" s="1110"/>
      <c r="H56" s="1110"/>
      <c r="I56" s="1110"/>
      <c r="J56" s="1110"/>
      <c r="K56" s="1110"/>
      <c r="L56" s="1110"/>
    </row>
    <row r="57" spans="1:29" ht="36">
      <c r="A57" s="1110"/>
      <c r="B57" s="1110"/>
      <c r="C57" s="1110"/>
      <c r="D57" s="1110"/>
      <c r="E57" s="1110"/>
      <c r="F57" s="1110"/>
      <c r="G57" s="1110"/>
      <c r="H57" s="1110"/>
      <c r="I57" s="1110"/>
      <c r="J57" s="1110"/>
      <c r="K57" s="1110"/>
      <c r="L57" s="1110"/>
    </row>
    <row r="58" spans="1:29" ht="36">
      <c r="A58" s="1110"/>
      <c r="B58" s="1110"/>
      <c r="C58" s="1110"/>
      <c r="D58" s="1110"/>
      <c r="E58" s="1110"/>
      <c r="F58" s="1110"/>
      <c r="G58" s="1110"/>
      <c r="H58" s="1110"/>
      <c r="I58" s="1110"/>
      <c r="J58" s="1110"/>
      <c r="K58" s="1110"/>
      <c r="L58" s="1110"/>
    </row>
    <row r="59" spans="1:29" ht="36">
      <c r="A59" s="1110"/>
      <c r="B59" s="1110"/>
      <c r="C59" s="1110"/>
      <c r="D59" s="1110"/>
      <c r="E59" s="1110"/>
      <c r="F59" s="1110"/>
      <c r="G59" s="1110"/>
      <c r="H59" s="1110"/>
      <c r="I59" s="1110"/>
      <c r="J59" s="1110"/>
      <c r="K59" s="1110"/>
      <c r="L59" s="1110"/>
    </row>
    <row r="60" spans="1:29" ht="71.25" customHeight="1">
      <c r="A60" s="1110"/>
      <c r="B60" s="1110"/>
      <c r="C60" s="1110"/>
      <c r="D60" s="1110"/>
      <c r="E60" s="1110"/>
      <c r="F60" s="1110"/>
      <c r="G60" s="1110"/>
      <c r="H60" s="1110"/>
      <c r="I60" s="1110"/>
      <c r="J60" s="1110"/>
      <c r="K60" s="1110"/>
      <c r="L60" s="1110"/>
    </row>
    <row r="61" spans="1:29" ht="71.25" customHeight="1">
      <c r="A61" s="1110"/>
      <c r="B61" s="1110"/>
      <c r="C61" s="1110"/>
      <c r="D61" s="1110"/>
      <c r="E61" s="1110"/>
      <c r="F61" s="1110"/>
      <c r="G61" s="1110"/>
      <c r="H61" s="1110"/>
      <c r="I61" s="1110"/>
      <c r="J61" s="1110"/>
      <c r="K61" s="1110"/>
      <c r="L61" s="1110"/>
    </row>
    <row r="62" spans="1:29" ht="71.25" customHeight="1">
      <c r="A62" s="1110"/>
      <c r="B62" s="1110"/>
      <c r="C62" s="1110"/>
      <c r="D62" s="1110"/>
      <c r="E62" s="1110"/>
      <c r="F62" s="1110"/>
      <c r="G62" s="1110"/>
      <c r="H62" s="1110"/>
      <c r="I62" s="1110"/>
      <c r="J62" s="1110"/>
      <c r="K62" s="1110"/>
      <c r="L62" s="1110"/>
    </row>
    <row r="63" spans="1:29" ht="71.25" customHeight="1"/>
  </sheetData>
  <mergeCells count="5">
    <mergeCell ref="A1:O1"/>
    <mergeCell ref="C35:C36"/>
    <mergeCell ref="AG9:AI9"/>
    <mergeCell ref="A2:O2"/>
    <mergeCell ref="A5:O6"/>
  </mergeCells>
  <conditionalFormatting sqref="B9:G9 B10:C23 E10:G23 D10:D24 B25:G25">
    <cfRule type="cellIs" dxfId="395" priority="1" operator="equal">
      <formula>0</formula>
    </cfRule>
  </conditionalFormatting>
  <pageMargins left="0.70866141732283472" right="0.70866141732283472" top="0.74803149606299213" bottom="0.74803149606299213" header="0.31496062992125984" footer="0.31496062992125984"/>
  <pageSetup scale="14" orientation="landscape" r:id="rId1"/>
  <drawing r:id="rId2"/>
  <tableParts count="1">
    <tablePart r:id="rId3"/>
  </tableParts>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73">
    <tabColor rgb="FF0070C0"/>
    <pageSetUpPr fitToPage="1"/>
  </sheetPr>
  <dimension ref="A1:R41"/>
  <sheetViews>
    <sheetView showGridLines="0" view="pageBreakPreview" zoomScale="40" zoomScaleNormal="100" zoomScaleSheetLayoutView="40" workbookViewId="0">
      <selection activeCell="AP43" sqref="AP43"/>
    </sheetView>
  </sheetViews>
  <sheetFormatPr defaultColWidth="11.42578125" defaultRowHeight="14.25"/>
  <cols>
    <col min="1" max="1" width="39.140625" style="218" customWidth="1"/>
    <col min="2" max="2" width="33.7109375" style="218" customWidth="1"/>
    <col min="3" max="3" width="43.7109375" style="218" customWidth="1"/>
    <col min="4" max="4" width="55.85546875" style="218" customWidth="1"/>
    <col min="5" max="5" width="42.42578125" style="218" customWidth="1"/>
    <col min="6" max="13" width="14.28515625" style="218" customWidth="1"/>
    <col min="14" max="14" width="14.42578125" style="218" customWidth="1"/>
    <col min="15" max="15" width="14.28515625" style="218" customWidth="1"/>
    <col min="16" max="16" width="13.85546875" style="218" customWidth="1"/>
    <col min="17" max="16384" width="11.42578125" style="218"/>
  </cols>
  <sheetData>
    <row r="1" spans="1:18" s="369" customFormat="1" ht="93" customHeight="1">
      <c r="A1" s="1581" t="s">
        <v>857</v>
      </c>
      <c r="B1" s="1581"/>
      <c r="C1" s="1581"/>
      <c r="D1" s="1581"/>
      <c r="E1" s="1581"/>
      <c r="F1" s="1581"/>
      <c r="G1" s="1581"/>
      <c r="H1" s="1581"/>
      <c r="I1" s="1581"/>
      <c r="J1" s="1581"/>
      <c r="K1" s="1581"/>
      <c r="L1" s="1581"/>
      <c r="M1" s="1581"/>
    </row>
    <row r="2" spans="1:18" s="369" customFormat="1" ht="48" customHeight="1">
      <c r="A2" s="1530" t="str">
        <f>+'Resumen '!O4</f>
        <v>Período:  Diciembre 2008 - Agosto 2025</v>
      </c>
      <c r="B2" s="1530"/>
      <c r="C2" s="1530"/>
      <c r="D2" s="1530"/>
      <c r="E2" s="1530"/>
      <c r="F2" s="1530"/>
      <c r="G2" s="1530"/>
      <c r="H2" s="1530"/>
      <c r="I2" s="1530"/>
      <c r="J2" s="1530"/>
      <c r="K2" s="1530"/>
      <c r="L2" s="1530"/>
      <c r="M2" s="1530"/>
    </row>
    <row r="3" spans="1:18" ht="10.5" customHeight="1">
      <c r="A3" s="1641"/>
      <c r="B3" s="1641"/>
      <c r="C3" s="1641"/>
      <c r="D3" s="1641"/>
      <c r="E3" s="1641"/>
      <c r="F3" s="1641"/>
      <c r="G3" s="1641"/>
      <c r="H3" s="1641"/>
      <c r="I3" s="1641"/>
      <c r="J3" s="1641"/>
      <c r="K3" s="1641"/>
      <c r="L3" s="1641"/>
      <c r="M3" s="1641"/>
    </row>
    <row r="4" spans="1:18" ht="96.75" customHeight="1">
      <c r="A4" s="573" t="s">
        <v>459</v>
      </c>
      <c r="B4" s="471" t="s">
        <v>858</v>
      </c>
      <c r="C4" s="471" t="s">
        <v>859</v>
      </c>
      <c r="D4" s="471" t="s">
        <v>860</v>
      </c>
      <c r="E4" s="649" t="s">
        <v>861</v>
      </c>
      <c r="N4" s="264"/>
      <c r="O4" s="264"/>
      <c r="P4" s="264"/>
      <c r="Q4" s="264"/>
      <c r="R4" s="264"/>
    </row>
    <row r="5" spans="1:18" ht="34.5" customHeight="1">
      <c r="A5" s="472" t="s">
        <v>485</v>
      </c>
      <c r="B5" s="574">
        <v>992746</v>
      </c>
      <c r="C5" s="574">
        <f>+'2.Reportes ARL'!D8</f>
        <v>10977</v>
      </c>
      <c r="D5" s="575">
        <f>+(Tabla23[[#This Row],[Total Casos de Accid. Laborales y Enf. Prof.]]/Tabla23[[#This Row],[Afiliación al SRL]])*100000</f>
        <v>1105.7208994042787</v>
      </c>
      <c r="E5" s="998">
        <f>C5/B5</f>
        <v>1.1057208994042786E-2</v>
      </c>
      <c r="N5" s="264"/>
      <c r="O5" s="264"/>
      <c r="P5" s="264"/>
      <c r="Q5" s="264"/>
      <c r="R5" s="264"/>
    </row>
    <row r="6" spans="1:18" ht="34.5" customHeight="1">
      <c r="A6" s="472" t="s">
        <v>486</v>
      </c>
      <c r="B6" s="574">
        <v>1084705</v>
      </c>
      <c r="C6" s="574">
        <f>+'2.Reportes ARL'!D9</f>
        <v>14683</v>
      </c>
      <c r="D6" s="575">
        <f>+(Tabla23[[#This Row],[Total Casos de Accid. Laborales y Enf. Prof.]]/Tabla23[[#This Row],[Afiliación al SRL]])*100000</f>
        <v>1353.6399297504852</v>
      </c>
      <c r="E6" s="998">
        <f t="shared" ref="E6:E22" si="0">C6/B6</f>
        <v>1.3536399297504852E-2</v>
      </c>
      <c r="N6" s="264"/>
      <c r="O6" s="264"/>
      <c r="P6" s="264"/>
      <c r="Q6" s="264"/>
      <c r="R6" s="264"/>
    </row>
    <row r="7" spans="1:18" ht="34.5" customHeight="1">
      <c r="A7" s="472" t="s">
        <v>487</v>
      </c>
      <c r="B7" s="574">
        <v>1183463</v>
      </c>
      <c r="C7" s="574">
        <f>+'2.Reportes ARL'!D10</f>
        <v>17456</v>
      </c>
      <c r="D7" s="575">
        <f>+(Tabla23[[#This Row],[Total Casos de Accid. Laborales y Enf. Prof.]]/Tabla23[[#This Row],[Afiliación al SRL]])*100000</f>
        <v>1474.9933035506815</v>
      </c>
      <c r="E7" s="998">
        <f t="shared" si="0"/>
        <v>1.4749933035506814E-2</v>
      </c>
      <c r="N7" s="264"/>
      <c r="O7" s="264"/>
      <c r="P7" s="264"/>
      <c r="Q7" s="264"/>
      <c r="R7" s="264"/>
    </row>
    <row r="8" spans="1:18" ht="34.5" customHeight="1">
      <c r="A8" s="472" t="s">
        <v>488</v>
      </c>
      <c r="B8" s="574">
        <v>1367790</v>
      </c>
      <c r="C8" s="574">
        <f>+'2.Reportes ARL'!D11</f>
        <v>22597</v>
      </c>
      <c r="D8" s="575">
        <f>+(Tabla23[[#This Row],[Total Casos de Accid. Laborales y Enf. Prof.]]/Tabla23[[#This Row],[Afiliación al SRL]])*100000</f>
        <v>1652.0810943200345</v>
      </c>
      <c r="E8" s="998">
        <f t="shared" si="0"/>
        <v>1.6520810943200345E-2</v>
      </c>
      <c r="N8" s="264"/>
      <c r="O8" s="264"/>
      <c r="P8" s="264"/>
      <c r="Q8" s="264"/>
      <c r="R8" s="264"/>
    </row>
    <row r="9" spans="1:18" ht="34.5" customHeight="1">
      <c r="A9" s="472" t="s">
        <v>489</v>
      </c>
      <c r="B9" s="574">
        <v>1430273</v>
      </c>
      <c r="C9" s="574">
        <f>+'2.Reportes ARL'!D12</f>
        <v>26688</v>
      </c>
      <c r="D9" s="575">
        <f>+(Tabla23[[#This Row],[Total Casos de Accid. Laborales y Enf. Prof.]]/Tabla23[[#This Row],[Afiliación al SRL]])*100000</f>
        <v>1865.9374818653503</v>
      </c>
      <c r="E9" s="998">
        <f t="shared" si="0"/>
        <v>1.8659374818653502E-2</v>
      </c>
      <c r="N9" s="264"/>
      <c r="O9" s="264"/>
      <c r="P9" s="264"/>
      <c r="Q9" s="264"/>
      <c r="R9" s="264"/>
    </row>
    <row r="10" spans="1:18" ht="34.5" customHeight="1">
      <c r="A10" s="472" t="s">
        <v>490</v>
      </c>
      <c r="B10" s="574">
        <v>1530322</v>
      </c>
      <c r="C10" s="574">
        <f>+'2.Reportes ARL'!D13</f>
        <v>28635</v>
      </c>
      <c r="D10" s="575">
        <f>+(Tabla23[[#This Row],[Total Casos de Accid. Laborales y Enf. Prof.]]/Tabla23[[#This Row],[Afiliación al SRL]])*100000</f>
        <v>1871.174824644748</v>
      </c>
      <c r="E10" s="998">
        <f t="shared" si="0"/>
        <v>1.8711748246447481E-2</v>
      </c>
      <c r="N10" s="264"/>
      <c r="O10" s="264"/>
      <c r="P10" s="264"/>
      <c r="Q10" s="264"/>
      <c r="R10" s="264"/>
    </row>
    <row r="11" spans="1:18" ht="34.5" customHeight="1">
      <c r="A11" s="472" t="s">
        <v>491</v>
      </c>
      <c r="B11" s="574">
        <v>1651202</v>
      </c>
      <c r="C11" s="574">
        <f>+'2.Reportes ARL'!D14</f>
        <v>31032</v>
      </c>
      <c r="D11" s="575">
        <f>+(Tabla23[[#This Row],[Total Casos de Accid. Laborales y Enf. Prof.]]/Tabla23[[#This Row],[Afiliación al SRL]])*100000</f>
        <v>1879.3581887618836</v>
      </c>
      <c r="E11" s="998">
        <f t="shared" si="0"/>
        <v>1.8793581887618836E-2</v>
      </c>
      <c r="N11" s="264"/>
      <c r="O11" s="264"/>
      <c r="P11" s="264"/>
      <c r="Q11" s="264"/>
      <c r="R11" s="264"/>
    </row>
    <row r="12" spans="1:18" s="265" customFormat="1" ht="34.5" customHeight="1">
      <c r="A12" s="472" t="s">
        <v>492</v>
      </c>
      <c r="B12" s="574">
        <v>1759458</v>
      </c>
      <c r="C12" s="574">
        <v>34549</v>
      </c>
      <c r="D12" s="575">
        <f>+(Tabla23[[#This Row],[Total Casos de Accid. Laborales y Enf. Prof.]]/Tabla23[[#This Row],[Afiliación al SRL]])*100000</f>
        <v>1963.6160681300721</v>
      </c>
      <c r="E12" s="998">
        <f t="shared" si="0"/>
        <v>1.963616068130072E-2</v>
      </c>
      <c r="L12" s="218"/>
      <c r="N12" s="266"/>
      <c r="O12" s="264"/>
      <c r="P12" s="266"/>
      <c r="Q12" s="266"/>
      <c r="R12" s="266"/>
    </row>
    <row r="13" spans="1:18" ht="34.5" customHeight="1">
      <c r="A13" s="472" t="s">
        <v>493</v>
      </c>
      <c r="B13" s="574">
        <v>1888238</v>
      </c>
      <c r="C13" s="574">
        <v>38856</v>
      </c>
      <c r="D13" s="575">
        <f>+(Tabla23[[#This Row],[Total Casos de Accid. Laborales y Enf. Prof.]]/Tabla23[[#This Row],[Afiliación al SRL]])*100000</f>
        <v>2057.7914436633519</v>
      </c>
      <c r="E13" s="998">
        <f t="shared" si="0"/>
        <v>2.0577914436633517E-2</v>
      </c>
      <c r="N13" s="264"/>
      <c r="O13" s="264"/>
      <c r="P13" s="264"/>
      <c r="Q13" s="264"/>
      <c r="R13" s="264"/>
    </row>
    <row r="14" spans="1:18" ht="34.5" customHeight="1">
      <c r="A14" s="472" t="s">
        <v>494</v>
      </c>
      <c r="B14" s="574">
        <v>2050322</v>
      </c>
      <c r="C14" s="574">
        <v>41489</v>
      </c>
      <c r="D14" s="575">
        <f>+(Tabla23[[#This Row],[Total Casos de Accid. Laborales y Enf. Prof.]]/Tabla23[[#This Row],[Afiliación al SRL]])*100000</f>
        <v>2023.5358153499792</v>
      </c>
      <c r="E14" s="998">
        <f t="shared" si="0"/>
        <v>2.0235358153499791E-2</v>
      </c>
      <c r="N14" s="264"/>
      <c r="O14" s="264"/>
      <c r="P14" s="264"/>
      <c r="Q14" s="264"/>
      <c r="R14" s="264"/>
    </row>
    <row r="15" spans="1:18" ht="34.5" customHeight="1">
      <c r="A15" s="472" t="s">
        <v>739</v>
      </c>
      <c r="B15" s="574">
        <v>2202518</v>
      </c>
      <c r="C15" s="574">
        <v>45470</v>
      </c>
      <c r="D15" s="575">
        <f>+(Tabla23[[#This Row],[Total Casos de Accid. Laborales y Enf. Prof.]]/Tabla23[[#This Row],[Afiliación al SRL]])*100000</f>
        <v>2064.4553188668606</v>
      </c>
      <c r="E15" s="998">
        <f t="shared" si="0"/>
        <v>2.0644553188668605E-2</v>
      </c>
      <c r="N15" s="264"/>
      <c r="O15" s="264"/>
      <c r="P15" s="264"/>
      <c r="Q15" s="264"/>
      <c r="R15" s="264"/>
    </row>
    <row r="16" spans="1:18" ht="34.5" customHeight="1">
      <c r="A16" s="472" t="s">
        <v>740</v>
      </c>
      <c r="B16" s="574">
        <v>2299153</v>
      </c>
      <c r="C16" s="574">
        <v>49148</v>
      </c>
      <c r="D16" s="575">
        <f>+(Tabla23[[#This Row],[Total Casos de Accid. Laborales y Enf. Prof.]]/Tabla23[[#This Row],[Afiliación al SRL]])*100000</f>
        <v>2137.6567805622331</v>
      </c>
      <c r="E16" s="998">
        <f t="shared" si="0"/>
        <v>2.1376567805622332E-2</v>
      </c>
      <c r="N16" s="264"/>
      <c r="O16" s="264"/>
      <c r="P16" s="264"/>
      <c r="Q16" s="264"/>
      <c r="R16" s="264"/>
    </row>
    <row r="17" spans="1:18" ht="34.5" customHeight="1">
      <c r="A17" s="472" t="s">
        <v>636</v>
      </c>
      <c r="B17" s="574">
        <v>2117050</v>
      </c>
      <c r="C17" s="574">
        <v>40145</v>
      </c>
      <c r="D17" s="575">
        <f>+(Tabla23[[#This Row],[Total Casos de Accid. Laborales y Enf. Prof.]]/Tabla23[[#This Row],[Afiliación al SRL]])*100000</f>
        <v>1896.2707541153964</v>
      </c>
      <c r="E17" s="998">
        <f t="shared" si="0"/>
        <v>1.8962707541153964E-2</v>
      </c>
      <c r="N17" s="264"/>
      <c r="O17" s="264"/>
      <c r="P17" s="264"/>
      <c r="Q17" s="264"/>
      <c r="R17" s="264"/>
    </row>
    <row r="18" spans="1:18" ht="34.5" customHeight="1">
      <c r="A18" s="472" t="s">
        <v>802</v>
      </c>
      <c r="B18" s="574">
        <v>2352043</v>
      </c>
      <c r="C18" s="574">
        <v>47450</v>
      </c>
      <c r="D18" s="575">
        <f>+(Tabla23[[#This Row],[Total Casos de Accid. Laborales y Enf. Prof.]]/Tabla23[[#This Row],[Afiliación al SRL]])*100000</f>
        <v>2017.3950901407841</v>
      </c>
      <c r="E18" s="998">
        <f t="shared" si="0"/>
        <v>2.017395090140784E-2</v>
      </c>
      <c r="N18" s="264"/>
      <c r="O18" s="264"/>
      <c r="P18" s="264"/>
      <c r="Q18" s="264"/>
      <c r="R18" s="264"/>
    </row>
    <row r="19" spans="1:18" ht="34.5" customHeight="1">
      <c r="A19" s="576" t="s">
        <v>673</v>
      </c>
      <c r="B19" s="574">
        <v>2405039</v>
      </c>
      <c r="C19" s="574">
        <v>49595</v>
      </c>
      <c r="D19" s="575">
        <f>+(Tabla23[[#This Row],[Total Casos de Accid. Laborales y Enf. Prof.]]/Tabla23[[#This Row],[Afiliación al SRL]])*100000</f>
        <v>2062.1287222369369</v>
      </c>
      <c r="E19" s="998">
        <f t="shared" si="0"/>
        <v>2.0621287222369368E-2</v>
      </c>
      <c r="N19" s="264"/>
      <c r="O19" s="264"/>
      <c r="P19" s="264"/>
      <c r="Q19" s="264"/>
      <c r="R19" s="264"/>
    </row>
    <row r="20" spans="1:18" ht="34.5" customHeight="1">
      <c r="A20" s="576" t="s">
        <v>674</v>
      </c>
      <c r="B20" s="574">
        <v>2455244</v>
      </c>
      <c r="C20" s="574">
        <v>46797</v>
      </c>
      <c r="D20" s="575">
        <f>+(Tabla23[[#This Row],[Total Casos de Accid. Laborales y Enf. Prof.]]/Tabla23[[#This Row],[Afiliación al SRL]])*100000</f>
        <v>1906.0020103908205</v>
      </c>
      <c r="E20" s="998">
        <f t="shared" si="0"/>
        <v>1.9060020103908205E-2</v>
      </c>
      <c r="N20" s="264"/>
      <c r="O20" s="264"/>
      <c r="P20" s="264"/>
      <c r="Q20" s="264"/>
      <c r="R20" s="264"/>
    </row>
    <row r="21" spans="1:18" ht="34.5" customHeight="1">
      <c r="A21" s="818" t="s">
        <v>501</v>
      </c>
      <c r="B21" s="574">
        <v>2515541</v>
      </c>
      <c r="C21" s="574">
        <v>50232</v>
      </c>
      <c r="D21" s="575">
        <v>1996.8666779829866</v>
      </c>
      <c r="E21" s="998">
        <f t="shared" si="0"/>
        <v>1.9968666779829867E-2</v>
      </c>
      <c r="N21" s="264"/>
      <c r="O21" s="264"/>
      <c r="P21" s="264"/>
      <c r="Q21" s="264"/>
      <c r="R21" s="264"/>
    </row>
    <row r="22" spans="1:18" ht="34.5" customHeight="1">
      <c r="A22" s="576" t="str">
        <f>+'Resumen '!O6</f>
        <v>Ago. 2025</v>
      </c>
      <c r="B22" s="574">
        <f>+'Resumen '!D14</f>
        <v>2573179</v>
      </c>
      <c r="C22" s="574">
        <f>+'Resumen '!D7</f>
        <v>34489</v>
      </c>
      <c r="D22" s="575">
        <f>+(Tabla23[[#This Row],[Total Casos de Accid. Laborales y Enf. Prof.]]/Tabla23[[#This Row],[Afiliación al SRL]])*100000</f>
        <v>1340.3264988560843</v>
      </c>
      <c r="E22" s="998">
        <f t="shared" si="0"/>
        <v>1.3403264988560842E-2</v>
      </c>
      <c r="N22" s="264"/>
      <c r="O22" s="267"/>
      <c r="P22" s="264"/>
      <c r="Q22" s="264"/>
      <c r="R22" s="264"/>
    </row>
    <row r="23" spans="1:18" ht="34.5" customHeight="1">
      <c r="A23" s="577" t="s">
        <v>862</v>
      </c>
      <c r="B23" s="681"/>
      <c r="C23" s="454"/>
      <c r="D23" s="454">
        <f>AVERAGE(D5:D22)</f>
        <v>1814.9417168107204</v>
      </c>
      <c r="E23" s="682">
        <f>AVERAGE(E5:E22)</f>
        <v>1.814941716810721E-2</v>
      </c>
      <c r="N23" s="264"/>
      <c r="O23" s="264"/>
      <c r="P23" s="264"/>
      <c r="Q23" s="264"/>
      <c r="R23" s="264"/>
    </row>
    <row r="24" spans="1:18" ht="27.75" customHeight="1">
      <c r="A24" s="669" t="s">
        <v>863</v>
      </c>
      <c r="N24" s="264"/>
      <c r="O24" s="264"/>
      <c r="P24" s="264"/>
      <c r="Q24" s="264"/>
      <c r="R24" s="264"/>
    </row>
    <row r="25" spans="1:18">
      <c r="N25" s="257"/>
      <c r="O25" s="264"/>
    </row>
    <row r="26" spans="1:18">
      <c r="N26" s="257"/>
      <c r="O26" s="264"/>
    </row>
    <row r="27" spans="1:18">
      <c r="N27" s="257"/>
      <c r="O27" s="257"/>
    </row>
    <row r="28" spans="1:18" ht="15">
      <c r="A28" s="268">
        <v>100000</v>
      </c>
      <c r="N28" s="257"/>
      <c r="O28" s="257"/>
    </row>
    <row r="29" spans="1:18">
      <c r="N29" s="257"/>
      <c r="O29" s="257"/>
    </row>
    <row r="30" spans="1:18">
      <c r="N30" s="257"/>
      <c r="O30" s="257"/>
    </row>
    <row r="31" spans="1:18" ht="69" customHeight="1">
      <c r="N31" s="257"/>
      <c r="O31" s="257"/>
      <c r="P31" s="254"/>
    </row>
    <row r="32" spans="1:18">
      <c r="N32" s="257"/>
      <c r="O32" s="257"/>
    </row>
    <row r="33" spans="14:15">
      <c r="N33" s="257"/>
      <c r="O33" s="257"/>
    </row>
    <row r="34" spans="14:15">
      <c r="N34" s="257"/>
      <c r="O34" s="257"/>
    </row>
    <row r="35" spans="14:15" ht="52.5" customHeight="1">
      <c r="N35" s="257"/>
      <c r="O35" s="257"/>
    </row>
    <row r="36" spans="14:15" ht="101.25" customHeight="1">
      <c r="N36" s="257"/>
      <c r="O36" s="257"/>
    </row>
    <row r="37" spans="14:15">
      <c r="N37" s="257"/>
      <c r="O37" s="257"/>
    </row>
    <row r="38" spans="14:15">
      <c r="N38" s="257"/>
      <c r="O38" s="257"/>
    </row>
    <row r="41" spans="14:15" ht="67.5" customHeight="1"/>
  </sheetData>
  <mergeCells count="3">
    <mergeCell ref="A1:M1"/>
    <mergeCell ref="A3:M3"/>
    <mergeCell ref="A2:M2"/>
  </mergeCells>
  <conditionalFormatting sqref="B15:C22">
    <cfRule type="cellIs" dxfId="382" priority="1" operator="equal">
      <formula>0</formula>
    </cfRule>
  </conditionalFormatting>
  <conditionalFormatting sqref="E5:E22">
    <cfRule type="cellIs" dxfId="381" priority="3" operator="equal">
      <formula>0</formula>
    </cfRule>
  </conditionalFormatting>
  <pageMargins left="0.70866141732283472" right="0.70866141732283472" top="0.74803149606299213" bottom="0.74803149606299213" header="0.31496062992125984" footer="0.31496062992125984"/>
  <pageSetup paperSize="119" scale="29" orientation="landscape" r:id="rId1"/>
  <drawing r:id="rId2"/>
  <tableParts count="1">
    <tablePart r:id="rId3"/>
  </tableParts>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74">
    <tabColor theme="1"/>
    <pageSetUpPr fitToPage="1"/>
  </sheetPr>
  <dimension ref="A1"/>
  <sheetViews>
    <sheetView showGridLines="0" view="pageBreakPreview" zoomScale="70" zoomScaleNormal="100" zoomScaleSheetLayoutView="70" workbookViewId="0">
      <selection activeCell="R46" sqref="R46"/>
    </sheetView>
  </sheetViews>
  <sheetFormatPr defaultColWidth="11.42578125" defaultRowHeight="14.25"/>
  <cols>
    <col min="1" max="6" width="11.42578125" style="218"/>
    <col min="7" max="7" width="8.85546875" style="218" customWidth="1"/>
    <col min="8" max="8" width="11.42578125" style="218"/>
    <col min="9" max="9" width="7.85546875" style="218" customWidth="1"/>
    <col min="10" max="10" width="7" style="218" customWidth="1"/>
    <col min="11" max="11" width="5.85546875" style="218" customWidth="1"/>
    <col min="12" max="12" width="7.42578125" style="218" customWidth="1"/>
    <col min="13" max="16384" width="11.42578125" style="218"/>
  </cols>
  <sheetData/>
  <pageMargins left="0.70866141732283472" right="0.70866141732283472" top="0.74803149606299213" bottom="0.74803149606299213" header="0.31496062992125984" footer="0.31496062992125984"/>
  <pageSetup paperSize="119" scale="63" orientation="landscape" r:id="rId1"/>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75">
    <tabColor theme="1"/>
    <pageSetUpPr fitToPage="1"/>
  </sheetPr>
  <dimension ref="A5:P67"/>
  <sheetViews>
    <sheetView showGridLines="0" view="pageBreakPreview" zoomScale="55" zoomScaleNormal="100" zoomScaleSheetLayoutView="55" workbookViewId="0">
      <selection activeCell="A7" sqref="A7:P67"/>
    </sheetView>
  </sheetViews>
  <sheetFormatPr defaultColWidth="11.42578125" defaultRowHeight="14.25"/>
  <cols>
    <col min="1" max="4" width="10.7109375" style="218" customWidth="1"/>
    <col min="5" max="5" width="22.140625" style="218" customWidth="1"/>
    <col min="6" max="6" width="21.28515625" style="218" customWidth="1"/>
    <col min="7" max="8" width="10.7109375" style="218" customWidth="1"/>
    <col min="9" max="9" width="27.28515625" style="218" customWidth="1"/>
    <col min="10" max="10" width="20.28515625" style="218" customWidth="1"/>
    <col min="11" max="11" width="26.7109375" style="218" customWidth="1"/>
    <col min="12" max="13" width="20.28515625" style="218" customWidth="1"/>
    <col min="14" max="14" width="31.42578125" style="218" customWidth="1"/>
    <col min="15" max="15" width="29.140625" style="218" customWidth="1"/>
    <col min="16" max="16" width="16.140625" style="218" customWidth="1"/>
    <col min="17" max="16384" width="11.42578125" style="218"/>
  </cols>
  <sheetData>
    <row r="5" spans="1:16" ht="54" customHeight="1"/>
    <row r="6" spans="1:16" ht="20.25" customHeight="1"/>
    <row r="7" spans="1:16" ht="14.25" customHeight="1">
      <c r="A7" s="1642" t="s">
        <v>864</v>
      </c>
      <c r="B7" s="1642"/>
      <c r="C7" s="1642"/>
      <c r="D7" s="1642"/>
      <c r="E7" s="1642"/>
      <c r="F7" s="1642"/>
      <c r="G7" s="1642"/>
      <c r="H7" s="1642"/>
      <c r="I7" s="1642"/>
      <c r="J7" s="1642"/>
      <c r="K7" s="1642"/>
      <c r="L7" s="1642"/>
      <c r="M7" s="1642"/>
      <c r="N7" s="1642"/>
      <c r="O7" s="1642"/>
      <c r="P7" s="1642"/>
    </row>
    <row r="8" spans="1:16" ht="14.25" customHeight="1">
      <c r="A8" s="1642"/>
      <c r="B8" s="1642"/>
      <c r="C8" s="1642"/>
      <c r="D8" s="1642"/>
      <c r="E8" s="1642"/>
      <c r="F8" s="1642"/>
      <c r="G8" s="1642"/>
      <c r="H8" s="1642"/>
      <c r="I8" s="1642"/>
      <c r="J8" s="1642"/>
      <c r="K8" s="1642"/>
      <c r="L8" s="1642"/>
      <c r="M8" s="1642"/>
      <c r="N8" s="1642"/>
      <c r="O8" s="1642"/>
      <c r="P8" s="1642"/>
    </row>
    <row r="9" spans="1:16" ht="14.25" customHeight="1">
      <c r="A9" s="1642"/>
      <c r="B9" s="1642"/>
      <c r="C9" s="1642"/>
      <c r="D9" s="1642"/>
      <c r="E9" s="1642"/>
      <c r="F9" s="1642"/>
      <c r="G9" s="1642"/>
      <c r="H9" s="1642"/>
      <c r="I9" s="1642"/>
      <c r="J9" s="1642"/>
      <c r="K9" s="1642"/>
      <c r="L9" s="1642"/>
      <c r="M9" s="1642"/>
      <c r="N9" s="1642"/>
      <c r="O9" s="1642"/>
      <c r="P9" s="1642"/>
    </row>
    <row r="10" spans="1:16" ht="14.25" customHeight="1">
      <c r="A10" s="1642"/>
      <c r="B10" s="1642"/>
      <c r="C10" s="1642"/>
      <c r="D10" s="1642"/>
      <c r="E10" s="1642"/>
      <c r="F10" s="1642"/>
      <c r="G10" s="1642"/>
      <c r="H10" s="1642"/>
      <c r="I10" s="1642"/>
      <c r="J10" s="1642"/>
      <c r="K10" s="1642"/>
      <c r="L10" s="1642"/>
      <c r="M10" s="1642"/>
      <c r="N10" s="1642"/>
      <c r="O10" s="1642"/>
      <c r="P10" s="1642"/>
    </row>
    <row r="11" spans="1:16" ht="14.25" customHeight="1">
      <c r="A11" s="1642"/>
      <c r="B11" s="1642"/>
      <c r="C11" s="1642"/>
      <c r="D11" s="1642"/>
      <c r="E11" s="1642"/>
      <c r="F11" s="1642"/>
      <c r="G11" s="1642"/>
      <c r="H11" s="1642"/>
      <c r="I11" s="1642"/>
      <c r="J11" s="1642"/>
      <c r="K11" s="1642"/>
      <c r="L11" s="1642"/>
      <c r="M11" s="1642"/>
      <c r="N11" s="1642"/>
      <c r="O11" s="1642"/>
      <c r="P11" s="1642"/>
    </row>
    <row r="12" spans="1:16" ht="14.25" customHeight="1">
      <c r="A12" s="1642"/>
      <c r="B12" s="1642"/>
      <c r="C12" s="1642"/>
      <c r="D12" s="1642"/>
      <c r="E12" s="1642"/>
      <c r="F12" s="1642"/>
      <c r="G12" s="1642"/>
      <c r="H12" s="1642"/>
      <c r="I12" s="1642"/>
      <c r="J12" s="1642"/>
      <c r="K12" s="1642"/>
      <c r="L12" s="1642"/>
      <c r="M12" s="1642"/>
      <c r="N12" s="1642"/>
      <c r="O12" s="1642"/>
      <c r="P12" s="1642"/>
    </row>
    <row r="13" spans="1:16" ht="14.25" customHeight="1">
      <c r="A13" s="1642"/>
      <c r="B13" s="1642"/>
      <c r="C13" s="1642"/>
      <c r="D13" s="1642"/>
      <c r="E13" s="1642"/>
      <c r="F13" s="1642"/>
      <c r="G13" s="1642"/>
      <c r="H13" s="1642"/>
      <c r="I13" s="1642"/>
      <c r="J13" s="1642"/>
      <c r="K13" s="1642"/>
      <c r="L13" s="1642"/>
      <c r="M13" s="1642"/>
      <c r="N13" s="1642"/>
      <c r="O13" s="1642"/>
      <c r="P13" s="1642"/>
    </row>
    <row r="14" spans="1:16" ht="14.25" customHeight="1">
      <c r="A14" s="1642"/>
      <c r="B14" s="1642"/>
      <c r="C14" s="1642"/>
      <c r="D14" s="1642"/>
      <c r="E14" s="1642"/>
      <c r="F14" s="1642"/>
      <c r="G14" s="1642"/>
      <c r="H14" s="1642"/>
      <c r="I14" s="1642"/>
      <c r="J14" s="1642"/>
      <c r="K14" s="1642"/>
      <c r="L14" s="1642"/>
      <c r="M14" s="1642"/>
      <c r="N14" s="1642"/>
      <c r="O14" s="1642"/>
      <c r="P14" s="1642"/>
    </row>
    <row r="15" spans="1:16" ht="14.25" customHeight="1">
      <c r="A15" s="1642"/>
      <c r="B15" s="1642"/>
      <c r="C15" s="1642"/>
      <c r="D15" s="1642"/>
      <c r="E15" s="1642"/>
      <c r="F15" s="1642"/>
      <c r="G15" s="1642"/>
      <c r="H15" s="1642"/>
      <c r="I15" s="1642"/>
      <c r="J15" s="1642"/>
      <c r="K15" s="1642"/>
      <c r="L15" s="1642"/>
      <c r="M15" s="1642"/>
      <c r="N15" s="1642"/>
      <c r="O15" s="1642"/>
      <c r="P15" s="1642"/>
    </row>
    <row r="16" spans="1:16" ht="14.25" customHeight="1">
      <c r="A16" s="1642"/>
      <c r="B16" s="1642"/>
      <c r="C16" s="1642"/>
      <c r="D16" s="1642"/>
      <c r="E16" s="1642"/>
      <c r="F16" s="1642"/>
      <c r="G16" s="1642"/>
      <c r="H16" s="1642"/>
      <c r="I16" s="1642"/>
      <c r="J16" s="1642"/>
      <c r="K16" s="1642"/>
      <c r="L16" s="1642"/>
      <c r="M16" s="1642"/>
      <c r="N16" s="1642"/>
      <c r="O16" s="1642"/>
      <c r="P16" s="1642"/>
    </row>
    <row r="17" spans="1:16" ht="14.25" customHeight="1">
      <c r="A17" s="1642"/>
      <c r="B17" s="1642"/>
      <c r="C17" s="1642"/>
      <c r="D17" s="1642"/>
      <c r="E17" s="1642"/>
      <c r="F17" s="1642"/>
      <c r="G17" s="1642"/>
      <c r="H17" s="1642"/>
      <c r="I17" s="1642"/>
      <c r="J17" s="1642"/>
      <c r="K17" s="1642"/>
      <c r="L17" s="1642"/>
      <c r="M17" s="1642"/>
      <c r="N17" s="1642"/>
      <c r="O17" s="1642"/>
      <c r="P17" s="1642"/>
    </row>
    <row r="18" spans="1:16" ht="14.25" customHeight="1">
      <c r="A18" s="1642"/>
      <c r="B18" s="1642"/>
      <c r="C18" s="1642"/>
      <c r="D18" s="1642"/>
      <c r="E18" s="1642"/>
      <c r="F18" s="1642"/>
      <c r="G18" s="1642"/>
      <c r="H18" s="1642"/>
      <c r="I18" s="1642"/>
      <c r="J18" s="1642"/>
      <c r="K18" s="1642"/>
      <c r="L18" s="1642"/>
      <c r="M18" s="1642"/>
      <c r="N18" s="1642"/>
      <c r="O18" s="1642"/>
      <c r="P18" s="1642"/>
    </row>
    <row r="19" spans="1:16" ht="14.25" customHeight="1">
      <c r="A19" s="1642"/>
      <c r="B19" s="1642"/>
      <c r="C19" s="1642"/>
      <c r="D19" s="1642"/>
      <c r="E19" s="1642"/>
      <c r="F19" s="1642"/>
      <c r="G19" s="1642"/>
      <c r="H19" s="1642"/>
      <c r="I19" s="1642"/>
      <c r="J19" s="1642"/>
      <c r="K19" s="1642"/>
      <c r="L19" s="1642"/>
      <c r="M19" s="1642"/>
      <c r="N19" s="1642"/>
      <c r="O19" s="1642"/>
      <c r="P19" s="1642"/>
    </row>
    <row r="20" spans="1:16" ht="14.25" customHeight="1">
      <c r="A20" s="1642"/>
      <c r="B20" s="1642"/>
      <c r="C20" s="1642"/>
      <c r="D20" s="1642"/>
      <c r="E20" s="1642"/>
      <c r="F20" s="1642"/>
      <c r="G20" s="1642"/>
      <c r="H20" s="1642"/>
      <c r="I20" s="1642"/>
      <c r="J20" s="1642"/>
      <c r="K20" s="1642"/>
      <c r="L20" s="1642"/>
      <c r="M20" s="1642"/>
      <c r="N20" s="1642"/>
      <c r="O20" s="1642"/>
      <c r="P20" s="1642"/>
    </row>
    <row r="21" spans="1:16" ht="14.25" customHeight="1">
      <c r="A21" s="1642"/>
      <c r="B21" s="1642"/>
      <c r="C21" s="1642"/>
      <c r="D21" s="1642"/>
      <c r="E21" s="1642"/>
      <c r="F21" s="1642"/>
      <c r="G21" s="1642"/>
      <c r="H21" s="1642"/>
      <c r="I21" s="1642"/>
      <c r="J21" s="1642"/>
      <c r="K21" s="1642"/>
      <c r="L21" s="1642"/>
      <c r="M21" s="1642"/>
      <c r="N21" s="1642"/>
      <c r="O21" s="1642"/>
      <c r="P21" s="1642"/>
    </row>
    <row r="22" spans="1:16" ht="14.25" customHeight="1">
      <c r="A22" s="1642"/>
      <c r="B22" s="1642"/>
      <c r="C22" s="1642"/>
      <c r="D22" s="1642"/>
      <c r="E22" s="1642"/>
      <c r="F22" s="1642"/>
      <c r="G22" s="1642"/>
      <c r="H22" s="1642"/>
      <c r="I22" s="1642"/>
      <c r="J22" s="1642"/>
      <c r="K22" s="1642"/>
      <c r="L22" s="1642"/>
      <c r="M22" s="1642"/>
      <c r="N22" s="1642"/>
      <c r="O22" s="1642"/>
      <c r="P22" s="1642"/>
    </row>
    <row r="23" spans="1:16" ht="14.25" customHeight="1">
      <c r="A23" s="1642"/>
      <c r="B23" s="1642"/>
      <c r="C23" s="1642"/>
      <c r="D23" s="1642"/>
      <c r="E23" s="1642"/>
      <c r="F23" s="1642"/>
      <c r="G23" s="1642"/>
      <c r="H23" s="1642"/>
      <c r="I23" s="1642"/>
      <c r="J23" s="1642"/>
      <c r="K23" s="1642"/>
      <c r="L23" s="1642"/>
      <c r="M23" s="1642"/>
      <c r="N23" s="1642"/>
      <c r="O23" s="1642"/>
      <c r="P23" s="1642"/>
    </row>
    <row r="24" spans="1:16" ht="14.25" customHeight="1">
      <c r="A24" s="1642"/>
      <c r="B24" s="1642"/>
      <c r="C24" s="1642"/>
      <c r="D24" s="1642"/>
      <c r="E24" s="1642"/>
      <c r="F24" s="1642"/>
      <c r="G24" s="1642"/>
      <c r="H24" s="1642"/>
      <c r="I24" s="1642"/>
      <c r="J24" s="1642"/>
      <c r="K24" s="1642"/>
      <c r="L24" s="1642"/>
      <c r="M24" s="1642"/>
      <c r="N24" s="1642"/>
      <c r="O24" s="1642"/>
      <c r="P24" s="1642"/>
    </row>
    <row r="25" spans="1:16" ht="14.25" customHeight="1">
      <c r="A25" s="1642"/>
      <c r="B25" s="1642"/>
      <c r="C25" s="1642"/>
      <c r="D25" s="1642"/>
      <c r="E25" s="1642"/>
      <c r="F25" s="1642"/>
      <c r="G25" s="1642"/>
      <c r="H25" s="1642"/>
      <c r="I25" s="1642"/>
      <c r="J25" s="1642"/>
      <c r="K25" s="1642"/>
      <c r="L25" s="1642"/>
      <c r="M25" s="1642"/>
      <c r="N25" s="1642"/>
      <c r="O25" s="1642"/>
      <c r="P25" s="1642"/>
    </row>
    <row r="26" spans="1:16" ht="14.25" customHeight="1">
      <c r="A26" s="1642"/>
      <c r="B26" s="1642"/>
      <c r="C26" s="1642"/>
      <c r="D26" s="1642"/>
      <c r="E26" s="1642"/>
      <c r="F26" s="1642"/>
      <c r="G26" s="1642"/>
      <c r="H26" s="1642"/>
      <c r="I26" s="1642"/>
      <c r="J26" s="1642"/>
      <c r="K26" s="1642"/>
      <c r="L26" s="1642"/>
      <c r="M26" s="1642"/>
      <c r="N26" s="1642"/>
      <c r="O26" s="1642"/>
      <c r="P26" s="1642"/>
    </row>
    <row r="27" spans="1:16" ht="14.25" customHeight="1">
      <c r="A27" s="1642"/>
      <c r="B27" s="1642"/>
      <c r="C27" s="1642"/>
      <c r="D27" s="1642"/>
      <c r="E27" s="1642"/>
      <c r="F27" s="1642"/>
      <c r="G27" s="1642"/>
      <c r="H27" s="1642"/>
      <c r="I27" s="1642"/>
      <c r="J27" s="1642"/>
      <c r="K27" s="1642"/>
      <c r="L27" s="1642"/>
      <c r="M27" s="1642"/>
      <c r="N27" s="1642"/>
      <c r="O27" s="1642"/>
      <c r="P27" s="1642"/>
    </row>
    <row r="28" spans="1:16" ht="14.25" customHeight="1">
      <c r="A28" s="1642"/>
      <c r="B28" s="1642"/>
      <c r="C28" s="1642"/>
      <c r="D28" s="1642"/>
      <c r="E28" s="1642"/>
      <c r="F28" s="1642"/>
      <c r="G28" s="1642"/>
      <c r="H28" s="1642"/>
      <c r="I28" s="1642"/>
      <c r="J28" s="1642"/>
      <c r="K28" s="1642"/>
      <c r="L28" s="1642"/>
      <c r="M28" s="1642"/>
      <c r="N28" s="1642"/>
      <c r="O28" s="1642"/>
      <c r="P28" s="1642"/>
    </row>
    <row r="29" spans="1:16" ht="14.25" customHeight="1">
      <c r="A29" s="1642"/>
      <c r="B29" s="1642"/>
      <c r="C29" s="1642"/>
      <c r="D29" s="1642"/>
      <c r="E29" s="1642"/>
      <c r="F29" s="1642"/>
      <c r="G29" s="1642"/>
      <c r="H29" s="1642"/>
      <c r="I29" s="1642"/>
      <c r="J29" s="1642"/>
      <c r="K29" s="1642"/>
      <c r="L29" s="1642"/>
      <c r="M29" s="1642"/>
      <c r="N29" s="1642"/>
      <c r="O29" s="1642"/>
      <c r="P29" s="1642"/>
    </row>
    <row r="30" spans="1:16" ht="14.25" customHeight="1">
      <c r="A30" s="1642"/>
      <c r="B30" s="1642"/>
      <c r="C30" s="1642"/>
      <c r="D30" s="1642"/>
      <c r="E30" s="1642"/>
      <c r="F30" s="1642"/>
      <c r="G30" s="1642"/>
      <c r="H30" s="1642"/>
      <c r="I30" s="1642"/>
      <c r="J30" s="1642"/>
      <c r="K30" s="1642"/>
      <c r="L30" s="1642"/>
      <c r="M30" s="1642"/>
      <c r="N30" s="1642"/>
      <c r="O30" s="1642"/>
      <c r="P30" s="1642"/>
    </row>
    <row r="31" spans="1:16" ht="14.25" customHeight="1">
      <c r="A31" s="1642"/>
      <c r="B31" s="1642"/>
      <c r="C31" s="1642"/>
      <c r="D31" s="1642"/>
      <c r="E31" s="1642"/>
      <c r="F31" s="1642"/>
      <c r="G31" s="1642"/>
      <c r="H31" s="1642"/>
      <c r="I31" s="1642"/>
      <c r="J31" s="1642"/>
      <c r="K31" s="1642"/>
      <c r="L31" s="1642"/>
      <c r="M31" s="1642"/>
      <c r="N31" s="1642"/>
      <c r="O31" s="1642"/>
      <c r="P31" s="1642"/>
    </row>
    <row r="32" spans="1:16" ht="14.25" customHeight="1">
      <c r="A32" s="1642"/>
      <c r="B32" s="1642"/>
      <c r="C32" s="1642"/>
      <c r="D32" s="1642"/>
      <c r="E32" s="1642"/>
      <c r="F32" s="1642"/>
      <c r="G32" s="1642"/>
      <c r="H32" s="1642"/>
      <c r="I32" s="1642"/>
      <c r="J32" s="1642"/>
      <c r="K32" s="1642"/>
      <c r="L32" s="1642"/>
      <c r="M32" s="1642"/>
      <c r="N32" s="1642"/>
      <c r="O32" s="1642"/>
      <c r="P32" s="1642"/>
    </row>
    <row r="33" spans="1:16" ht="14.25" customHeight="1">
      <c r="A33" s="1642"/>
      <c r="B33" s="1642"/>
      <c r="C33" s="1642"/>
      <c r="D33" s="1642"/>
      <c r="E33" s="1642"/>
      <c r="F33" s="1642"/>
      <c r="G33" s="1642"/>
      <c r="H33" s="1642"/>
      <c r="I33" s="1642"/>
      <c r="J33" s="1642"/>
      <c r="K33" s="1642"/>
      <c r="L33" s="1642"/>
      <c r="M33" s="1642"/>
      <c r="N33" s="1642"/>
      <c r="O33" s="1642"/>
      <c r="P33" s="1642"/>
    </row>
    <row r="34" spans="1:16" ht="14.25" customHeight="1">
      <c r="A34" s="1642"/>
      <c r="B34" s="1642"/>
      <c r="C34" s="1642"/>
      <c r="D34" s="1642"/>
      <c r="E34" s="1642"/>
      <c r="F34" s="1642"/>
      <c r="G34" s="1642"/>
      <c r="H34" s="1642"/>
      <c r="I34" s="1642"/>
      <c r="J34" s="1642"/>
      <c r="K34" s="1642"/>
      <c r="L34" s="1642"/>
      <c r="M34" s="1642"/>
      <c r="N34" s="1642"/>
      <c r="O34" s="1642"/>
      <c r="P34" s="1642"/>
    </row>
    <row r="35" spans="1:16" ht="14.25" customHeight="1">
      <c r="A35" s="1642"/>
      <c r="B35" s="1642"/>
      <c r="C35" s="1642"/>
      <c r="D35" s="1642"/>
      <c r="E35" s="1642"/>
      <c r="F35" s="1642"/>
      <c r="G35" s="1642"/>
      <c r="H35" s="1642"/>
      <c r="I35" s="1642"/>
      <c r="J35" s="1642"/>
      <c r="K35" s="1642"/>
      <c r="L35" s="1642"/>
      <c r="M35" s="1642"/>
      <c r="N35" s="1642"/>
      <c r="O35" s="1642"/>
      <c r="P35" s="1642"/>
    </row>
    <row r="36" spans="1:16" ht="14.25" customHeight="1">
      <c r="A36" s="1642"/>
      <c r="B36" s="1642"/>
      <c r="C36" s="1642"/>
      <c r="D36" s="1642"/>
      <c r="E36" s="1642"/>
      <c r="F36" s="1642"/>
      <c r="G36" s="1642"/>
      <c r="H36" s="1642"/>
      <c r="I36" s="1642"/>
      <c r="J36" s="1642"/>
      <c r="K36" s="1642"/>
      <c r="L36" s="1642"/>
      <c r="M36" s="1642"/>
      <c r="N36" s="1642"/>
      <c r="O36" s="1642"/>
      <c r="P36" s="1642"/>
    </row>
    <row r="37" spans="1:16" ht="14.25" customHeight="1">
      <c r="A37" s="1642"/>
      <c r="B37" s="1642"/>
      <c r="C37" s="1642"/>
      <c r="D37" s="1642"/>
      <c r="E37" s="1642"/>
      <c r="F37" s="1642"/>
      <c r="G37" s="1642"/>
      <c r="H37" s="1642"/>
      <c r="I37" s="1642"/>
      <c r="J37" s="1642"/>
      <c r="K37" s="1642"/>
      <c r="L37" s="1642"/>
      <c r="M37" s="1642"/>
      <c r="N37" s="1642"/>
      <c r="O37" s="1642"/>
      <c r="P37" s="1642"/>
    </row>
    <row r="38" spans="1:16" ht="14.25" customHeight="1">
      <c r="A38" s="1642"/>
      <c r="B38" s="1642"/>
      <c r="C38" s="1642"/>
      <c r="D38" s="1642"/>
      <c r="E38" s="1642"/>
      <c r="F38" s="1642"/>
      <c r="G38" s="1642"/>
      <c r="H38" s="1642"/>
      <c r="I38" s="1642"/>
      <c r="J38" s="1642"/>
      <c r="K38" s="1642"/>
      <c r="L38" s="1642"/>
      <c r="M38" s="1642"/>
      <c r="N38" s="1642"/>
      <c r="O38" s="1642"/>
      <c r="P38" s="1642"/>
    </row>
    <row r="39" spans="1:16" ht="14.25" customHeight="1">
      <c r="A39" s="1642"/>
      <c r="B39" s="1642"/>
      <c r="C39" s="1642"/>
      <c r="D39" s="1642"/>
      <c r="E39" s="1642"/>
      <c r="F39" s="1642"/>
      <c r="G39" s="1642"/>
      <c r="H39" s="1642"/>
      <c r="I39" s="1642"/>
      <c r="J39" s="1642"/>
      <c r="K39" s="1642"/>
      <c r="L39" s="1642"/>
      <c r="M39" s="1642"/>
      <c r="N39" s="1642"/>
      <c r="O39" s="1642"/>
      <c r="P39" s="1642"/>
    </row>
    <row r="40" spans="1:16" ht="14.25" customHeight="1">
      <c r="A40" s="1642"/>
      <c r="B40" s="1642"/>
      <c r="C40" s="1642"/>
      <c r="D40" s="1642"/>
      <c r="E40" s="1642"/>
      <c r="F40" s="1642"/>
      <c r="G40" s="1642"/>
      <c r="H40" s="1642"/>
      <c r="I40" s="1642"/>
      <c r="J40" s="1642"/>
      <c r="K40" s="1642"/>
      <c r="L40" s="1642"/>
      <c r="M40" s="1642"/>
      <c r="N40" s="1642"/>
      <c r="O40" s="1642"/>
      <c r="P40" s="1642"/>
    </row>
    <row r="41" spans="1:16" ht="14.25" customHeight="1">
      <c r="A41" s="1642"/>
      <c r="B41" s="1642"/>
      <c r="C41" s="1642"/>
      <c r="D41" s="1642"/>
      <c r="E41" s="1642"/>
      <c r="F41" s="1642"/>
      <c r="G41" s="1642"/>
      <c r="H41" s="1642"/>
      <c r="I41" s="1642"/>
      <c r="J41" s="1642"/>
      <c r="K41" s="1642"/>
      <c r="L41" s="1642"/>
      <c r="M41" s="1642"/>
      <c r="N41" s="1642"/>
      <c r="O41" s="1642"/>
      <c r="P41" s="1642"/>
    </row>
    <row r="42" spans="1:16" ht="14.25" customHeight="1">
      <c r="A42" s="1642"/>
      <c r="B42" s="1642"/>
      <c r="C42" s="1642"/>
      <c r="D42" s="1642"/>
      <c r="E42" s="1642"/>
      <c r="F42" s="1642"/>
      <c r="G42" s="1642"/>
      <c r="H42" s="1642"/>
      <c r="I42" s="1642"/>
      <c r="J42" s="1642"/>
      <c r="K42" s="1642"/>
      <c r="L42" s="1642"/>
      <c r="M42" s="1642"/>
      <c r="N42" s="1642"/>
      <c r="O42" s="1642"/>
      <c r="P42" s="1642"/>
    </row>
    <row r="43" spans="1:16" ht="14.25" customHeight="1">
      <c r="A43" s="1642"/>
      <c r="B43" s="1642"/>
      <c r="C43" s="1642"/>
      <c r="D43" s="1642"/>
      <c r="E43" s="1642"/>
      <c r="F43" s="1642"/>
      <c r="G43" s="1642"/>
      <c r="H43" s="1642"/>
      <c r="I43" s="1642"/>
      <c r="J43" s="1642"/>
      <c r="K43" s="1642"/>
      <c r="L43" s="1642"/>
      <c r="M43" s="1642"/>
      <c r="N43" s="1642"/>
      <c r="O43" s="1642"/>
      <c r="P43" s="1642"/>
    </row>
    <row r="44" spans="1:16" ht="14.25" customHeight="1">
      <c r="A44" s="1642"/>
      <c r="B44" s="1642"/>
      <c r="C44" s="1642"/>
      <c r="D44" s="1642"/>
      <c r="E44" s="1642"/>
      <c r="F44" s="1642"/>
      <c r="G44" s="1642"/>
      <c r="H44" s="1642"/>
      <c r="I44" s="1642"/>
      <c r="J44" s="1642"/>
      <c r="K44" s="1642"/>
      <c r="L44" s="1642"/>
      <c r="M44" s="1642"/>
      <c r="N44" s="1642"/>
      <c r="O44" s="1642"/>
      <c r="P44" s="1642"/>
    </row>
    <row r="45" spans="1:16" ht="14.25" customHeight="1">
      <c r="A45" s="1642"/>
      <c r="B45" s="1642"/>
      <c r="C45" s="1642"/>
      <c r="D45" s="1642"/>
      <c r="E45" s="1642"/>
      <c r="F45" s="1642"/>
      <c r="G45" s="1642"/>
      <c r="H45" s="1642"/>
      <c r="I45" s="1642"/>
      <c r="J45" s="1642"/>
      <c r="K45" s="1642"/>
      <c r="L45" s="1642"/>
      <c r="M45" s="1642"/>
      <c r="N45" s="1642"/>
      <c r="O45" s="1642"/>
      <c r="P45" s="1642"/>
    </row>
    <row r="46" spans="1:16" ht="14.25" customHeight="1">
      <c r="A46" s="1642"/>
      <c r="B46" s="1642"/>
      <c r="C46" s="1642"/>
      <c r="D46" s="1642"/>
      <c r="E46" s="1642"/>
      <c r="F46" s="1642"/>
      <c r="G46" s="1642"/>
      <c r="H46" s="1642"/>
      <c r="I46" s="1642"/>
      <c r="J46" s="1642"/>
      <c r="K46" s="1642"/>
      <c r="L46" s="1642"/>
      <c r="M46" s="1642"/>
      <c r="N46" s="1642"/>
      <c r="O46" s="1642"/>
      <c r="P46" s="1642"/>
    </row>
    <row r="47" spans="1:16" ht="14.25" customHeight="1">
      <c r="A47" s="1642"/>
      <c r="B47" s="1642"/>
      <c r="C47" s="1642"/>
      <c r="D47" s="1642"/>
      <c r="E47" s="1642"/>
      <c r="F47" s="1642"/>
      <c r="G47" s="1642"/>
      <c r="H47" s="1642"/>
      <c r="I47" s="1642"/>
      <c r="J47" s="1642"/>
      <c r="K47" s="1642"/>
      <c r="L47" s="1642"/>
      <c r="M47" s="1642"/>
      <c r="N47" s="1642"/>
      <c r="O47" s="1642"/>
      <c r="P47" s="1642"/>
    </row>
    <row r="48" spans="1:16" ht="14.25" customHeight="1">
      <c r="A48" s="1642"/>
      <c r="B48" s="1642"/>
      <c r="C48" s="1642"/>
      <c r="D48" s="1642"/>
      <c r="E48" s="1642"/>
      <c r="F48" s="1642"/>
      <c r="G48" s="1642"/>
      <c r="H48" s="1642"/>
      <c r="I48" s="1642"/>
      <c r="J48" s="1642"/>
      <c r="K48" s="1642"/>
      <c r="L48" s="1642"/>
      <c r="M48" s="1642"/>
      <c r="N48" s="1642"/>
      <c r="O48" s="1642"/>
      <c r="P48" s="1642"/>
    </row>
    <row r="49" spans="1:16" ht="14.25" customHeight="1">
      <c r="A49" s="1642"/>
      <c r="B49" s="1642"/>
      <c r="C49" s="1642"/>
      <c r="D49" s="1642"/>
      <c r="E49" s="1642"/>
      <c r="F49" s="1642"/>
      <c r="G49" s="1642"/>
      <c r="H49" s="1642"/>
      <c r="I49" s="1642"/>
      <c r="J49" s="1642"/>
      <c r="K49" s="1642"/>
      <c r="L49" s="1642"/>
      <c r="M49" s="1642"/>
      <c r="N49" s="1642"/>
      <c r="O49" s="1642"/>
      <c r="P49" s="1642"/>
    </row>
    <row r="50" spans="1:16" ht="14.25" customHeight="1">
      <c r="A50" s="1642"/>
      <c r="B50" s="1642"/>
      <c r="C50" s="1642"/>
      <c r="D50" s="1642"/>
      <c r="E50" s="1642"/>
      <c r="F50" s="1642"/>
      <c r="G50" s="1642"/>
      <c r="H50" s="1642"/>
      <c r="I50" s="1642"/>
      <c r="J50" s="1642"/>
      <c r="K50" s="1642"/>
      <c r="L50" s="1642"/>
      <c r="M50" s="1642"/>
      <c r="N50" s="1642"/>
      <c r="O50" s="1642"/>
      <c r="P50" s="1642"/>
    </row>
    <row r="51" spans="1:16" ht="14.25" customHeight="1">
      <c r="A51" s="1642"/>
      <c r="B51" s="1642"/>
      <c r="C51" s="1642"/>
      <c r="D51" s="1642"/>
      <c r="E51" s="1642"/>
      <c r="F51" s="1642"/>
      <c r="G51" s="1642"/>
      <c r="H51" s="1642"/>
      <c r="I51" s="1642"/>
      <c r="J51" s="1642"/>
      <c r="K51" s="1642"/>
      <c r="L51" s="1642"/>
      <c r="M51" s="1642"/>
      <c r="N51" s="1642"/>
      <c r="O51" s="1642"/>
      <c r="P51" s="1642"/>
    </row>
    <row r="52" spans="1:16" ht="14.25" customHeight="1">
      <c r="A52" s="1642"/>
      <c r="B52" s="1642"/>
      <c r="C52" s="1642"/>
      <c r="D52" s="1642"/>
      <c r="E52" s="1642"/>
      <c r="F52" s="1642"/>
      <c r="G52" s="1642"/>
      <c r="H52" s="1642"/>
      <c r="I52" s="1642"/>
      <c r="J52" s="1642"/>
      <c r="K52" s="1642"/>
      <c r="L52" s="1642"/>
      <c r="M52" s="1642"/>
      <c r="N52" s="1642"/>
      <c r="O52" s="1642"/>
      <c r="P52" s="1642"/>
    </row>
    <row r="53" spans="1:16" ht="14.25" customHeight="1">
      <c r="A53" s="1642"/>
      <c r="B53" s="1642"/>
      <c r="C53" s="1642"/>
      <c r="D53" s="1642"/>
      <c r="E53" s="1642"/>
      <c r="F53" s="1642"/>
      <c r="G53" s="1642"/>
      <c r="H53" s="1642"/>
      <c r="I53" s="1642"/>
      <c r="J53" s="1642"/>
      <c r="K53" s="1642"/>
      <c r="L53" s="1642"/>
      <c r="M53" s="1642"/>
      <c r="N53" s="1642"/>
      <c r="O53" s="1642"/>
      <c r="P53" s="1642"/>
    </row>
    <row r="54" spans="1:16" ht="92.25" customHeight="1">
      <c r="A54" s="1642"/>
      <c r="B54" s="1642"/>
      <c r="C54" s="1642"/>
      <c r="D54" s="1642"/>
      <c r="E54" s="1642"/>
      <c r="F54" s="1642"/>
      <c r="G54" s="1642"/>
      <c r="H54" s="1642"/>
      <c r="I54" s="1642"/>
      <c r="J54" s="1642"/>
      <c r="K54" s="1642"/>
      <c r="L54" s="1642"/>
      <c r="M54" s="1642"/>
      <c r="N54" s="1642"/>
      <c r="O54" s="1642"/>
      <c r="P54" s="1642"/>
    </row>
    <row r="55" spans="1:16">
      <c r="A55" s="1642"/>
      <c r="B55" s="1642"/>
      <c r="C55" s="1642"/>
      <c r="D55" s="1642"/>
      <c r="E55" s="1642"/>
      <c r="F55" s="1642"/>
      <c r="G55" s="1642"/>
      <c r="H55" s="1642"/>
      <c r="I55" s="1642"/>
      <c r="J55" s="1642"/>
      <c r="K55" s="1642"/>
      <c r="L55" s="1642"/>
      <c r="M55" s="1642"/>
      <c r="N55" s="1642"/>
      <c r="O55" s="1642"/>
      <c r="P55" s="1642"/>
    </row>
    <row r="56" spans="1:16">
      <c r="A56" s="1642"/>
      <c r="B56" s="1642"/>
      <c r="C56" s="1642"/>
      <c r="D56" s="1642"/>
      <c r="E56" s="1642"/>
      <c r="F56" s="1642"/>
      <c r="G56" s="1642"/>
      <c r="H56" s="1642"/>
      <c r="I56" s="1642"/>
      <c r="J56" s="1642"/>
      <c r="K56" s="1642"/>
      <c r="L56" s="1642"/>
      <c r="M56" s="1642"/>
      <c r="N56" s="1642"/>
      <c r="O56" s="1642"/>
      <c r="P56" s="1642"/>
    </row>
    <row r="57" spans="1:16">
      <c r="A57" s="1642"/>
      <c r="B57" s="1642"/>
      <c r="C57" s="1642"/>
      <c r="D57" s="1642"/>
      <c r="E57" s="1642"/>
      <c r="F57" s="1642"/>
      <c r="G57" s="1642"/>
      <c r="H57" s="1642"/>
      <c r="I57" s="1642"/>
      <c r="J57" s="1642"/>
      <c r="K57" s="1642"/>
      <c r="L57" s="1642"/>
      <c r="M57" s="1642"/>
      <c r="N57" s="1642"/>
      <c r="O57" s="1642"/>
      <c r="P57" s="1642"/>
    </row>
    <row r="58" spans="1:16">
      <c r="A58" s="1642"/>
      <c r="B58" s="1642"/>
      <c r="C58" s="1642"/>
      <c r="D58" s="1642"/>
      <c r="E58" s="1642"/>
      <c r="F58" s="1642"/>
      <c r="G58" s="1642"/>
      <c r="H58" s="1642"/>
      <c r="I58" s="1642"/>
      <c r="J58" s="1642"/>
      <c r="K58" s="1642"/>
      <c r="L58" s="1642"/>
      <c r="M58" s="1642"/>
      <c r="N58" s="1642"/>
      <c r="O58" s="1642"/>
      <c r="P58" s="1642"/>
    </row>
    <row r="59" spans="1:16">
      <c r="A59" s="1642"/>
      <c r="B59" s="1642"/>
      <c r="C59" s="1642"/>
      <c r="D59" s="1642"/>
      <c r="E59" s="1642"/>
      <c r="F59" s="1642"/>
      <c r="G59" s="1642"/>
      <c r="H59" s="1642"/>
      <c r="I59" s="1642"/>
      <c r="J59" s="1642"/>
      <c r="K59" s="1642"/>
      <c r="L59" s="1642"/>
      <c r="M59" s="1642"/>
      <c r="N59" s="1642"/>
      <c r="O59" s="1642"/>
      <c r="P59" s="1642"/>
    </row>
    <row r="60" spans="1:16">
      <c r="A60" s="1642"/>
      <c r="B60" s="1642"/>
      <c r="C60" s="1642"/>
      <c r="D60" s="1642"/>
      <c r="E60" s="1642"/>
      <c r="F60" s="1642"/>
      <c r="G60" s="1642"/>
      <c r="H60" s="1642"/>
      <c r="I60" s="1642"/>
      <c r="J60" s="1642"/>
      <c r="K60" s="1642"/>
      <c r="L60" s="1642"/>
      <c r="M60" s="1642"/>
      <c r="N60" s="1642"/>
      <c r="O60" s="1642"/>
      <c r="P60" s="1642"/>
    </row>
    <row r="61" spans="1:16">
      <c r="A61" s="1642"/>
      <c r="B61" s="1642"/>
      <c r="C61" s="1642"/>
      <c r="D61" s="1642"/>
      <c r="E61" s="1642"/>
      <c r="F61" s="1642"/>
      <c r="G61" s="1642"/>
      <c r="H61" s="1642"/>
      <c r="I61" s="1642"/>
      <c r="J61" s="1642"/>
      <c r="K61" s="1642"/>
      <c r="L61" s="1642"/>
      <c r="M61" s="1642"/>
      <c r="N61" s="1642"/>
      <c r="O61" s="1642"/>
      <c r="P61" s="1642"/>
    </row>
    <row r="62" spans="1:16" ht="90" customHeight="1">
      <c r="A62" s="1642"/>
      <c r="B62" s="1642"/>
      <c r="C62" s="1642"/>
      <c r="D62" s="1642"/>
      <c r="E62" s="1642"/>
      <c r="F62" s="1642"/>
      <c r="G62" s="1642"/>
      <c r="H62" s="1642"/>
      <c r="I62" s="1642"/>
      <c r="J62" s="1642"/>
      <c r="K62" s="1642"/>
      <c r="L62" s="1642"/>
      <c r="M62" s="1642"/>
      <c r="N62" s="1642"/>
      <c r="O62" s="1642"/>
      <c r="P62" s="1642"/>
    </row>
    <row r="63" spans="1:16">
      <c r="A63" s="1642"/>
      <c r="B63" s="1642"/>
      <c r="C63" s="1642"/>
      <c r="D63" s="1642"/>
      <c r="E63" s="1642"/>
      <c r="F63" s="1642"/>
      <c r="G63" s="1642"/>
      <c r="H63" s="1642"/>
      <c r="I63" s="1642"/>
      <c r="J63" s="1642"/>
      <c r="K63" s="1642"/>
      <c r="L63" s="1642"/>
      <c r="M63" s="1642"/>
      <c r="N63" s="1642"/>
      <c r="O63" s="1642"/>
      <c r="P63" s="1642"/>
    </row>
    <row r="64" spans="1:16">
      <c r="A64" s="1642"/>
      <c r="B64" s="1642"/>
      <c r="C64" s="1642"/>
      <c r="D64" s="1642"/>
      <c r="E64" s="1642"/>
      <c r="F64" s="1642"/>
      <c r="G64" s="1642"/>
      <c r="H64" s="1642"/>
      <c r="I64" s="1642"/>
      <c r="J64" s="1642"/>
      <c r="K64" s="1642"/>
      <c r="L64" s="1642"/>
      <c r="M64" s="1642"/>
      <c r="N64" s="1642"/>
      <c r="O64" s="1642"/>
      <c r="P64" s="1642"/>
    </row>
    <row r="65" spans="1:16">
      <c r="A65" s="1642"/>
      <c r="B65" s="1642"/>
      <c r="C65" s="1642"/>
      <c r="D65" s="1642"/>
      <c r="E65" s="1642"/>
      <c r="F65" s="1642"/>
      <c r="G65" s="1642"/>
      <c r="H65" s="1642"/>
      <c r="I65" s="1642"/>
      <c r="J65" s="1642"/>
      <c r="K65" s="1642"/>
      <c r="L65" s="1642"/>
      <c r="M65" s="1642"/>
      <c r="N65" s="1642"/>
      <c r="O65" s="1642"/>
      <c r="P65" s="1642"/>
    </row>
    <row r="66" spans="1:16" ht="19.5" customHeight="1">
      <c r="A66" s="1642"/>
      <c r="B66" s="1642"/>
      <c r="C66" s="1642"/>
      <c r="D66" s="1642"/>
      <c r="E66" s="1642"/>
      <c r="F66" s="1642"/>
      <c r="G66" s="1642"/>
      <c r="H66" s="1642"/>
      <c r="I66" s="1642"/>
      <c r="J66" s="1642"/>
      <c r="K66" s="1642"/>
      <c r="L66" s="1642"/>
      <c r="M66" s="1642"/>
      <c r="N66" s="1642"/>
      <c r="O66" s="1642"/>
      <c r="P66" s="1642"/>
    </row>
    <row r="67" spans="1:16" ht="127.5" customHeight="1">
      <c r="A67" s="1642"/>
      <c r="B67" s="1642"/>
      <c r="C67" s="1642"/>
      <c r="D67" s="1642"/>
      <c r="E67" s="1642"/>
      <c r="F67" s="1642"/>
      <c r="G67" s="1642"/>
      <c r="H67" s="1642"/>
      <c r="I67" s="1642"/>
      <c r="J67" s="1642"/>
      <c r="K67" s="1642"/>
      <c r="L67" s="1642"/>
      <c r="M67" s="1642"/>
      <c r="N67" s="1642"/>
      <c r="O67" s="1642"/>
      <c r="P67" s="1642"/>
    </row>
  </sheetData>
  <mergeCells count="1">
    <mergeCell ref="A7:P67"/>
  </mergeCells>
  <pageMargins left="0.70866141732283472" right="0.70866141732283472" top="0.74803149606299213" bottom="0.74803149606299213" header="0.31496062992125984" footer="0.31496062992125984"/>
  <pageSetup scale="40" orientation="landscape" r:id="rId1"/>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76">
    <tabColor theme="1"/>
    <pageSetUpPr fitToPage="1"/>
  </sheetPr>
  <dimension ref="A5:AB47"/>
  <sheetViews>
    <sheetView showGridLines="0" view="pageBreakPreview" zoomScale="70" zoomScaleNormal="100" zoomScaleSheetLayoutView="70" workbookViewId="0">
      <selection activeCell="A6" sqref="A6:M35"/>
    </sheetView>
  </sheetViews>
  <sheetFormatPr defaultColWidth="11.42578125" defaultRowHeight="14.25"/>
  <cols>
    <col min="1" max="6" width="11.42578125" style="218"/>
    <col min="7" max="7" width="13.42578125" style="218" customWidth="1"/>
    <col min="8" max="8" width="11.42578125" style="218"/>
    <col min="9" max="9" width="23.42578125" style="218" customWidth="1"/>
    <col min="10" max="10" width="24.42578125" style="218" customWidth="1"/>
    <col min="11" max="11" width="15.5703125" style="218" customWidth="1"/>
    <col min="12" max="12" width="13.140625" style="218" customWidth="1"/>
    <col min="13" max="13" width="20.140625" style="218" customWidth="1"/>
    <col min="14" max="16384" width="11.42578125" style="218"/>
  </cols>
  <sheetData>
    <row r="5" spans="1:28" ht="22.5" customHeight="1"/>
    <row r="6" spans="1:28">
      <c r="A6" s="1643" t="s">
        <v>865</v>
      </c>
      <c r="B6" s="1644"/>
      <c r="C6" s="1644"/>
      <c r="D6" s="1644"/>
      <c r="E6" s="1644"/>
      <c r="F6" s="1644"/>
      <c r="G6" s="1644"/>
      <c r="H6" s="1644"/>
      <c r="I6" s="1644"/>
      <c r="J6" s="1644"/>
      <c r="K6" s="1644"/>
      <c r="L6" s="1644"/>
      <c r="M6" s="1644"/>
    </row>
    <row r="7" spans="1:28" ht="14.25" customHeight="1">
      <c r="A7" s="1644"/>
      <c r="B7" s="1644"/>
      <c r="C7" s="1644"/>
      <c r="D7" s="1644"/>
      <c r="E7" s="1644"/>
      <c r="F7" s="1644"/>
      <c r="G7" s="1644"/>
      <c r="H7" s="1644"/>
      <c r="I7" s="1644"/>
      <c r="J7" s="1644"/>
      <c r="K7" s="1644"/>
      <c r="L7" s="1644"/>
      <c r="M7" s="1644"/>
      <c r="O7" s="469"/>
      <c r="P7" s="470"/>
      <c r="Q7" s="470"/>
      <c r="R7" s="470"/>
      <c r="S7" s="470"/>
      <c r="T7" s="470"/>
      <c r="U7" s="470"/>
      <c r="V7" s="470"/>
      <c r="W7" s="470"/>
      <c r="X7" s="470"/>
      <c r="Y7" s="470"/>
      <c r="Z7" s="470"/>
      <c r="AA7" s="470"/>
      <c r="AB7" s="470"/>
    </row>
    <row r="8" spans="1:28" ht="14.25" customHeight="1">
      <c r="A8" s="1644"/>
      <c r="B8" s="1644"/>
      <c r="C8" s="1644"/>
      <c r="D8" s="1644"/>
      <c r="E8" s="1644"/>
      <c r="F8" s="1644"/>
      <c r="G8" s="1644"/>
      <c r="H8" s="1644"/>
      <c r="I8" s="1644"/>
      <c r="J8" s="1644"/>
      <c r="K8" s="1644"/>
      <c r="L8" s="1644"/>
      <c r="M8" s="1644"/>
      <c r="O8" s="470"/>
      <c r="P8" s="470"/>
      <c r="Q8" s="470"/>
      <c r="R8" s="470"/>
      <c r="S8" s="470"/>
      <c r="T8" s="470"/>
      <c r="U8" s="470"/>
      <c r="V8" s="470"/>
      <c r="W8" s="470"/>
      <c r="X8" s="470"/>
      <c r="Y8" s="470"/>
      <c r="Z8" s="470"/>
      <c r="AA8" s="470"/>
      <c r="AB8" s="470"/>
    </row>
    <row r="9" spans="1:28" ht="14.25" customHeight="1">
      <c r="A9" s="1644"/>
      <c r="B9" s="1644"/>
      <c r="C9" s="1644"/>
      <c r="D9" s="1644"/>
      <c r="E9" s="1644"/>
      <c r="F9" s="1644"/>
      <c r="G9" s="1644"/>
      <c r="H9" s="1644"/>
      <c r="I9" s="1644"/>
      <c r="J9" s="1644"/>
      <c r="K9" s="1644"/>
      <c r="L9" s="1644"/>
      <c r="M9" s="1644"/>
      <c r="O9" s="470"/>
      <c r="P9" s="470"/>
      <c r="Q9" s="470"/>
      <c r="R9" s="470"/>
      <c r="S9" s="470"/>
      <c r="T9" s="470"/>
      <c r="U9" s="470"/>
      <c r="V9" s="470"/>
      <c r="W9" s="470"/>
      <c r="X9" s="470"/>
      <c r="Y9" s="470"/>
      <c r="Z9" s="470"/>
      <c r="AA9" s="470"/>
      <c r="AB9" s="470"/>
    </row>
    <row r="10" spans="1:28" ht="14.25" customHeight="1">
      <c r="A10" s="1644"/>
      <c r="B10" s="1644"/>
      <c r="C10" s="1644"/>
      <c r="D10" s="1644"/>
      <c r="E10" s="1644"/>
      <c r="F10" s="1644"/>
      <c r="G10" s="1644"/>
      <c r="H10" s="1644"/>
      <c r="I10" s="1644"/>
      <c r="J10" s="1644"/>
      <c r="K10" s="1644"/>
      <c r="L10" s="1644"/>
      <c r="M10" s="1644"/>
      <c r="O10" s="470"/>
      <c r="P10" s="470"/>
      <c r="Q10" s="470"/>
      <c r="R10" s="470"/>
      <c r="S10" s="470"/>
      <c r="T10" s="470"/>
      <c r="U10" s="470"/>
      <c r="V10" s="470"/>
      <c r="W10" s="470"/>
      <c r="X10" s="470"/>
      <c r="Y10" s="470"/>
      <c r="Z10" s="470"/>
      <c r="AA10" s="470"/>
      <c r="AB10" s="470"/>
    </row>
    <row r="11" spans="1:28" ht="14.25" customHeight="1">
      <c r="A11" s="1644"/>
      <c r="B11" s="1644"/>
      <c r="C11" s="1644"/>
      <c r="D11" s="1644"/>
      <c r="E11" s="1644"/>
      <c r="F11" s="1644"/>
      <c r="G11" s="1644"/>
      <c r="H11" s="1644"/>
      <c r="I11" s="1644"/>
      <c r="J11" s="1644"/>
      <c r="K11" s="1644"/>
      <c r="L11" s="1644"/>
      <c r="M11" s="1644"/>
      <c r="O11" s="470"/>
      <c r="P11" s="470"/>
      <c r="Q11" s="470"/>
      <c r="R11" s="470"/>
      <c r="S11" s="470"/>
      <c r="T11" s="470"/>
      <c r="U11" s="470"/>
      <c r="V11" s="470"/>
      <c r="W11" s="470"/>
      <c r="X11" s="470"/>
      <c r="Y11" s="470"/>
      <c r="Z11" s="470"/>
      <c r="AA11" s="470"/>
      <c r="AB11" s="470"/>
    </row>
    <row r="12" spans="1:28" ht="14.25" customHeight="1">
      <c r="A12" s="1644"/>
      <c r="B12" s="1644"/>
      <c r="C12" s="1644"/>
      <c r="D12" s="1644"/>
      <c r="E12" s="1644"/>
      <c r="F12" s="1644"/>
      <c r="G12" s="1644"/>
      <c r="H12" s="1644"/>
      <c r="I12" s="1644"/>
      <c r="J12" s="1644"/>
      <c r="K12" s="1644"/>
      <c r="L12" s="1644"/>
      <c r="M12" s="1644"/>
      <c r="O12" s="470"/>
      <c r="P12" s="470"/>
      <c r="Q12" s="470"/>
      <c r="R12" s="470"/>
      <c r="S12" s="470"/>
      <c r="T12" s="470"/>
      <c r="U12" s="470"/>
      <c r="V12" s="470"/>
      <c r="W12" s="470"/>
      <c r="X12" s="470"/>
      <c r="Y12" s="470"/>
      <c r="Z12" s="470"/>
      <c r="AA12" s="470"/>
      <c r="AB12" s="470"/>
    </row>
    <row r="13" spans="1:28" ht="14.25" customHeight="1">
      <c r="A13" s="1644"/>
      <c r="B13" s="1644"/>
      <c r="C13" s="1644"/>
      <c r="D13" s="1644"/>
      <c r="E13" s="1644"/>
      <c r="F13" s="1644"/>
      <c r="G13" s="1644"/>
      <c r="H13" s="1644"/>
      <c r="I13" s="1644"/>
      <c r="J13" s="1644"/>
      <c r="K13" s="1644"/>
      <c r="L13" s="1644"/>
      <c r="M13" s="1644"/>
      <c r="O13" s="470"/>
      <c r="P13" s="470"/>
      <c r="Q13" s="470"/>
      <c r="R13" s="470"/>
      <c r="S13" s="470"/>
      <c r="T13" s="470"/>
      <c r="U13" s="470"/>
      <c r="V13" s="470"/>
      <c r="W13" s="470"/>
      <c r="X13" s="470"/>
      <c r="Y13" s="470"/>
      <c r="Z13" s="470"/>
      <c r="AA13" s="470"/>
      <c r="AB13" s="470"/>
    </row>
    <row r="14" spans="1:28" ht="14.25" customHeight="1">
      <c r="A14" s="1644"/>
      <c r="B14" s="1644"/>
      <c r="C14" s="1644"/>
      <c r="D14" s="1644"/>
      <c r="E14" s="1644"/>
      <c r="F14" s="1644"/>
      <c r="G14" s="1644"/>
      <c r="H14" s="1644"/>
      <c r="I14" s="1644"/>
      <c r="J14" s="1644"/>
      <c r="K14" s="1644"/>
      <c r="L14" s="1644"/>
      <c r="M14" s="1644"/>
      <c r="O14" s="470"/>
      <c r="P14" s="470"/>
      <c r="Q14" s="470"/>
      <c r="R14" s="470"/>
      <c r="S14" s="470"/>
      <c r="T14" s="470"/>
      <c r="U14" s="470"/>
      <c r="V14" s="470"/>
      <c r="W14" s="470"/>
      <c r="X14" s="470"/>
      <c r="Y14" s="470"/>
      <c r="Z14" s="470"/>
      <c r="AA14" s="470"/>
      <c r="AB14" s="470"/>
    </row>
    <row r="15" spans="1:28" ht="14.25" customHeight="1">
      <c r="A15" s="1644"/>
      <c r="B15" s="1644"/>
      <c r="C15" s="1644"/>
      <c r="D15" s="1644"/>
      <c r="E15" s="1644"/>
      <c r="F15" s="1644"/>
      <c r="G15" s="1644"/>
      <c r="H15" s="1644"/>
      <c r="I15" s="1644"/>
      <c r="J15" s="1644"/>
      <c r="K15" s="1644"/>
      <c r="L15" s="1644"/>
      <c r="M15" s="1644"/>
      <c r="O15" s="470"/>
      <c r="P15" s="470"/>
      <c r="Q15" s="470"/>
      <c r="R15" s="470"/>
      <c r="S15" s="470"/>
      <c r="T15" s="470"/>
      <c r="U15" s="470"/>
      <c r="V15" s="470"/>
      <c r="W15" s="470"/>
      <c r="X15" s="470"/>
      <c r="Y15" s="470"/>
      <c r="Z15" s="470"/>
      <c r="AA15" s="470"/>
      <c r="AB15" s="470"/>
    </row>
    <row r="16" spans="1:28" ht="14.25" customHeight="1">
      <c r="A16" s="1644"/>
      <c r="B16" s="1644"/>
      <c r="C16" s="1644"/>
      <c r="D16" s="1644"/>
      <c r="E16" s="1644"/>
      <c r="F16" s="1644"/>
      <c r="G16" s="1644"/>
      <c r="H16" s="1644"/>
      <c r="I16" s="1644"/>
      <c r="J16" s="1644"/>
      <c r="K16" s="1644"/>
      <c r="L16" s="1644"/>
      <c r="M16" s="1644"/>
      <c r="O16" s="470"/>
      <c r="P16" s="470"/>
      <c r="Q16" s="470"/>
      <c r="R16" s="470"/>
      <c r="S16" s="470"/>
      <c r="T16" s="470"/>
      <c r="U16" s="470"/>
      <c r="V16" s="470"/>
      <c r="W16" s="470"/>
      <c r="X16" s="470"/>
      <c r="Y16" s="470"/>
      <c r="Z16" s="470"/>
      <c r="AA16" s="470"/>
      <c r="AB16" s="470"/>
    </row>
    <row r="17" spans="1:28" ht="14.25" customHeight="1">
      <c r="A17" s="1644"/>
      <c r="B17" s="1644"/>
      <c r="C17" s="1644"/>
      <c r="D17" s="1644"/>
      <c r="E17" s="1644"/>
      <c r="F17" s="1644"/>
      <c r="G17" s="1644"/>
      <c r="H17" s="1644"/>
      <c r="I17" s="1644"/>
      <c r="J17" s="1644"/>
      <c r="K17" s="1644"/>
      <c r="L17" s="1644"/>
      <c r="M17" s="1644"/>
      <c r="O17" s="470"/>
      <c r="P17" s="470"/>
      <c r="Q17" s="470"/>
      <c r="R17" s="470"/>
      <c r="S17" s="470"/>
      <c r="T17" s="470"/>
      <c r="U17" s="470"/>
      <c r="V17" s="470"/>
      <c r="W17" s="470"/>
      <c r="X17" s="470"/>
      <c r="Y17" s="470"/>
      <c r="Z17" s="470"/>
      <c r="AA17" s="470"/>
      <c r="AB17" s="470"/>
    </row>
    <row r="18" spans="1:28" ht="14.25" customHeight="1">
      <c r="A18" s="1644"/>
      <c r="B18" s="1644"/>
      <c r="C18" s="1644"/>
      <c r="D18" s="1644"/>
      <c r="E18" s="1644"/>
      <c r="F18" s="1644"/>
      <c r="G18" s="1644"/>
      <c r="H18" s="1644"/>
      <c r="I18" s="1644"/>
      <c r="J18" s="1644"/>
      <c r="K18" s="1644"/>
      <c r="L18" s="1644"/>
      <c r="M18" s="1644"/>
      <c r="O18" s="470"/>
      <c r="P18" s="470"/>
      <c r="Q18" s="470"/>
      <c r="R18" s="470"/>
      <c r="S18" s="470"/>
      <c r="T18" s="470"/>
      <c r="U18" s="470"/>
      <c r="V18" s="470"/>
      <c r="W18" s="470"/>
      <c r="X18" s="470"/>
      <c r="Y18" s="470"/>
      <c r="Z18" s="470"/>
      <c r="AA18" s="470"/>
      <c r="AB18" s="470"/>
    </row>
    <row r="19" spans="1:28" ht="14.25" customHeight="1">
      <c r="A19" s="1644"/>
      <c r="B19" s="1644"/>
      <c r="C19" s="1644"/>
      <c r="D19" s="1644"/>
      <c r="E19" s="1644"/>
      <c r="F19" s="1644"/>
      <c r="G19" s="1644"/>
      <c r="H19" s="1644"/>
      <c r="I19" s="1644"/>
      <c r="J19" s="1644"/>
      <c r="K19" s="1644"/>
      <c r="L19" s="1644"/>
      <c r="M19" s="1644"/>
      <c r="O19" s="470"/>
      <c r="P19" s="470"/>
      <c r="Q19" s="470"/>
      <c r="R19" s="470"/>
      <c r="S19" s="470"/>
      <c r="T19" s="470"/>
      <c r="U19" s="470"/>
      <c r="V19" s="470"/>
      <c r="W19" s="470"/>
      <c r="X19" s="470"/>
      <c r="Y19" s="470"/>
      <c r="Z19" s="470"/>
      <c r="AA19" s="470"/>
      <c r="AB19" s="470"/>
    </row>
    <row r="20" spans="1:28" ht="14.25" customHeight="1">
      <c r="A20" s="1644"/>
      <c r="B20" s="1644"/>
      <c r="C20" s="1644"/>
      <c r="D20" s="1644"/>
      <c r="E20" s="1644"/>
      <c r="F20" s="1644"/>
      <c r="G20" s="1644"/>
      <c r="H20" s="1644"/>
      <c r="I20" s="1644"/>
      <c r="J20" s="1644"/>
      <c r="K20" s="1644"/>
      <c r="L20" s="1644"/>
      <c r="M20" s="1644"/>
      <c r="O20" s="470"/>
      <c r="P20" s="470"/>
      <c r="Q20" s="470"/>
      <c r="R20" s="470"/>
      <c r="S20" s="470"/>
      <c r="T20" s="470"/>
      <c r="U20" s="470"/>
      <c r="V20" s="470"/>
      <c r="W20" s="470"/>
      <c r="X20" s="470"/>
      <c r="Y20" s="470"/>
      <c r="Z20" s="470"/>
      <c r="AA20" s="470"/>
      <c r="AB20" s="470"/>
    </row>
    <row r="21" spans="1:28" ht="14.25" customHeight="1">
      <c r="A21" s="1644"/>
      <c r="B21" s="1644"/>
      <c r="C21" s="1644"/>
      <c r="D21" s="1644"/>
      <c r="E21" s="1644"/>
      <c r="F21" s="1644"/>
      <c r="G21" s="1644"/>
      <c r="H21" s="1644"/>
      <c r="I21" s="1644"/>
      <c r="J21" s="1644"/>
      <c r="K21" s="1644"/>
      <c r="L21" s="1644"/>
      <c r="M21" s="1644"/>
      <c r="O21" s="470"/>
      <c r="P21" s="470"/>
      <c r="Q21" s="470"/>
      <c r="R21" s="470"/>
      <c r="S21" s="470"/>
      <c r="T21" s="470"/>
      <c r="U21" s="470"/>
      <c r="V21" s="470"/>
      <c r="W21" s="470"/>
      <c r="X21" s="470"/>
      <c r="Y21" s="470"/>
      <c r="Z21" s="470"/>
      <c r="AA21" s="470"/>
      <c r="AB21" s="470"/>
    </row>
    <row r="22" spans="1:28" ht="14.25" customHeight="1">
      <c r="A22" s="1644"/>
      <c r="B22" s="1644"/>
      <c r="C22" s="1644"/>
      <c r="D22" s="1644"/>
      <c r="E22" s="1644"/>
      <c r="F22" s="1644"/>
      <c r="G22" s="1644"/>
      <c r="H22" s="1644"/>
      <c r="I22" s="1644"/>
      <c r="J22" s="1644"/>
      <c r="K22" s="1644"/>
      <c r="L22" s="1644"/>
      <c r="M22" s="1644"/>
      <c r="O22" s="470"/>
      <c r="P22" s="470"/>
      <c r="Q22" s="470"/>
      <c r="R22" s="470"/>
      <c r="S22" s="470"/>
      <c r="T22" s="470"/>
      <c r="U22" s="470"/>
      <c r="V22" s="470"/>
      <c r="W22" s="470"/>
      <c r="X22" s="470"/>
      <c r="Y22" s="470"/>
      <c r="Z22" s="470"/>
      <c r="AA22" s="470"/>
      <c r="AB22" s="470"/>
    </row>
    <row r="23" spans="1:28" ht="14.25" customHeight="1">
      <c r="A23" s="1644"/>
      <c r="B23" s="1644"/>
      <c r="C23" s="1644"/>
      <c r="D23" s="1644"/>
      <c r="E23" s="1644"/>
      <c r="F23" s="1644"/>
      <c r="G23" s="1644"/>
      <c r="H23" s="1644"/>
      <c r="I23" s="1644"/>
      <c r="J23" s="1644"/>
      <c r="K23" s="1644"/>
      <c r="L23" s="1644"/>
      <c r="M23" s="1644"/>
      <c r="O23" s="470"/>
      <c r="P23" s="470"/>
      <c r="Q23" s="470"/>
      <c r="R23" s="470"/>
      <c r="S23" s="470"/>
      <c r="T23" s="470"/>
      <c r="U23" s="470"/>
      <c r="V23" s="470"/>
      <c r="W23" s="470"/>
      <c r="X23" s="470"/>
      <c r="Y23" s="470"/>
      <c r="Z23" s="470"/>
      <c r="AA23" s="470"/>
      <c r="AB23" s="470"/>
    </row>
    <row r="24" spans="1:28" ht="14.25" customHeight="1">
      <c r="A24" s="1644"/>
      <c r="B24" s="1644"/>
      <c r="C24" s="1644"/>
      <c r="D24" s="1644"/>
      <c r="E24" s="1644"/>
      <c r="F24" s="1644"/>
      <c r="G24" s="1644"/>
      <c r="H24" s="1644"/>
      <c r="I24" s="1644"/>
      <c r="J24" s="1644"/>
      <c r="K24" s="1644"/>
      <c r="L24" s="1644"/>
      <c r="M24" s="1644"/>
      <c r="O24" s="470"/>
      <c r="P24" s="470"/>
      <c r="Q24" s="470"/>
      <c r="R24" s="470"/>
      <c r="S24" s="470"/>
      <c r="T24" s="470"/>
      <c r="U24" s="470"/>
      <c r="V24" s="470"/>
      <c r="W24" s="470"/>
      <c r="X24" s="470"/>
      <c r="Y24" s="470"/>
      <c r="Z24" s="470"/>
      <c r="AA24" s="470"/>
      <c r="AB24" s="470"/>
    </row>
    <row r="25" spans="1:28" ht="14.25" customHeight="1">
      <c r="A25" s="1644"/>
      <c r="B25" s="1644"/>
      <c r="C25" s="1644"/>
      <c r="D25" s="1644"/>
      <c r="E25" s="1644"/>
      <c r="F25" s="1644"/>
      <c r="G25" s="1644"/>
      <c r="H25" s="1644"/>
      <c r="I25" s="1644"/>
      <c r="J25" s="1644"/>
      <c r="K25" s="1644"/>
      <c r="L25" s="1644"/>
      <c r="M25" s="1644"/>
      <c r="O25" s="470"/>
      <c r="P25" s="470"/>
      <c r="Q25" s="470"/>
      <c r="R25" s="470"/>
      <c r="S25" s="470"/>
      <c r="T25" s="470"/>
      <c r="U25" s="470"/>
      <c r="V25" s="470"/>
      <c r="W25" s="470"/>
      <c r="X25" s="470"/>
      <c r="Y25" s="470"/>
      <c r="Z25" s="470"/>
      <c r="AA25" s="470"/>
      <c r="AB25" s="470"/>
    </row>
    <row r="26" spans="1:28" ht="14.25" customHeight="1">
      <c r="A26" s="1644"/>
      <c r="B26" s="1644"/>
      <c r="C26" s="1644"/>
      <c r="D26" s="1644"/>
      <c r="E26" s="1644"/>
      <c r="F26" s="1644"/>
      <c r="G26" s="1644"/>
      <c r="H26" s="1644"/>
      <c r="I26" s="1644"/>
      <c r="J26" s="1644"/>
      <c r="K26" s="1644"/>
      <c r="L26" s="1644"/>
      <c r="M26" s="1644"/>
      <c r="O26" s="470"/>
      <c r="P26" s="470"/>
      <c r="Q26" s="470"/>
      <c r="R26" s="470"/>
      <c r="S26" s="470"/>
      <c r="T26" s="470"/>
      <c r="U26" s="470"/>
      <c r="V26" s="470"/>
      <c r="W26" s="470"/>
      <c r="X26" s="470"/>
      <c r="Y26" s="470"/>
      <c r="Z26" s="470"/>
      <c r="AA26" s="470"/>
      <c r="AB26" s="470"/>
    </row>
    <row r="27" spans="1:28" ht="14.25" customHeight="1">
      <c r="A27" s="1644"/>
      <c r="B27" s="1644"/>
      <c r="C27" s="1644"/>
      <c r="D27" s="1644"/>
      <c r="E27" s="1644"/>
      <c r="F27" s="1644"/>
      <c r="G27" s="1644"/>
      <c r="H27" s="1644"/>
      <c r="I27" s="1644"/>
      <c r="J27" s="1644"/>
      <c r="K27" s="1644"/>
      <c r="L27" s="1644"/>
      <c r="M27" s="1644"/>
      <c r="O27" s="470"/>
      <c r="P27" s="470"/>
      <c r="Q27" s="470"/>
      <c r="R27" s="470"/>
      <c r="S27" s="470"/>
      <c r="T27" s="470"/>
      <c r="U27" s="470"/>
      <c r="V27" s="470"/>
      <c r="W27" s="470"/>
      <c r="X27" s="470"/>
      <c r="Y27" s="470"/>
      <c r="Z27" s="470"/>
      <c r="AA27" s="470"/>
      <c r="AB27" s="470"/>
    </row>
    <row r="28" spans="1:28" ht="61.5" customHeight="1">
      <c r="A28" s="1644"/>
      <c r="B28" s="1644"/>
      <c r="C28" s="1644"/>
      <c r="D28" s="1644"/>
      <c r="E28" s="1644"/>
      <c r="F28" s="1644"/>
      <c r="G28" s="1644"/>
      <c r="H28" s="1644"/>
      <c r="I28" s="1644"/>
      <c r="J28" s="1644"/>
      <c r="K28" s="1644"/>
      <c r="L28" s="1644"/>
      <c r="M28" s="1644"/>
      <c r="O28" s="470"/>
      <c r="P28" s="470"/>
      <c r="Q28" s="470"/>
      <c r="R28" s="470"/>
      <c r="S28" s="470"/>
      <c r="T28" s="470"/>
      <c r="U28" s="470"/>
      <c r="V28" s="470"/>
      <c r="W28" s="470"/>
      <c r="X28" s="470"/>
      <c r="Y28" s="470"/>
      <c r="Z28" s="470"/>
      <c r="AA28" s="470"/>
      <c r="AB28" s="470"/>
    </row>
    <row r="29" spans="1:28" ht="61.5" customHeight="1">
      <c r="A29" s="1644"/>
      <c r="B29" s="1644"/>
      <c r="C29" s="1644"/>
      <c r="D29" s="1644"/>
      <c r="E29" s="1644"/>
      <c r="F29" s="1644"/>
      <c r="G29" s="1644"/>
      <c r="H29" s="1644"/>
      <c r="I29" s="1644"/>
      <c r="J29" s="1644"/>
      <c r="K29" s="1644"/>
      <c r="L29" s="1644"/>
      <c r="M29" s="1644"/>
      <c r="O29" s="470"/>
      <c r="P29" s="470"/>
      <c r="Q29" s="470"/>
      <c r="R29" s="470"/>
      <c r="S29" s="470"/>
      <c r="T29" s="470"/>
      <c r="U29" s="470"/>
      <c r="V29" s="470"/>
      <c r="W29" s="470"/>
      <c r="X29" s="470"/>
      <c r="Y29" s="470"/>
      <c r="Z29" s="470"/>
      <c r="AA29" s="470"/>
      <c r="AB29" s="470"/>
    </row>
    <row r="30" spans="1:28" ht="61.5" customHeight="1">
      <c r="A30" s="1644"/>
      <c r="B30" s="1644"/>
      <c r="C30" s="1644"/>
      <c r="D30" s="1644"/>
      <c r="E30" s="1644"/>
      <c r="F30" s="1644"/>
      <c r="G30" s="1644"/>
      <c r="H30" s="1644"/>
      <c r="I30" s="1644"/>
      <c r="J30" s="1644"/>
      <c r="K30" s="1644"/>
      <c r="L30" s="1644"/>
      <c r="M30" s="1644"/>
      <c r="O30" s="470"/>
      <c r="P30" s="470"/>
      <c r="Q30" s="470"/>
      <c r="R30" s="470"/>
      <c r="S30" s="470"/>
      <c r="T30" s="470"/>
      <c r="U30" s="470"/>
      <c r="V30" s="470"/>
      <c r="W30" s="470"/>
      <c r="X30" s="470"/>
      <c r="Y30" s="470"/>
      <c r="Z30" s="470"/>
      <c r="AA30" s="470"/>
      <c r="AB30" s="470"/>
    </row>
    <row r="31" spans="1:28" ht="61.5" customHeight="1">
      <c r="A31" s="1644"/>
      <c r="B31" s="1644"/>
      <c r="C31" s="1644"/>
      <c r="D31" s="1644"/>
      <c r="E31" s="1644"/>
      <c r="F31" s="1644"/>
      <c r="G31" s="1644"/>
      <c r="H31" s="1644"/>
      <c r="I31" s="1644"/>
      <c r="J31" s="1644"/>
      <c r="K31" s="1644"/>
      <c r="L31" s="1644"/>
      <c r="M31" s="1644"/>
      <c r="O31" s="470"/>
      <c r="P31" s="470"/>
      <c r="Q31" s="470"/>
      <c r="R31" s="470"/>
      <c r="S31" s="470"/>
      <c r="T31" s="470"/>
      <c r="U31" s="470"/>
      <c r="V31" s="470"/>
      <c r="W31" s="470"/>
      <c r="X31" s="470"/>
      <c r="Y31" s="470"/>
      <c r="Z31" s="470"/>
      <c r="AA31" s="470"/>
      <c r="AB31" s="470"/>
    </row>
    <row r="32" spans="1:28" ht="61.5" customHeight="1">
      <c r="A32" s="1644"/>
      <c r="B32" s="1644"/>
      <c r="C32" s="1644"/>
      <c r="D32" s="1644"/>
      <c r="E32" s="1644"/>
      <c r="F32" s="1644"/>
      <c r="G32" s="1644"/>
      <c r="H32" s="1644"/>
      <c r="I32" s="1644"/>
      <c r="J32" s="1644"/>
      <c r="K32" s="1644"/>
      <c r="L32" s="1644"/>
      <c r="M32" s="1644"/>
      <c r="O32" s="470"/>
      <c r="P32" s="470"/>
      <c r="Q32" s="470"/>
      <c r="R32" s="470"/>
      <c r="S32" s="470"/>
      <c r="T32" s="470"/>
      <c r="U32" s="470"/>
      <c r="V32" s="470"/>
      <c r="W32" s="470"/>
      <c r="X32" s="470"/>
      <c r="Y32" s="470"/>
      <c r="Z32" s="470"/>
      <c r="AA32" s="470"/>
      <c r="AB32" s="470"/>
    </row>
    <row r="33" spans="1:28" ht="61.5" customHeight="1">
      <c r="A33" s="1644"/>
      <c r="B33" s="1644"/>
      <c r="C33" s="1644"/>
      <c r="D33" s="1644"/>
      <c r="E33" s="1644"/>
      <c r="F33" s="1644"/>
      <c r="G33" s="1644"/>
      <c r="H33" s="1644"/>
      <c r="I33" s="1644"/>
      <c r="J33" s="1644"/>
      <c r="K33" s="1644"/>
      <c r="L33" s="1644"/>
      <c r="M33" s="1644"/>
      <c r="O33" s="470"/>
      <c r="P33" s="470"/>
      <c r="Q33" s="470"/>
      <c r="R33" s="470"/>
      <c r="S33" s="470"/>
      <c r="T33" s="470"/>
      <c r="U33" s="470"/>
      <c r="V33" s="470"/>
      <c r="W33" s="470"/>
      <c r="X33" s="470"/>
      <c r="Y33" s="470"/>
      <c r="Z33" s="470"/>
      <c r="AA33" s="470"/>
      <c r="AB33" s="470"/>
    </row>
    <row r="34" spans="1:28" ht="14.25" customHeight="1">
      <c r="A34" s="1644"/>
      <c r="B34" s="1644"/>
      <c r="C34" s="1644"/>
      <c r="D34" s="1644"/>
      <c r="E34" s="1644"/>
      <c r="F34" s="1644"/>
      <c r="G34" s="1644"/>
      <c r="H34" s="1644"/>
      <c r="I34" s="1644"/>
      <c r="J34" s="1644"/>
      <c r="K34" s="1644"/>
      <c r="L34" s="1644"/>
      <c r="M34" s="1644"/>
      <c r="O34" s="470"/>
      <c r="P34" s="470"/>
      <c r="Q34" s="470"/>
      <c r="R34" s="470"/>
      <c r="S34" s="470"/>
      <c r="T34" s="470"/>
      <c r="U34" s="470"/>
      <c r="V34" s="470"/>
      <c r="W34" s="470"/>
      <c r="X34" s="470"/>
      <c r="Y34" s="470"/>
      <c r="Z34" s="470"/>
      <c r="AA34" s="470"/>
      <c r="AB34" s="470"/>
    </row>
    <row r="35" spans="1:28" ht="14.25" customHeight="1">
      <c r="A35" s="1644"/>
      <c r="B35" s="1644"/>
      <c r="C35" s="1644"/>
      <c r="D35" s="1644"/>
      <c r="E35" s="1644"/>
      <c r="F35" s="1644"/>
      <c r="G35" s="1644"/>
      <c r="H35" s="1644"/>
      <c r="I35" s="1644"/>
      <c r="J35" s="1644"/>
      <c r="K35" s="1644"/>
      <c r="L35" s="1644"/>
      <c r="M35" s="1644"/>
      <c r="O35" s="470"/>
      <c r="P35" s="470"/>
      <c r="Q35" s="470"/>
      <c r="R35" s="470"/>
      <c r="S35" s="470"/>
      <c r="T35" s="470"/>
      <c r="U35" s="470"/>
      <c r="V35" s="470"/>
      <c r="W35" s="470"/>
      <c r="X35" s="470"/>
      <c r="Y35" s="470"/>
      <c r="Z35" s="470"/>
      <c r="AA35" s="470"/>
      <c r="AB35" s="470"/>
    </row>
    <row r="36" spans="1:28" ht="14.25" customHeight="1">
      <c r="O36" s="470"/>
      <c r="P36" s="470"/>
      <c r="Q36" s="470"/>
      <c r="R36" s="470"/>
      <c r="S36" s="470"/>
      <c r="T36" s="470"/>
      <c r="U36" s="470"/>
      <c r="V36" s="470"/>
      <c r="W36" s="470"/>
      <c r="X36" s="470"/>
      <c r="Y36" s="470"/>
      <c r="Z36" s="470"/>
      <c r="AA36" s="470"/>
      <c r="AB36" s="470"/>
    </row>
    <row r="37" spans="1:28" ht="14.25" customHeight="1">
      <c r="O37" s="470"/>
      <c r="P37" s="470"/>
      <c r="Q37" s="470"/>
      <c r="R37" s="470"/>
      <c r="S37" s="470"/>
      <c r="T37" s="470"/>
      <c r="U37" s="470"/>
      <c r="V37" s="470"/>
      <c r="W37" s="470"/>
      <c r="X37" s="470"/>
      <c r="Y37" s="470"/>
      <c r="Z37" s="470"/>
      <c r="AA37" s="470"/>
      <c r="AB37" s="470"/>
    </row>
    <row r="38" spans="1:28" ht="14.25" customHeight="1">
      <c r="O38" s="470"/>
      <c r="P38" s="470"/>
      <c r="Q38" s="470"/>
      <c r="R38" s="470"/>
      <c r="S38" s="470"/>
      <c r="T38" s="470"/>
      <c r="U38" s="470"/>
      <c r="V38" s="470"/>
      <c r="W38" s="470"/>
      <c r="X38" s="470"/>
      <c r="Y38" s="470"/>
      <c r="Z38" s="470"/>
      <c r="AA38" s="470"/>
      <c r="AB38" s="470"/>
    </row>
    <row r="39" spans="1:28" ht="14.25" customHeight="1">
      <c r="O39" s="470"/>
      <c r="P39" s="470"/>
      <c r="Q39" s="470"/>
      <c r="R39" s="470"/>
      <c r="S39" s="470"/>
      <c r="T39" s="470"/>
      <c r="U39" s="470"/>
      <c r="V39" s="470"/>
      <c r="W39" s="470"/>
      <c r="X39" s="470"/>
      <c r="Y39" s="470"/>
      <c r="Z39" s="470"/>
      <c r="AA39" s="470"/>
      <c r="AB39" s="470"/>
    </row>
    <row r="40" spans="1:28" ht="14.25" customHeight="1">
      <c r="O40" s="470"/>
      <c r="P40" s="470"/>
      <c r="Q40" s="470"/>
      <c r="R40" s="470"/>
      <c r="S40" s="470"/>
      <c r="T40" s="470"/>
      <c r="U40" s="470"/>
      <c r="V40" s="470"/>
      <c r="W40" s="470"/>
      <c r="X40" s="470"/>
      <c r="Y40" s="470"/>
      <c r="Z40" s="470"/>
      <c r="AA40" s="470"/>
      <c r="AB40" s="470"/>
    </row>
    <row r="41" spans="1:28" ht="14.25" customHeight="1">
      <c r="O41" s="470"/>
      <c r="P41" s="470"/>
      <c r="Q41" s="470"/>
      <c r="R41" s="470"/>
      <c r="S41" s="470"/>
      <c r="T41" s="470"/>
      <c r="U41" s="470"/>
      <c r="V41" s="470"/>
      <c r="W41" s="470"/>
      <c r="X41" s="470"/>
      <c r="Y41" s="470"/>
      <c r="Z41" s="470"/>
      <c r="AA41" s="470"/>
      <c r="AB41" s="470"/>
    </row>
    <row r="42" spans="1:28" ht="14.25" customHeight="1">
      <c r="O42" s="470"/>
      <c r="P42" s="470"/>
      <c r="Q42" s="470"/>
      <c r="R42" s="470"/>
      <c r="S42" s="470"/>
      <c r="T42" s="470"/>
      <c r="U42" s="470"/>
      <c r="V42" s="470"/>
      <c r="W42" s="470"/>
      <c r="X42" s="470"/>
      <c r="Y42" s="470"/>
      <c r="Z42" s="470"/>
      <c r="AA42" s="470"/>
      <c r="AB42" s="470"/>
    </row>
    <row r="43" spans="1:28" ht="14.25" customHeight="1">
      <c r="O43" s="470"/>
      <c r="P43" s="470"/>
      <c r="Q43" s="470"/>
      <c r="R43" s="470"/>
      <c r="S43" s="470"/>
      <c r="T43" s="470"/>
      <c r="U43" s="470"/>
      <c r="V43" s="470"/>
      <c r="W43" s="470"/>
      <c r="X43" s="470"/>
      <c r="Y43" s="470"/>
      <c r="Z43" s="470"/>
      <c r="AA43" s="470"/>
      <c r="AB43" s="470"/>
    </row>
    <row r="44" spans="1:28" ht="14.25" customHeight="1">
      <c r="O44" s="470"/>
      <c r="P44" s="470"/>
      <c r="Q44" s="470"/>
      <c r="R44" s="470"/>
      <c r="S44" s="470"/>
      <c r="T44" s="470"/>
      <c r="U44" s="470"/>
      <c r="V44" s="470"/>
      <c r="W44" s="470"/>
      <c r="X44" s="470"/>
      <c r="Y44" s="470"/>
      <c r="Z44" s="470"/>
      <c r="AA44" s="470"/>
      <c r="AB44" s="470"/>
    </row>
    <row r="45" spans="1:28" ht="14.25" customHeight="1">
      <c r="O45" s="470"/>
      <c r="P45" s="470"/>
      <c r="Q45" s="470"/>
      <c r="R45" s="470"/>
      <c r="S45" s="470"/>
      <c r="T45" s="470"/>
      <c r="U45" s="470"/>
      <c r="V45" s="470"/>
      <c r="W45" s="470"/>
      <c r="X45" s="470"/>
      <c r="Y45" s="470"/>
      <c r="Z45" s="470"/>
      <c r="AA45" s="470"/>
      <c r="AB45" s="470"/>
    </row>
    <row r="46" spans="1:28" ht="14.25" customHeight="1">
      <c r="O46" s="470"/>
      <c r="P46" s="470"/>
      <c r="Q46" s="470"/>
      <c r="R46" s="470"/>
      <c r="S46" s="470"/>
      <c r="T46" s="470"/>
      <c r="U46" s="470"/>
      <c r="V46" s="470"/>
      <c r="W46" s="470"/>
      <c r="X46" s="470"/>
      <c r="Y46" s="470"/>
      <c r="Z46" s="470"/>
      <c r="AA46" s="470"/>
      <c r="AB46" s="470"/>
    </row>
    <row r="47" spans="1:28" ht="14.25" customHeight="1">
      <c r="O47" s="470"/>
      <c r="P47" s="470"/>
      <c r="Q47" s="470"/>
      <c r="R47" s="470"/>
      <c r="S47" s="470"/>
      <c r="T47" s="470"/>
      <c r="U47" s="470"/>
      <c r="V47" s="470"/>
      <c r="W47" s="470"/>
      <c r="X47" s="470"/>
      <c r="Y47" s="470"/>
      <c r="Z47" s="470"/>
      <c r="AA47" s="470"/>
      <c r="AB47" s="470"/>
    </row>
  </sheetData>
  <mergeCells count="1">
    <mergeCell ref="A6:M35"/>
  </mergeCells>
  <pageMargins left="0.70866141732283472" right="0.70866141732283472" top="0.74803149606299213" bottom="0.74803149606299213" header="0.31496062992125984" footer="0.31496062992125984"/>
  <pageSetup scale="64" orientation="landscape" r:id="rId1"/>
  <rowBreaks count="1" manualBreakCount="1">
    <brk id="36" min="14" max="27" man="1"/>
  </row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78">
    <tabColor theme="1"/>
    <pageSetUpPr fitToPage="1"/>
  </sheetPr>
  <dimension ref="A4:M42"/>
  <sheetViews>
    <sheetView showGridLines="0" view="pageBreakPreview" zoomScale="70" zoomScaleNormal="100" zoomScaleSheetLayoutView="70" workbookViewId="0">
      <selection activeCell="R25" sqref="R25"/>
    </sheetView>
  </sheetViews>
  <sheetFormatPr defaultColWidth="11.42578125" defaultRowHeight="15"/>
  <cols>
    <col min="1" max="1" width="15.28515625" style="218" customWidth="1"/>
    <col min="2" max="2" width="39.28515625" style="218" customWidth="1"/>
    <col min="3" max="3" width="15.140625" style="218" customWidth="1"/>
    <col min="4" max="4" width="23.5703125" style="218" customWidth="1"/>
    <col min="5" max="5" width="11.42578125" style="218"/>
    <col min="6" max="6" width="16.85546875" style="218" customWidth="1"/>
    <col min="7" max="7" width="12.140625" style="218" customWidth="1"/>
    <col min="8" max="8" width="15" style="218" customWidth="1"/>
    <col min="9" max="12" width="15.42578125" style="218" customWidth="1"/>
    <col min="13" max="13" width="6.85546875" style="269" customWidth="1"/>
    <col min="14" max="16384" width="11.42578125" style="218"/>
  </cols>
  <sheetData>
    <row r="4" spans="1:13" ht="57" customHeight="1"/>
    <row r="5" spans="1:13" ht="21" customHeight="1">
      <c r="A5" s="1645" t="s">
        <v>866</v>
      </c>
      <c r="B5" s="1645"/>
      <c r="C5" s="1645"/>
      <c r="D5" s="1645"/>
      <c r="E5" s="1645"/>
      <c r="F5" s="1645"/>
      <c r="G5" s="1645"/>
      <c r="H5" s="1645"/>
      <c r="I5" s="1645"/>
      <c r="J5" s="1645"/>
      <c r="K5" s="1645"/>
      <c r="L5" s="1645"/>
    </row>
    <row r="6" spans="1:13">
      <c r="A6" s="1645"/>
      <c r="B6" s="1645"/>
      <c r="C6" s="1645"/>
      <c r="D6" s="1645"/>
      <c r="E6" s="1645"/>
      <c r="F6" s="1645"/>
      <c r="G6" s="1645"/>
      <c r="H6" s="1645"/>
      <c r="I6" s="1645"/>
      <c r="J6" s="1645"/>
      <c r="K6" s="1645"/>
      <c r="L6" s="1645"/>
    </row>
    <row r="7" spans="1:13" ht="18.75" customHeight="1">
      <c r="A7" s="1645"/>
      <c r="B7" s="1645"/>
      <c r="C7" s="1645"/>
      <c r="D7" s="1645"/>
      <c r="E7" s="1645"/>
      <c r="F7" s="1645"/>
      <c r="G7" s="1645"/>
      <c r="H7" s="1645"/>
      <c r="I7" s="1645"/>
      <c r="J7" s="1645"/>
      <c r="K7" s="1645"/>
      <c r="L7" s="1645"/>
    </row>
    <row r="8" spans="1:13">
      <c r="A8" s="1645"/>
      <c r="B8" s="1645"/>
      <c r="C8" s="1645"/>
      <c r="D8" s="1645"/>
      <c r="E8" s="1645"/>
      <c r="F8" s="1645"/>
      <c r="G8" s="1645"/>
      <c r="H8" s="1645"/>
      <c r="I8" s="1645"/>
      <c r="J8" s="1645"/>
      <c r="K8" s="1645"/>
      <c r="L8" s="1645"/>
    </row>
    <row r="9" spans="1:13">
      <c r="A9" s="1645"/>
      <c r="B9" s="1645"/>
      <c r="C9" s="1645"/>
      <c r="D9" s="1645"/>
      <c r="E9" s="1645"/>
      <c r="F9" s="1645"/>
      <c r="G9" s="1645"/>
      <c r="H9" s="1645"/>
      <c r="I9" s="1645"/>
      <c r="J9" s="1645"/>
      <c r="K9" s="1645"/>
      <c r="L9" s="1645"/>
    </row>
    <row r="10" spans="1:13" ht="15.75" customHeight="1">
      <c r="A10" s="1645"/>
      <c r="B10" s="1645"/>
      <c r="C10" s="1645"/>
      <c r="D10" s="1645"/>
      <c r="E10" s="1645"/>
      <c r="F10" s="1645"/>
      <c r="G10" s="1645"/>
      <c r="H10" s="1645"/>
      <c r="I10" s="1645"/>
      <c r="J10" s="1645"/>
      <c r="K10" s="1645"/>
      <c r="L10" s="1645"/>
      <c r="M10" s="270"/>
    </row>
    <row r="11" spans="1:13" ht="17.25" customHeight="1">
      <c r="A11" s="1645"/>
      <c r="B11" s="1645"/>
      <c r="C11" s="1645"/>
      <c r="D11" s="1645"/>
      <c r="E11" s="1645"/>
      <c r="F11" s="1645"/>
      <c r="G11" s="1645"/>
      <c r="H11" s="1645"/>
      <c r="I11" s="1645"/>
      <c r="J11" s="1645"/>
      <c r="K11" s="1645"/>
      <c r="L11" s="1645"/>
      <c r="M11" s="270"/>
    </row>
    <row r="12" spans="1:13" ht="15.75" customHeight="1">
      <c r="A12" s="1645"/>
      <c r="B12" s="1645"/>
      <c r="C12" s="1645"/>
      <c r="D12" s="1645"/>
      <c r="E12" s="1645"/>
      <c r="F12" s="1645"/>
      <c r="G12" s="1645"/>
      <c r="H12" s="1645"/>
      <c r="I12" s="1645"/>
      <c r="J12" s="1645"/>
      <c r="K12" s="1645"/>
      <c r="L12" s="1645"/>
      <c r="M12" s="271"/>
    </row>
    <row r="13" spans="1:13">
      <c r="A13" s="1645"/>
      <c r="B13" s="1645"/>
      <c r="C13" s="1645"/>
      <c r="D13" s="1645"/>
      <c r="E13" s="1645"/>
      <c r="F13" s="1645"/>
      <c r="G13" s="1645"/>
      <c r="H13" s="1645"/>
      <c r="I13" s="1645"/>
      <c r="J13" s="1645"/>
      <c r="K13" s="1645"/>
      <c r="L13" s="1645"/>
      <c r="M13" s="270"/>
    </row>
    <row r="14" spans="1:13">
      <c r="A14" s="1645"/>
      <c r="B14" s="1645"/>
      <c r="C14" s="1645"/>
      <c r="D14" s="1645"/>
      <c r="E14" s="1645"/>
      <c r="F14" s="1645"/>
      <c r="G14" s="1645"/>
      <c r="H14" s="1645"/>
      <c r="I14" s="1645"/>
      <c r="J14" s="1645"/>
      <c r="K14" s="1645"/>
      <c r="L14" s="1645"/>
      <c r="M14" s="271"/>
    </row>
    <row r="15" spans="1:13">
      <c r="A15" s="1645"/>
      <c r="B15" s="1645"/>
      <c r="C15" s="1645"/>
      <c r="D15" s="1645"/>
      <c r="E15" s="1645"/>
      <c r="F15" s="1645"/>
      <c r="G15" s="1645"/>
      <c r="H15" s="1645"/>
      <c r="I15" s="1645"/>
      <c r="J15" s="1645"/>
      <c r="K15" s="1645"/>
      <c r="L15" s="1645"/>
      <c r="M15" s="270"/>
    </row>
    <row r="16" spans="1:13" ht="18" customHeight="1">
      <c r="A16" s="1645"/>
      <c r="B16" s="1645"/>
      <c r="C16" s="1645"/>
      <c r="D16" s="1645"/>
      <c r="E16" s="1645"/>
      <c r="F16" s="1645"/>
      <c r="G16" s="1645"/>
      <c r="H16" s="1645"/>
      <c r="I16" s="1645"/>
      <c r="J16" s="1645"/>
      <c r="K16" s="1645"/>
      <c r="L16" s="1645"/>
      <c r="M16" s="272"/>
    </row>
    <row r="17" spans="1:13" ht="15.75" customHeight="1">
      <c r="A17" s="1645"/>
      <c r="B17" s="1645"/>
      <c r="C17" s="1645"/>
      <c r="D17" s="1645"/>
      <c r="E17" s="1645"/>
      <c r="F17" s="1645"/>
      <c r="G17" s="1645"/>
      <c r="H17" s="1645"/>
      <c r="I17" s="1645"/>
      <c r="J17" s="1645"/>
      <c r="K17" s="1645"/>
      <c r="L17" s="1645"/>
      <c r="M17" s="272"/>
    </row>
    <row r="18" spans="1:13" ht="15.75" customHeight="1">
      <c r="A18" s="1645"/>
      <c r="B18" s="1645"/>
      <c r="C18" s="1645"/>
      <c r="D18" s="1645"/>
      <c r="E18" s="1645"/>
      <c r="F18" s="1645"/>
      <c r="G18" s="1645"/>
      <c r="H18" s="1645"/>
      <c r="I18" s="1645"/>
      <c r="J18" s="1645"/>
      <c r="K18" s="1645"/>
      <c r="L18" s="1645"/>
      <c r="M18" s="273"/>
    </row>
    <row r="19" spans="1:13" ht="15.75" customHeight="1">
      <c r="A19" s="1645"/>
      <c r="B19" s="1645"/>
      <c r="C19" s="1645"/>
      <c r="D19" s="1645"/>
      <c r="E19" s="1645"/>
      <c r="F19" s="1645"/>
      <c r="G19" s="1645"/>
      <c r="H19" s="1645"/>
      <c r="I19" s="1645"/>
      <c r="J19" s="1645"/>
      <c r="K19" s="1645"/>
      <c r="L19" s="1645"/>
      <c r="M19" s="273"/>
    </row>
    <row r="20" spans="1:13" ht="15.75">
      <c r="A20" s="1645"/>
      <c r="B20" s="1645"/>
      <c r="C20" s="1645"/>
      <c r="D20" s="1645"/>
      <c r="E20" s="1645"/>
      <c r="F20" s="1645"/>
      <c r="G20" s="1645"/>
      <c r="H20" s="1645"/>
      <c r="I20" s="1645"/>
      <c r="J20" s="1645"/>
      <c r="K20" s="1645"/>
      <c r="L20" s="1645"/>
      <c r="M20" s="273"/>
    </row>
    <row r="21" spans="1:13" ht="15.75" customHeight="1">
      <c r="A21" s="1645"/>
      <c r="B21" s="1645"/>
      <c r="C21" s="1645"/>
      <c r="D21" s="1645"/>
      <c r="E21" s="1645"/>
      <c r="F21" s="1645"/>
      <c r="G21" s="1645"/>
      <c r="H21" s="1645"/>
      <c r="I21" s="1645"/>
      <c r="J21" s="1645"/>
      <c r="K21" s="1645"/>
      <c r="L21" s="1645"/>
      <c r="M21" s="273"/>
    </row>
    <row r="22" spans="1:13" ht="50.25" customHeight="1">
      <c r="A22" s="1645"/>
      <c r="B22" s="1645"/>
      <c r="C22" s="1645"/>
      <c r="D22" s="1645"/>
      <c r="E22" s="1645"/>
      <c r="F22" s="1645"/>
      <c r="G22" s="1645"/>
      <c r="H22" s="1645"/>
      <c r="I22" s="1645"/>
      <c r="J22" s="1645"/>
      <c r="K22" s="1645"/>
      <c r="L22" s="1645"/>
      <c r="M22" s="273"/>
    </row>
    <row r="23" spans="1:13" ht="15" customHeight="1">
      <c r="A23" s="1645"/>
      <c r="B23" s="1645"/>
      <c r="C23" s="1645"/>
      <c r="D23" s="1645"/>
      <c r="E23" s="1645"/>
      <c r="F23" s="1645"/>
      <c r="G23" s="1645"/>
      <c r="H23" s="1645"/>
      <c r="I23" s="1645"/>
      <c r="J23" s="1645"/>
      <c r="K23" s="1645"/>
      <c r="L23" s="1645"/>
    </row>
    <row r="24" spans="1:13" ht="15" customHeight="1">
      <c r="A24" s="1645"/>
      <c r="B24" s="1645"/>
      <c r="C24" s="1645"/>
      <c r="D24" s="1645"/>
      <c r="E24" s="1645"/>
      <c r="F24" s="1645"/>
      <c r="G24" s="1645"/>
      <c r="H24" s="1645"/>
      <c r="I24" s="1645"/>
      <c r="J24" s="1645"/>
      <c r="K24" s="1645"/>
      <c r="L24" s="1645"/>
    </row>
    <row r="25" spans="1:13" ht="15" customHeight="1">
      <c r="A25" s="1645"/>
      <c r="B25" s="1645"/>
      <c r="C25" s="1645"/>
      <c r="D25" s="1645"/>
      <c r="E25" s="1645"/>
      <c r="F25" s="1645"/>
      <c r="G25" s="1645"/>
      <c r="H25" s="1645"/>
      <c r="I25" s="1645"/>
      <c r="J25" s="1645"/>
      <c r="K25" s="1645"/>
      <c r="L25" s="1645"/>
      <c r="M25" s="270"/>
    </row>
    <row r="26" spans="1:13" ht="15" customHeight="1">
      <c r="A26" s="1645"/>
      <c r="B26" s="1645"/>
      <c r="C26" s="1645"/>
      <c r="D26" s="1645"/>
      <c r="E26" s="1645"/>
      <c r="F26" s="1645"/>
      <c r="G26" s="1645"/>
      <c r="H26" s="1645"/>
      <c r="I26" s="1645"/>
      <c r="J26" s="1645"/>
      <c r="K26" s="1645"/>
      <c r="L26" s="1645"/>
      <c r="M26" s="270"/>
    </row>
    <row r="27" spans="1:13" ht="15.75" customHeight="1">
      <c r="A27" s="1645"/>
      <c r="B27" s="1645"/>
      <c r="C27" s="1645"/>
      <c r="D27" s="1645"/>
      <c r="E27" s="1645"/>
      <c r="F27" s="1645"/>
      <c r="G27" s="1645"/>
      <c r="H27" s="1645"/>
      <c r="I27" s="1645"/>
      <c r="J27" s="1645"/>
      <c r="K27" s="1645"/>
      <c r="L27" s="1645"/>
      <c r="M27" s="273"/>
    </row>
    <row r="28" spans="1:13" ht="15.75" customHeight="1">
      <c r="A28" s="1645"/>
      <c r="B28" s="1645"/>
      <c r="C28" s="1645"/>
      <c r="D28" s="1645"/>
      <c r="E28" s="1645"/>
      <c r="F28" s="1645"/>
      <c r="G28" s="1645"/>
      <c r="H28" s="1645"/>
      <c r="I28" s="1645"/>
      <c r="J28" s="1645"/>
      <c r="K28" s="1645"/>
      <c r="L28" s="1645"/>
      <c r="M28" s="275"/>
    </row>
    <row r="29" spans="1:13" ht="15.75" customHeight="1">
      <c r="A29" s="1645"/>
      <c r="B29" s="1645"/>
      <c r="C29" s="1645"/>
      <c r="D29" s="1645"/>
      <c r="E29" s="1645"/>
      <c r="F29" s="1645"/>
      <c r="G29" s="1645"/>
      <c r="H29" s="1645"/>
      <c r="I29" s="1645"/>
      <c r="J29" s="1645"/>
      <c r="K29" s="1645"/>
      <c r="L29" s="1645"/>
      <c r="M29" s="276"/>
    </row>
    <row r="30" spans="1:13" ht="15.75" customHeight="1">
      <c r="A30" s="1645"/>
      <c r="B30" s="1645"/>
      <c r="C30" s="1645"/>
      <c r="D30" s="1645"/>
      <c r="E30" s="1645"/>
      <c r="F30" s="1645"/>
      <c r="G30" s="1645"/>
      <c r="H30" s="1645"/>
      <c r="I30" s="1645"/>
      <c r="J30" s="1645"/>
      <c r="K30" s="1645"/>
      <c r="L30" s="1645"/>
      <c r="M30" s="276"/>
    </row>
    <row r="31" spans="1:13" ht="57.75" customHeight="1">
      <c r="A31" s="1645"/>
      <c r="B31" s="1645"/>
      <c r="C31" s="1645"/>
      <c r="D31" s="1645"/>
      <c r="E31" s="1645"/>
      <c r="F31" s="1645"/>
      <c r="G31" s="1645"/>
      <c r="H31" s="1645"/>
      <c r="I31" s="1645"/>
      <c r="J31" s="1645"/>
      <c r="K31" s="1645"/>
      <c r="L31" s="1645"/>
      <c r="M31" s="276"/>
    </row>
    <row r="32" spans="1:13" ht="15.75" customHeight="1">
      <c r="A32" s="1645"/>
      <c r="B32" s="1645"/>
      <c r="C32" s="1645"/>
      <c r="D32" s="1645"/>
      <c r="E32" s="1645"/>
      <c r="F32" s="1645"/>
      <c r="G32" s="1645"/>
      <c r="H32" s="1645"/>
      <c r="I32" s="1645"/>
      <c r="J32" s="1645"/>
      <c r="K32" s="1645"/>
      <c r="L32" s="1645"/>
    </row>
    <row r="33" spans="1:12" ht="33" customHeight="1">
      <c r="A33" s="1645"/>
      <c r="B33" s="1645"/>
      <c r="C33" s="1645"/>
      <c r="D33" s="1645"/>
      <c r="E33" s="1645"/>
      <c r="F33" s="1645"/>
      <c r="G33" s="1645"/>
      <c r="H33" s="1645"/>
      <c r="I33" s="1645"/>
      <c r="J33" s="1645"/>
      <c r="K33" s="1645"/>
      <c r="L33" s="1645"/>
    </row>
    <row r="34" spans="1:12">
      <c r="A34" s="1645"/>
      <c r="B34" s="1645"/>
      <c r="C34" s="1645"/>
      <c r="D34" s="1645"/>
      <c r="E34" s="1645"/>
      <c r="F34" s="1645"/>
      <c r="G34" s="1645"/>
      <c r="H34" s="1645"/>
      <c r="I34" s="1645"/>
      <c r="J34" s="1645"/>
      <c r="K34" s="1645"/>
      <c r="L34" s="1645"/>
    </row>
    <row r="35" spans="1:12">
      <c r="A35" s="1645"/>
      <c r="B35" s="1645"/>
      <c r="C35" s="1645"/>
      <c r="D35" s="1645"/>
      <c r="E35" s="1645"/>
      <c r="F35" s="1645"/>
      <c r="G35" s="1645"/>
      <c r="H35" s="1645"/>
      <c r="I35" s="1645"/>
      <c r="J35" s="1645"/>
      <c r="K35" s="1645"/>
      <c r="L35" s="1645"/>
    </row>
    <row r="36" spans="1:12">
      <c r="A36" s="1645"/>
      <c r="B36" s="1645"/>
      <c r="C36" s="1645"/>
      <c r="D36" s="1645"/>
      <c r="E36" s="1645"/>
      <c r="F36" s="1645"/>
      <c r="G36" s="1645"/>
      <c r="H36" s="1645"/>
      <c r="I36" s="1645"/>
      <c r="J36" s="1645"/>
      <c r="K36" s="1645"/>
      <c r="L36" s="1645"/>
    </row>
    <row r="37" spans="1:12">
      <c r="A37" s="1645"/>
      <c r="B37" s="1645"/>
      <c r="C37" s="1645"/>
      <c r="D37" s="1645"/>
      <c r="E37" s="1645"/>
      <c r="F37" s="1645"/>
      <c r="G37" s="1645"/>
      <c r="H37" s="1645"/>
      <c r="I37" s="1645"/>
      <c r="J37" s="1645"/>
      <c r="K37" s="1645"/>
      <c r="L37" s="1645"/>
    </row>
    <row r="38" spans="1:12">
      <c r="A38" s="1645"/>
      <c r="B38" s="1645"/>
      <c r="C38" s="1645"/>
      <c r="D38" s="1645"/>
      <c r="E38" s="1645"/>
      <c r="F38" s="1645"/>
      <c r="G38" s="1645"/>
      <c r="H38" s="1645"/>
      <c r="I38" s="1645"/>
      <c r="J38" s="1645"/>
      <c r="K38" s="1645"/>
      <c r="L38" s="1645"/>
    </row>
    <row r="39" spans="1:12">
      <c r="A39" s="1645"/>
      <c r="B39" s="1645"/>
      <c r="C39" s="1645"/>
      <c r="D39" s="1645"/>
      <c r="E39" s="1645"/>
      <c r="F39" s="1645"/>
      <c r="G39" s="1645"/>
      <c r="H39" s="1645"/>
      <c r="I39" s="1645"/>
      <c r="J39" s="1645"/>
      <c r="K39" s="1645"/>
      <c r="L39" s="1645"/>
    </row>
    <row r="40" spans="1:12">
      <c r="A40" s="1645"/>
      <c r="B40" s="1645"/>
      <c r="C40" s="1645"/>
      <c r="D40" s="1645"/>
      <c r="E40" s="1645"/>
      <c r="F40" s="1645"/>
      <c r="G40" s="1645"/>
      <c r="H40" s="1645"/>
      <c r="I40" s="1645"/>
      <c r="J40" s="1645"/>
      <c r="K40" s="1645"/>
      <c r="L40" s="1645"/>
    </row>
    <row r="41" spans="1:12" ht="16.5" customHeight="1">
      <c r="A41" s="1645"/>
      <c r="B41" s="1645"/>
      <c r="C41" s="1645"/>
      <c r="D41" s="1645"/>
      <c r="E41" s="1645"/>
      <c r="F41" s="1645"/>
      <c r="G41" s="1645"/>
      <c r="H41" s="1645"/>
      <c r="I41" s="1645"/>
      <c r="J41" s="1645"/>
      <c r="K41" s="1645"/>
      <c r="L41" s="1645"/>
    </row>
    <row r="42" spans="1:12" ht="16.5" customHeight="1">
      <c r="A42" s="1645"/>
      <c r="B42" s="1645"/>
      <c r="C42" s="1645"/>
      <c r="D42" s="1645"/>
      <c r="E42" s="1645"/>
      <c r="F42" s="1645"/>
      <c r="G42" s="1645"/>
      <c r="H42" s="1645"/>
      <c r="I42" s="1645"/>
      <c r="J42" s="1645"/>
      <c r="K42" s="1645"/>
      <c r="L42" s="1645"/>
    </row>
  </sheetData>
  <mergeCells count="1">
    <mergeCell ref="A5:L42"/>
  </mergeCells>
  <pageMargins left="0.70866141732283472" right="0.70866141732283472" top="0.74803149606299213" bottom="0.74803149606299213" header="0.31496062992125984" footer="0.31496062992125984"/>
  <pageSetup scale="58" orientation="landscape" r:id="rId1"/>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80">
    <tabColor theme="3" tint="0.59999389629810485"/>
    <pageSetUpPr fitToPage="1"/>
  </sheetPr>
  <dimension ref="A1:J44"/>
  <sheetViews>
    <sheetView showGridLines="0" view="pageBreakPreview" zoomScale="55" zoomScaleNormal="85" zoomScaleSheetLayoutView="55" workbookViewId="0">
      <pane xSplit="1" ySplit="6" topLeftCell="B7" activePane="bottomRight" state="frozen"/>
      <selection pane="bottomRight" activeCell="N6" sqref="N6"/>
      <selection pane="bottomLeft" activeCell="A6" sqref="A6"/>
      <selection pane="topRight" activeCell="B1" sqref="B1"/>
    </sheetView>
  </sheetViews>
  <sheetFormatPr defaultColWidth="11.42578125" defaultRowHeight="15"/>
  <cols>
    <col min="1" max="1" width="21.7109375" style="45" customWidth="1"/>
    <col min="2" max="2" width="36.5703125" style="45" customWidth="1"/>
    <col min="3" max="3" width="33.85546875" style="45" customWidth="1"/>
    <col min="4" max="4" width="30.28515625" style="45" customWidth="1"/>
    <col min="5" max="5" width="34.42578125" style="45" customWidth="1"/>
    <col min="6" max="6" width="42.7109375" style="45" customWidth="1"/>
    <col min="7" max="7" width="39.140625" style="45" customWidth="1"/>
    <col min="8" max="8" width="43.85546875" style="45" customWidth="1"/>
    <col min="9" max="9" width="35.28515625" style="45" customWidth="1"/>
    <col min="10" max="10" width="38" style="45" customWidth="1"/>
  </cols>
  <sheetData>
    <row r="1" spans="1:10" s="368" customFormat="1" ht="89.25" customHeight="1">
      <c r="A1" s="1646" t="s">
        <v>867</v>
      </c>
      <c r="B1" s="1647"/>
      <c r="C1" s="1647"/>
      <c r="D1" s="1647"/>
      <c r="E1" s="1647"/>
      <c r="F1" s="1647"/>
      <c r="G1" s="1647"/>
      <c r="H1" s="1647"/>
      <c r="I1" s="1647"/>
      <c r="J1" s="1648"/>
    </row>
    <row r="2" spans="1:10" s="368" customFormat="1" ht="45.75" customHeight="1">
      <c r="A2" s="1658" t="str">
        <f>+'Resumen '!O14</f>
        <v>Período:  Diciembre 2015 - Agosto 2025</v>
      </c>
      <c r="B2" s="1659"/>
      <c r="C2" s="1659"/>
      <c r="D2" s="1659"/>
      <c r="E2" s="1659"/>
      <c r="F2" s="1659"/>
      <c r="G2" s="1659"/>
      <c r="H2" s="1659"/>
      <c r="I2" s="1659"/>
      <c r="J2" s="1660"/>
    </row>
    <row r="3" spans="1:10" s="368" customFormat="1" ht="9" customHeight="1">
      <c r="A3" s="1662"/>
      <c r="B3" s="1662"/>
      <c r="C3" s="1662"/>
      <c r="D3" s="1662"/>
      <c r="E3" s="1662"/>
      <c r="F3" s="1662"/>
      <c r="G3" s="1662"/>
      <c r="H3" s="1662"/>
      <c r="I3" s="1662"/>
      <c r="J3" s="1662"/>
    </row>
    <row r="4" spans="1:10" ht="241.5" customHeight="1">
      <c r="A4" s="1661" t="s">
        <v>868</v>
      </c>
      <c r="B4" s="1661"/>
      <c r="C4" s="1661"/>
      <c r="D4" s="1661"/>
      <c r="E4" s="1661"/>
      <c r="F4" s="1661"/>
      <c r="G4" s="1661"/>
      <c r="H4" s="1661"/>
      <c r="I4" s="1661"/>
      <c r="J4" s="1661"/>
    </row>
    <row r="5" spans="1:10" s="191" customFormat="1" ht="33.75" customHeight="1">
      <c r="A5" s="578" t="s">
        <v>869</v>
      </c>
      <c r="B5" s="1655" t="s">
        <v>870</v>
      </c>
      <c r="C5" s="1656"/>
      <c r="D5" s="1656"/>
      <c r="E5" s="1656"/>
      <c r="F5" s="1657"/>
      <c r="G5" s="1652" t="s">
        <v>871</v>
      </c>
      <c r="H5" s="1653"/>
      <c r="I5" s="1653"/>
      <c r="J5" s="1654"/>
    </row>
    <row r="6" spans="1:10" s="349" customFormat="1" ht="85.5" customHeight="1">
      <c r="A6" s="750" t="s">
        <v>459</v>
      </c>
      <c r="B6" s="751" t="s">
        <v>872</v>
      </c>
      <c r="C6" s="751" t="s">
        <v>873</v>
      </c>
      <c r="D6" s="751" t="s">
        <v>874</v>
      </c>
      <c r="E6" s="751" t="s">
        <v>875</v>
      </c>
      <c r="F6" s="751" t="s">
        <v>876</v>
      </c>
      <c r="G6" s="752" t="s">
        <v>877</v>
      </c>
      <c r="H6" s="752" t="s">
        <v>878</v>
      </c>
      <c r="I6" s="752" t="s">
        <v>879</v>
      </c>
      <c r="J6" s="753" t="s">
        <v>880</v>
      </c>
    </row>
    <row r="7" spans="1:10" s="85" customFormat="1" ht="27" customHeight="1">
      <c r="A7" s="579">
        <v>2015</v>
      </c>
      <c r="B7" s="1000">
        <v>79052372049.330002</v>
      </c>
      <c r="C7" s="1000">
        <v>6922811271.25</v>
      </c>
      <c r="D7" s="1000">
        <v>523242913.22000003</v>
      </c>
      <c r="E7" s="1000">
        <v>355290191.79000002</v>
      </c>
      <c r="F7" s="874">
        <f>+C7+B7+D7+E7</f>
        <v>86853716425.589996</v>
      </c>
      <c r="G7" s="580">
        <v>78537174647.860001</v>
      </c>
      <c r="H7" s="580">
        <v>6892825210.3000002</v>
      </c>
      <c r="I7" s="715">
        <v>335652778.95999998</v>
      </c>
      <c r="J7" s="875">
        <f t="shared" ref="J7:J17" si="0">+H7+G7+I7</f>
        <v>85765652637.12001</v>
      </c>
    </row>
    <row r="8" spans="1:10" s="85" customFormat="1" ht="27" customHeight="1">
      <c r="A8" s="579">
        <v>2016</v>
      </c>
      <c r="B8" s="1000">
        <v>89049164221.449997</v>
      </c>
      <c r="C8" s="1000">
        <v>8498167479</v>
      </c>
      <c r="D8" s="1000">
        <v>683922196.33000004</v>
      </c>
      <c r="E8" s="1000">
        <v>371308008.59999996</v>
      </c>
      <c r="F8" s="874">
        <f t="shared" ref="F8:F17" si="1">+C8+B8+D8+E8</f>
        <v>98602561905.380005</v>
      </c>
      <c r="G8" s="580">
        <v>89080179368.25</v>
      </c>
      <c r="H8" s="580">
        <v>8178603831.1000004</v>
      </c>
      <c r="I8" s="715">
        <v>328531909.15999991</v>
      </c>
      <c r="J8" s="875">
        <f t="shared" si="0"/>
        <v>97587315108.51001</v>
      </c>
    </row>
    <row r="9" spans="1:10" s="36" customFormat="1" ht="27" customHeight="1">
      <c r="A9" s="579">
        <v>2017</v>
      </c>
      <c r="B9" s="1000">
        <v>99657751352.690002</v>
      </c>
      <c r="C9" s="1000">
        <v>8861365332.7000008</v>
      </c>
      <c r="D9" s="1000">
        <v>574999895.51999998</v>
      </c>
      <c r="E9" s="1000">
        <v>665846533.3499999</v>
      </c>
      <c r="F9" s="874">
        <f t="shared" si="1"/>
        <v>109759963114.26001</v>
      </c>
      <c r="G9" s="580">
        <v>98828071528.779999</v>
      </c>
      <c r="H9" s="580">
        <v>9002153750.7799988</v>
      </c>
      <c r="I9" s="715">
        <v>558973905.84000003</v>
      </c>
      <c r="J9" s="875">
        <f t="shared" si="0"/>
        <v>108389199185.39999</v>
      </c>
    </row>
    <row r="10" spans="1:10" s="36" customFormat="1" ht="27" customHeight="1">
      <c r="A10" s="579">
        <v>2018</v>
      </c>
      <c r="B10" s="1000">
        <v>112854009382.5</v>
      </c>
      <c r="C10" s="1000">
        <v>9303031996.6900005</v>
      </c>
      <c r="D10" s="1000">
        <v>740948848.48000002</v>
      </c>
      <c r="E10" s="1000">
        <v>793176886.71000004</v>
      </c>
      <c r="F10" s="874">
        <f t="shared" si="1"/>
        <v>123691167114.38</v>
      </c>
      <c r="G10" s="580">
        <v>112956079448.92</v>
      </c>
      <c r="H10" s="580">
        <v>9656741344.960001</v>
      </c>
      <c r="I10" s="715">
        <v>758411882.95999992</v>
      </c>
      <c r="J10" s="875">
        <f t="shared" si="0"/>
        <v>123371232676.84001</v>
      </c>
    </row>
    <row r="11" spans="1:10" s="36" customFormat="1" ht="27" customHeight="1">
      <c r="A11" s="579">
        <v>2019</v>
      </c>
      <c r="B11" s="1000">
        <v>122910824386.87</v>
      </c>
      <c r="C11" s="1000">
        <v>10073865331.02</v>
      </c>
      <c r="D11" s="1000">
        <v>919403278.91999996</v>
      </c>
      <c r="E11" s="1000">
        <v>910105888.26999998</v>
      </c>
      <c r="F11" s="874">
        <f t="shared" si="1"/>
        <v>134814198885.08</v>
      </c>
      <c r="G11" s="580">
        <v>122933736042.72</v>
      </c>
      <c r="H11" s="580">
        <v>10092459380.139999</v>
      </c>
      <c r="I11" s="715">
        <v>973800800.96999991</v>
      </c>
      <c r="J11" s="875">
        <f t="shared" si="0"/>
        <v>133999996223.83</v>
      </c>
    </row>
    <row r="12" spans="1:10" s="36" customFormat="1" ht="27" customHeight="1">
      <c r="A12" s="579">
        <v>2020</v>
      </c>
      <c r="B12" s="1000">
        <v>121397990565.51001</v>
      </c>
      <c r="C12" s="1000">
        <v>10800531998.65</v>
      </c>
      <c r="D12" s="1000">
        <v>613627915.26999998</v>
      </c>
      <c r="E12" s="1000">
        <v>1093850418.6700001</v>
      </c>
      <c r="F12" s="874">
        <f t="shared" si="1"/>
        <v>133906000898.10001</v>
      </c>
      <c r="G12" s="580">
        <v>127588985374.33</v>
      </c>
      <c r="H12" s="580">
        <v>12108569830.129999</v>
      </c>
      <c r="I12" s="715">
        <v>970014744.09000003</v>
      </c>
      <c r="J12" s="875">
        <f t="shared" si="0"/>
        <v>140667569948.54999</v>
      </c>
    </row>
    <row r="13" spans="1:10" s="36" customFormat="1" ht="27" customHeight="1">
      <c r="A13" s="579">
        <v>2021</v>
      </c>
      <c r="B13" s="1000">
        <v>139642528713.32999</v>
      </c>
      <c r="C13" s="1000">
        <v>17765576332.630001</v>
      </c>
      <c r="D13" s="1000">
        <v>296259368.50999999</v>
      </c>
      <c r="E13" s="1000">
        <v>1116049433.3899999</v>
      </c>
      <c r="F13" s="874">
        <f t="shared" si="1"/>
        <v>158820413847.86002</v>
      </c>
      <c r="G13" s="580">
        <v>138998614197.34</v>
      </c>
      <c r="H13" s="580">
        <v>18026955388.759998</v>
      </c>
      <c r="I13" s="715">
        <v>854040296.11999989</v>
      </c>
      <c r="J13" s="875">
        <f t="shared" si="0"/>
        <v>157879609882.22</v>
      </c>
    </row>
    <row r="14" spans="1:10" s="36" customFormat="1" ht="27" customHeight="1">
      <c r="A14" s="579">
        <v>2022</v>
      </c>
      <c r="B14" s="1000">
        <v>168298548798.17001</v>
      </c>
      <c r="C14" s="1000">
        <v>16860531998.969999</v>
      </c>
      <c r="D14" s="1000">
        <v>739635561.09000003</v>
      </c>
      <c r="E14" s="1000">
        <v>1927102666.2800002</v>
      </c>
      <c r="F14" s="874">
        <f t="shared" si="1"/>
        <v>187825819024.51001</v>
      </c>
      <c r="G14" s="715">
        <v>169243218294.51999</v>
      </c>
      <c r="H14" s="715">
        <v>18618103739.529999</v>
      </c>
      <c r="I14" s="715">
        <v>1581951303.1199999</v>
      </c>
      <c r="J14" s="875">
        <f t="shared" si="0"/>
        <v>189443273337.16998</v>
      </c>
    </row>
    <row r="15" spans="1:10" s="36" customFormat="1" ht="27" customHeight="1">
      <c r="A15" s="579">
        <v>2023</v>
      </c>
      <c r="B15" s="1000">
        <v>189477241900.83997</v>
      </c>
      <c r="C15" s="1000">
        <v>18395222000</v>
      </c>
      <c r="D15" s="1000">
        <v>1157959255.5799999</v>
      </c>
      <c r="E15" s="1000">
        <v>2163425494.8099999</v>
      </c>
      <c r="F15" s="874">
        <f t="shared" si="1"/>
        <v>211193848651.22995</v>
      </c>
      <c r="G15" s="715">
        <v>192205772271.5</v>
      </c>
      <c r="H15" s="715">
        <v>18680602574.010002</v>
      </c>
      <c r="I15" s="715">
        <v>1744042776.5300002</v>
      </c>
      <c r="J15" s="875">
        <f t="shared" si="0"/>
        <v>212630417622.04001</v>
      </c>
    </row>
    <row r="16" spans="1:10" s="36" customFormat="1" ht="27" customHeight="1">
      <c r="A16" s="999">
        <v>2024</v>
      </c>
      <c r="B16" s="1000">
        <v>211618577731.84003</v>
      </c>
      <c r="C16" s="1000">
        <v>18395222000</v>
      </c>
      <c r="D16" s="1000">
        <v>924996518.88</v>
      </c>
      <c r="E16" s="1000">
        <v>2467869147.7800002</v>
      </c>
      <c r="F16" s="874">
        <f t="shared" si="1"/>
        <v>233406665398.50003</v>
      </c>
      <c r="G16" s="715">
        <v>212203641524.01999</v>
      </c>
      <c r="H16" s="715">
        <v>18566920747.349998</v>
      </c>
      <c r="I16" s="715">
        <v>2068231616.74</v>
      </c>
      <c r="J16" s="875">
        <f t="shared" si="0"/>
        <v>232838793888.10999</v>
      </c>
    </row>
    <row r="17" spans="1:10" s="84" customFormat="1" ht="27" customHeight="1">
      <c r="A17" s="1001" t="str">
        <f>+'Resumen '!O6</f>
        <v>Ago. 2025</v>
      </c>
      <c r="B17" s="1000">
        <v>151355623337.34003</v>
      </c>
      <c r="C17" s="1000">
        <v>15511822236.150002</v>
      </c>
      <c r="D17" s="1000">
        <v>599979932.72000003</v>
      </c>
      <c r="E17" s="1000">
        <v>446869257.09999996</v>
      </c>
      <c r="F17" s="874">
        <f t="shared" si="1"/>
        <v>167914294763.31003</v>
      </c>
      <c r="G17" s="715">
        <v>148732830543.97</v>
      </c>
      <c r="H17" s="580">
        <v>15334938335.430002</v>
      </c>
      <c r="I17" s="715">
        <v>781988803.13999939</v>
      </c>
      <c r="J17" s="875">
        <f t="shared" si="0"/>
        <v>164849757682.53998</v>
      </c>
    </row>
    <row r="18" spans="1:10" ht="27" customHeight="1">
      <c r="A18" s="758" t="s">
        <v>430</v>
      </c>
      <c r="B18" s="759">
        <f t="shared" ref="B18:J18" si="2">SUM(B7:B17)</f>
        <v>1485314632439.8701</v>
      </c>
      <c r="C18" s="759">
        <f t="shared" si="2"/>
        <v>141388147977.06</v>
      </c>
      <c r="D18" s="759">
        <f t="shared" si="2"/>
        <v>7774975684.5200005</v>
      </c>
      <c r="E18" s="759">
        <f t="shared" si="2"/>
        <v>12310893926.75</v>
      </c>
      <c r="F18" s="759">
        <f t="shared" si="2"/>
        <v>1646788650028.2</v>
      </c>
      <c r="G18" s="760">
        <f t="shared" si="2"/>
        <v>1491308303242.21</v>
      </c>
      <c r="H18" s="760">
        <f t="shared" si="2"/>
        <v>145158874132.48999</v>
      </c>
      <c r="I18" s="760">
        <f t="shared" si="2"/>
        <v>10955640817.629999</v>
      </c>
      <c r="J18" s="761">
        <f t="shared" si="2"/>
        <v>1647422818192.3301</v>
      </c>
    </row>
    <row r="19" spans="1:10" ht="20.25" customHeight="1">
      <c r="A19" s="1650" t="s">
        <v>881</v>
      </c>
      <c r="B19" s="1650"/>
      <c r="C19" s="1650"/>
      <c r="D19" s="1650"/>
      <c r="E19" s="1650"/>
      <c r="F19" s="1650"/>
      <c r="G19" s="1651"/>
      <c r="H19" s="1651"/>
      <c r="I19" s="1651"/>
      <c r="J19" s="1650"/>
    </row>
    <row r="20" spans="1:10" s="90" customFormat="1" ht="18.75">
      <c r="A20" s="1649" t="s">
        <v>882</v>
      </c>
      <c r="B20" s="1649"/>
      <c r="C20" s="1649"/>
      <c r="D20" s="1649"/>
      <c r="E20" s="1649"/>
      <c r="F20" s="636"/>
      <c r="G20" s="637"/>
      <c r="H20" s="637"/>
      <c r="I20" s="637"/>
      <c r="J20" s="637"/>
    </row>
    <row r="21" spans="1:10" s="16" customFormat="1" ht="15.75">
      <c r="A21" s="92"/>
      <c r="B21" s="96"/>
      <c r="C21" s="96"/>
      <c r="D21" s="96"/>
      <c r="E21" s="96"/>
      <c r="F21" s="96"/>
      <c r="G21" s="96"/>
      <c r="H21" s="96"/>
      <c r="I21" s="96"/>
      <c r="J21" s="96"/>
    </row>
    <row r="22" spans="1:10" s="16" customFormat="1" ht="15.75">
      <c r="A22" s="92"/>
      <c r="B22" s="96"/>
      <c r="C22" s="96"/>
      <c r="D22" s="96"/>
      <c r="E22" s="96"/>
      <c r="F22" s="96"/>
      <c r="G22" s="96"/>
      <c r="H22" s="96"/>
      <c r="I22" s="96"/>
      <c r="J22" s="96"/>
    </row>
    <row r="23" spans="1:10" s="16" customFormat="1" ht="15.75">
      <c r="A23" s="92"/>
      <c r="B23" s="96"/>
      <c r="C23" s="96"/>
      <c r="D23" s="96"/>
      <c r="E23" s="96"/>
      <c r="F23" s="96"/>
      <c r="G23" s="96"/>
      <c r="H23" s="96"/>
      <c r="I23" s="96"/>
      <c r="J23" s="96"/>
    </row>
    <row r="24" spans="1:10" s="16" customFormat="1" ht="15.75">
      <c r="A24" s="92"/>
      <c r="B24" s="96"/>
      <c r="C24" s="96"/>
      <c r="D24" s="96"/>
      <c r="E24" s="96"/>
      <c r="F24" s="96"/>
      <c r="G24" s="96"/>
      <c r="H24" s="96"/>
      <c r="I24" s="96"/>
      <c r="J24" s="96"/>
    </row>
    <row r="25" spans="1:10" s="16" customFormat="1" ht="15.75">
      <c r="A25" s="92"/>
      <c r="B25" s="96"/>
      <c r="C25" s="96"/>
      <c r="D25" s="96"/>
      <c r="E25" s="96"/>
      <c r="F25" s="96"/>
      <c r="G25" s="96"/>
      <c r="H25" s="96"/>
      <c r="I25" s="96"/>
      <c r="J25" s="96"/>
    </row>
    <row r="26" spans="1:10" s="16" customFormat="1" ht="15.75">
      <c r="A26" s="92"/>
      <c r="B26" s="96"/>
      <c r="C26" s="96"/>
      <c r="D26" s="96"/>
      <c r="E26" s="96"/>
      <c r="F26" s="96"/>
      <c r="G26" s="96"/>
      <c r="H26" s="96"/>
      <c r="I26" s="96"/>
      <c r="J26" s="96"/>
    </row>
    <row r="27" spans="1:10" s="16" customFormat="1" ht="15.75">
      <c r="A27" s="92"/>
      <c r="B27" s="96"/>
      <c r="C27" s="96"/>
      <c r="D27" s="96"/>
      <c r="E27" s="96"/>
      <c r="F27" s="96"/>
      <c r="G27" s="96"/>
      <c r="H27" s="96"/>
      <c r="I27" s="96"/>
      <c r="J27" s="96"/>
    </row>
    <row r="28" spans="1:10" s="16" customFormat="1" ht="15.75">
      <c r="A28" s="92"/>
      <c r="B28" s="96"/>
      <c r="C28" s="96"/>
      <c r="D28" s="96"/>
      <c r="E28" s="96"/>
      <c r="F28" s="96"/>
      <c r="G28" s="96"/>
      <c r="H28" s="96"/>
      <c r="I28" s="96"/>
      <c r="J28" s="96"/>
    </row>
    <row r="29" spans="1:10" s="16" customFormat="1" ht="15.75">
      <c r="A29" s="92"/>
      <c r="B29" s="96"/>
      <c r="C29" s="96"/>
      <c r="D29" s="96"/>
      <c r="E29" s="96"/>
      <c r="F29" s="96"/>
      <c r="G29" s="96"/>
      <c r="H29" s="96"/>
      <c r="I29" s="96"/>
      <c r="J29" s="96"/>
    </row>
    <row r="30" spans="1:10" s="16" customFormat="1" ht="15.75">
      <c r="A30" s="92"/>
      <c r="B30" s="96"/>
      <c r="C30" s="96"/>
      <c r="D30" s="96"/>
      <c r="E30" s="96"/>
      <c r="F30" s="96"/>
      <c r="G30" s="96"/>
      <c r="H30" s="96"/>
      <c r="I30" s="96"/>
      <c r="J30" s="96"/>
    </row>
    <row r="31" spans="1:10" s="16" customFormat="1" ht="15.75">
      <c r="A31" s="92"/>
      <c r="B31" s="96"/>
      <c r="C31" s="96"/>
      <c r="D31" s="96"/>
      <c r="E31" s="96"/>
      <c r="F31" s="96"/>
      <c r="G31" s="96"/>
      <c r="H31" s="96"/>
      <c r="I31" s="96"/>
      <c r="J31" s="96"/>
    </row>
    <row r="32" spans="1:10" s="16" customFormat="1" ht="15.75">
      <c r="A32" s="92"/>
      <c r="B32" s="96"/>
      <c r="C32" s="96"/>
      <c r="D32" s="96"/>
      <c r="E32" s="96"/>
      <c r="F32" s="96"/>
      <c r="G32" s="96"/>
      <c r="H32" s="96"/>
      <c r="I32" s="96"/>
      <c r="J32" s="96"/>
    </row>
    <row r="33" spans="1:10" s="16" customFormat="1" ht="15.75">
      <c r="A33" s="92"/>
      <c r="B33" s="96"/>
      <c r="C33" s="96"/>
      <c r="D33" s="96"/>
      <c r="E33" s="96"/>
      <c r="F33" s="96"/>
      <c r="G33" s="96"/>
      <c r="H33" s="96"/>
      <c r="I33" s="96"/>
      <c r="J33" s="96"/>
    </row>
    <row r="34" spans="1:10" s="16" customFormat="1" ht="15.75">
      <c r="A34" s="92"/>
      <c r="B34" s="96"/>
      <c r="C34" s="96"/>
      <c r="D34" s="96"/>
      <c r="E34" s="96"/>
      <c r="F34" s="96"/>
      <c r="G34" s="96"/>
      <c r="H34" s="96"/>
      <c r="I34" s="96"/>
      <c r="J34" s="96"/>
    </row>
    <row r="35" spans="1:10" s="16" customFormat="1" ht="15.75">
      <c r="A35" s="92"/>
      <c r="B35" s="96"/>
      <c r="C35" s="96"/>
      <c r="D35" s="96"/>
      <c r="E35" s="96"/>
      <c r="F35" s="96"/>
      <c r="G35" s="96"/>
      <c r="H35" s="96"/>
      <c r="I35" s="96"/>
      <c r="J35" s="96"/>
    </row>
    <row r="36" spans="1:10" s="16" customFormat="1" ht="15.75">
      <c r="A36" s="92"/>
      <c r="B36" s="96"/>
      <c r="C36" s="96"/>
      <c r="D36" s="96"/>
      <c r="E36" s="96"/>
      <c r="F36" s="96"/>
      <c r="G36" s="96"/>
      <c r="H36" s="96"/>
      <c r="I36" s="96"/>
      <c r="J36" s="96"/>
    </row>
    <row r="37" spans="1:10" s="16" customFormat="1" ht="15.75">
      <c r="A37" s="92"/>
      <c r="B37" s="96"/>
      <c r="C37" s="96"/>
      <c r="D37" s="96"/>
      <c r="E37" s="96"/>
      <c r="F37" s="96"/>
      <c r="G37" s="96"/>
      <c r="H37" s="96"/>
      <c r="I37" s="96"/>
      <c r="J37" s="96"/>
    </row>
    <row r="38" spans="1:10" s="16" customFormat="1" ht="15.75">
      <c r="A38" s="92"/>
      <c r="B38" s="96"/>
      <c r="C38" s="96"/>
      <c r="D38" s="96"/>
      <c r="E38" s="96"/>
      <c r="F38" s="96"/>
      <c r="G38" s="96"/>
      <c r="H38" s="96"/>
      <c r="I38" s="96"/>
      <c r="J38" s="96"/>
    </row>
    <row r="39" spans="1:10" s="16" customFormat="1" ht="15.75">
      <c r="A39" s="92"/>
      <c r="B39" s="96"/>
      <c r="C39" s="96"/>
      <c r="D39" s="96"/>
      <c r="E39" s="96"/>
      <c r="F39" s="96"/>
      <c r="G39" s="96"/>
      <c r="H39" s="96"/>
      <c r="I39" s="96"/>
      <c r="J39" s="96"/>
    </row>
    <row r="40" spans="1:10" s="16" customFormat="1" ht="15.75">
      <c r="A40" s="92"/>
      <c r="B40" s="96"/>
      <c r="C40" s="96"/>
      <c r="D40" s="96"/>
      <c r="E40" s="96"/>
      <c r="F40" s="96"/>
      <c r="G40" s="96"/>
      <c r="H40" s="96"/>
      <c r="I40" s="96"/>
      <c r="J40" s="96"/>
    </row>
    <row r="41" spans="1:10" s="16" customFormat="1" ht="15.75">
      <c r="A41" s="92"/>
      <c r="B41" s="96"/>
      <c r="C41" s="96"/>
      <c r="D41" s="96"/>
      <c r="E41" s="96"/>
      <c r="F41" s="96"/>
      <c r="G41" s="96"/>
      <c r="H41" s="96"/>
      <c r="I41" s="96"/>
      <c r="J41" s="96"/>
    </row>
    <row r="42" spans="1:10" s="16" customFormat="1" ht="15.75">
      <c r="A42" s="92"/>
      <c r="B42" s="96"/>
      <c r="C42" s="96"/>
      <c r="D42" s="96"/>
      <c r="E42" s="96"/>
      <c r="F42" s="96"/>
      <c r="G42" s="96"/>
      <c r="H42" s="96"/>
      <c r="I42" s="96"/>
      <c r="J42" s="96"/>
    </row>
    <row r="43" spans="1:10" s="16" customFormat="1" ht="15.75">
      <c r="A43" s="92"/>
      <c r="B43" s="96"/>
      <c r="C43" s="96"/>
      <c r="D43" s="96"/>
      <c r="E43" s="96"/>
      <c r="F43" s="96"/>
      <c r="G43" s="96"/>
      <c r="H43" s="96"/>
      <c r="I43" s="96"/>
      <c r="J43" s="96"/>
    </row>
    <row r="44" spans="1:10" ht="41.25" customHeight="1"/>
  </sheetData>
  <mergeCells count="8">
    <mergeCell ref="A1:J1"/>
    <mergeCell ref="A20:E20"/>
    <mergeCell ref="A19:J19"/>
    <mergeCell ref="G5:J5"/>
    <mergeCell ref="B5:F5"/>
    <mergeCell ref="A2:J2"/>
    <mergeCell ref="A4:J4"/>
    <mergeCell ref="A3:J3"/>
  </mergeCells>
  <pageMargins left="0.70866141732283472" right="0.70866141732283472" top="0.74803149606299213" bottom="0.74803149606299213" header="0.31496062992125984" footer="0.31496062992125984"/>
  <pageSetup scale="30" orientation="landscape" r:id="rId1"/>
  <drawing r:id="rId2"/>
  <tableParts count="1">
    <tablePart r:id="rId3"/>
  </tableParts>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81">
    <tabColor theme="3" tint="0.59999389629810485"/>
    <pageSetUpPr fitToPage="1"/>
  </sheetPr>
  <dimension ref="A1:G49"/>
  <sheetViews>
    <sheetView showGridLines="0" view="pageBreakPreview" zoomScale="85" zoomScaleNormal="100" zoomScaleSheetLayoutView="85" workbookViewId="0">
      <selection activeCell="A4" sqref="A4:G4"/>
    </sheetView>
  </sheetViews>
  <sheetFormatPr defaultColWidth="11.42578125" defaultRowHeight="14.25"/>
  <cols>
    <col min="1" max="1" width="17.140625" style="351" customWidth="1"/>
    <col min="2" max="2" width="24.28515625" style="351" customWidth="1"/>
    <col min="3" max="3" width="23.140625" style="351" bestFit="1" customWidth="1"/>
    <col min="4" max="4" width="20.42578125" style="351" customWidth="1"/>
    <col min="5" max="5" width="29.140625" style="351" customWidth="1"/>
    <col min="6" max="6" width="19.140625" style="352" customWidth="1"/>
    <col min="7" max="7" width="18" style="352" customWidth="1"/>
    <col min="8" max="16384" width="11.42578125" style="351"/>
  </cols>
  <sheetData>
    <row r="1" spans="1:7" ht="32.25" customHeight="1">
      <c r="A1" s="1663" t="s">
        <v>883</v>
      </c>
      <c r="B1" s="1664"/>
      <c r="C1" s="1664"/>
      <c r="D1" s="1664"/>
      <c r="E1" s="1664"/>
      <c r="F1" s="1664"/>
      <c r="G1" s="1665"/>
    </row>
    <row r="2" spans="1:7" ht="24.75" customHeight="1">
      <c r="A2" s="1666" t="str">
        <f>+'Resumen '!O14</f>
        <v>Período:  Diciembre 2015 - Agosto 2025</v>
      </c>
      <c r="B2" s="1667"/>
      <c r="C2" s="1667"/>
      <c r="D2" s="1667"/>
      <c r="E2" s="1667"/>
      <c r="F2" s="1667"/>
      <c r="G2" s="1668"/>
    </row>
    <row r="3" spans="1:7" ht="6.75" customHeight="1"/>
    <row r="4" spans="1:7" ht="118.5" customHeight="1">
      <c r="A4" s="1669" t="s">
        <v>884</v>
      </c>
      <c r="B4" s="1670"/>
      <c r="C4" s="1670"/>
      <c r="D4" s="1670"/>
      <c r="E4" s="1670"/>
      <c r="F4" s="1670"/>
      <c r="G4" s="1670"/>
    </row>
    <row r="5" spans="1:7" ht="6.75" hidden="1" customHeight="1"/>
    <row r="6" spans="1:7" s="354" customFormat="1" ht="44.25" customHeight="1">
      <c r="A6" s="754" t="s">
        <v>785</v>
      </c>
      <c r="B6" s="755" t="s">
        <v>885</v>
      </c>
      <c r="C6" s="755" t="s">
        <v>886</v>
      </c>
      <c r="D6" s="756" t="s">
        <v>887</v>
      </c>
      <c r="E6" s="757" t="s">
        <v>888</v>
      </c>
      <c r="F6" s="353"/>
      <c r="G6" s="353"/>
    </row>
    <row r="7" spans="1:7">
      <c r="A7" s="638">
        <v>2015</v>
      </c>
      <c r="B7" s="640">
        <v>29250900435.389999</v>
      </c>
      <c r="C7" s="640">
        <v>49801471613.939987</v>
      </c>
      <c r="D7" s="640">
        <v>0</v>
      </c>
      <c r="E7" s="639">
        <f>+Tabla26[[#This Row],[PE_Aportes Extraordinario Persona]]+Tabla26[[#This Row],[Sector Privado]]+Tabla26[[#This Row],[Sector  Público]]</f>
        <v>79052372049.329987</v>
      </c>
    </row>
    <row r="8" spans="1:7">
      <c r="A8" s="638">
        <v>2016</v>
      </c>
      <c r="B8" s="640">
        <v>33197918782.480003</v>
      </c>
      <c r="C8" s="640">
        <v>55851245438.969994</v>
      </c>
      <c r="D8" s="640"/>
      <c r="E8" s="639">
        <f>+Tabla26[[#This Row],[PE_Aportes Extraordinario Persona]]+Tabla26[[#This Row],[Sector Privado]]+Tabla26[[#This Row],[Sector  Público]]</f>
        <v>89049164221.449997</v>
      </c>
    </row>
    <row r="9" spans="1:7">
      <c r="A9" s="638">
        <v>2017</v>
      </c>
      <c r="B9" s="640">
        <v>37563341220.540001</v>
      </c>
      <c r="C9" s="640">
        <v>62094410132.149994</v>
      </c>
      <c r="D9" s="640">
        <v>0</v>
      </c>
      <c r="E9" s="639">
        <f>+Tabla26[[#This Row],[PE_Aportes Extraordinario Persona]]+Tabla26[[#This Row],[Sector Privado]]+Tabla26[[#This Row],[Sector  Público]]</f>
        <v>99657751352.690002</v>
      </c>
    </row>
    <row r="10" spans="1:7" ht="15.75" customHeight="1">
      <c r="A10" s="638">
        <v>2018</v>
      </c>
      <c r="B10" s="640">
        <v>42779387567.769997</v>
      </c>
      <c r="C10" s="640">
        <v>70074621814.729996</v>
      </c>
      <c r="D10" s="640">
        <v>0</v>
      </c>
      <c r="E10" s="639">
        <f>+Tabla26[[#This Row],[PE_Aportes Extraordinario Persona]]+Tabla26[[#This Row],[Sector Privado]]+Tabla26[[#This Row],[Sector  Público]]</f>
        <v>112854009382.5</v>
      </c>
    </row>
    <row r="11" spans="1:7">
      <c r="A11" s="638">
        <v>2019</v>
      </c>
      <c r="B11" s="640">
        <v>46474324202.029999</v>
      </c>
      <c r="C11" s="640">
        <v>76436493567.029984</v>
      </c>
      <c r="D11" s="640">
        <v>0</v>
      </c>
      <c r="E11" s="639">
        <f>+Tabla26[[#This Row],[PE_Aportes Extraordinario Persona]]+Tabla26[[#This Row],[Sector Privado]]+Tabla26[[#This Row],[Sector  Público]]</f>
        <v>122910817769.05998</v>
      </c>
    </row>
    <row r="12" spans="1:7">
      <c r="A12" s="638">
        <v>2020</v>
      </c>
      <c r="B12" s="640">
        <v>51494714927.979996</v>
      </c>
      <c r="C12" s="640">
        <v>69903275637.529999</v>
      </c>
      <c r="D12" s="640">
        <v>0</v>
      </c>
      <c r="E12" s="639">
        <f>+Tabla26[[#This Row],[PE_Aportes Extraordinario Persona]]+Tabla26[[#This Row],[Sector Privado]]+Tabla26[[#This Row],[Sector  Público]]</f>
        <v>121397990565.50999</v>
      </c>
    </row>
    <row r="13" spans="1:7" s="356" customFormat="1">
      <c r="A13" s="638">
        <v>2021</v>
      </c>
      <c r="B13" s="640">
        <v>53978644084.049988</v>
      </c>
      <c r="C13" s="640">
        <v>85663651015.01001</v>
      </c>
      <c r="D13" s="640">
        <v>233614.27</v>
      </c>
      <c r="E13" s="639">
        <f>+Tabla26[[#This Row],[PE_Aportes Extraordinario Persona]]+Tabla26[[#This Row],[Sector Privado]]+Tabla26[[#This Row],[Sector  Público]]</f>
        <v>139642528713.33002</v>
      </c>
      <c r="F13" s="352"/>
      <c r="G13" s="355"/>
    </row>
    <row r="14" spans="1:7" s="356" customFormat="1">
      <c r="A14" s="641">
        <v>2022</v>
      </c>
      <c r="B14" s="640">
        <v>64772307526.060005</v>
      </c>
      <c r="C14" s="640">
        <v>103754040948.02998</v>
      </c>
      <c r="D14" s="640">
        <v>7225756.8099999996</v>
      </c>
      <c r="E14" s="639">
        <f>+Tabla26[[#This Row],[PE_Aportes Extraordinario Persona]]+Tabla26[[#This Row],[Sector Privado]]+Tabla26[[#This Row],[Sector  Público]]</f>
        <v>168533574230.89999</v>
      </c>
      <c r="F14" s="352"/>
      <c r="G14" s="352"/>
    </row>
    <row r="15" spans="1:7" s="356" customFormat="1">
      <c r="A15" s="641">
        <v>2023</v>
      </c>
      <c r="B15" s="640">
        <v>69507971864.880005</v>
      </c>
      <c r="C15" s="640">
        <v>119949915484.78999</v>
      </c>
      <c r="D15" s="640">
        <v>19354551.170000002</v>
      </c>
      <c r="E15" s="639">
        <f>+Tabla26[[#This Row],[PE_Aportes Extraordinario Persona]]+Tabla26[[#This Row],[Sector Privado]]+Tabla26[[#This Row],[Sector  Público]]</f>
        <v>189477241900.84</v>
      </c>
      <c r="F15" s="352"/>
      <c r="G15" s="355"/>
    </row>
    <row r="16" spans="1:7" s="356" customFormat="1">
      <c r="A16" s="641">
        <v>2024</v>
      </c>
      <c r="B16" s="640">
        <v>75792423848.719986</v>
      </c>
      <c r="C16" s="640">
        <v>135778582924.50003</v>
      </c>
      <c r="D16" s="640">
        <v>47570958.620000005</v>
      </c>
      <c r="E16" s="639">
        <f>+Tabla26[[#This Row],[PE_Aportes Extraordinario Persona]]+Tabla26[[#This Row],[Sector Privado]]+Tabla26[[#This Row],[Sector  Público]]</f>
        <v>211618577731.84003</v>
      </c>
      <c r="F16" s="352"/>
      <c r="G16" s="352"/>
    </row>
    <row r="17" spans="1:6">
      <c r="A17" s="1002" t="str">
        <f>+'Resumen '!O6</f>
        <v>Ago. 2025</v>
      </c>
      <c r="B17" s="640">
        <v>53402961501.629997</v>
      </c>
      <c r="C17" s="640">
        <v>97448021264.460007</v>
      </c>
      <c r="D17" s="640">
        <v>57666759.220000014</v>
      </c>
      <c r="E17" s="639">
        <f>+Tabla26[[#This Row],[PE_Aportes Extraordinario Persona]]+Tabla26[[#This Row],[Sector Privado]]+Tabla26[[#This Row],[Sector  Público]]</f>
        <v>150908649525.31</v>
      </c>
      <c r="F17" s="355"/>
    </row>
    <row r="18" spans="1:6">
      <c r="A18" s="642" t="s">
        <v>801</v>
      </c>
      <c r="B18" s="643">
        <f>SUM(B7:B17)</f>
        <v>558214895961.52991</v>
      </c>
      <c r="C18" s="643">
        <f>SUM(C7:C17)</f>
        <v>926755729841.14001</v>
      </c>
      <c r="D18" s="643">
        <f>SUM(D7:D17)</f>
        <v>132051640.09000002</v>
      </c>
      <c r="E18" s="644">
        <f>SUM(E7:E17)</f>
        <v>1485102677442.76</v>
      </c>
    </row>
    <row r="19" spans="1:6">
      <c r="A19" s="1224" t="s">
        <v>889</v>
      </c>
      <c r="B19" s="352"/>
      <c r="C19" s="352"/>
      <c r="D19" s="352"/>
      <c r="E19" s="352"/>
    </row>
    <row r="21" spans="1:6" ht="33.75" customHeight="1"/>
    <row r="22" spans="1:6" ht="36" customHeight="1"/>
    <row r="23" spans="1:6" ht="36" customHeight="1"/>
    <row r="24" spans="1:6" ht="36" customHeight="1"/>
    <row r="25" spans="1:6" ht="36" customHeight="1"/>
    <row r="49" ht="41.25" customHeight="1"/>
  </sheetData>
  <mergeCells count="3">
    <mergeCell ref="A1:G1"/>
    <mergeCell ref="A2:G2"/>
    <mergeCell ref="A4:G4"/>
  </mergeCells>
  <conditionalFormatting sqref="A7:E16 B12:D17 A17 E17 A18:E18">
    <cfRule type="cellIs" dxfId="347" priority="3" operator="equal">
      <formula>0</formula>
    </cfRule>
  </conditionalFormatting>
  <conditionalFormatting sqref="B11:C16 B12:D17">
    <cfRule type="cellIs" dxfId="346" priority="4" operator="equal">
      <formula>0</formula>
    </cfRule>
  </conditionalFormatting>
  <pageMargins left="0.70866141732283472" right="0.70866141732283472" top="0.74803149606299213" bottom="0.74803149606299213" header="0.31496062992125984" footer="0.31496062992125984"/>
  <pageSetup scale="67" orientation="landscape" r:id="rId1"/>
  <rowBreaks count="1" manualBreakCount="1">
    <brk id="51" max="16383" man="1"/>
  </rowBreaks>
  <drawing r:id="rId2"/>
  <tableParts count="1">
    <tablePart r:id="rId3"/>
  </tableParts>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84">
    <tabColor rgb="FF00B0F0"/>
    <pageSetUpPr fitToPage="1"/>
  </sheetPr>
  <dimension ref="A1:O50"/>
  <sheetViews>
    <sheetView showGridLines="0" view="pageBreakPreview" zoomScale="55" zoomScaleNormal="100" zoomScaleSheetLayoutView="55" workbookViewId="0">
      <selection activeCell="R31" sqref="R31"/>
    </sheetView>
  </sheetViews>
  <sheetFormatPr defaultColWidth="11.42578125" defaultRowHeight="18"/>
  <cols>
    <col min="1" max="1" width="17" style="218" customWidth="1"/>
    <col min="2" max="2" width="16.7109375" style="218" customWidth="1"/>
    <col min="3" max="3" width="16.140625" style="218" customWidth="1"/>
    <col min="4" max="5" width="17.42578125" style="218" bestFit="1" customWidth="1"/>
    <col min="6" max="6" width="20.42578125" style="218" customWidth="1"/>
    <col min="7" max="7" width="37.85546875" style="218" customWidth="1"/>
    <col min="8" max="8" width="40" style="218" customWidth="1"/>
    <col min="9" max="9" width="15" style="218" customWidth="1"/>
    <col min="10" max="10" width="30.42578125" style="218" customWidth="1"/>
    <col min="11" max="11" width="43.85546875" style="218" customWidth="1"/>
    <col min="12" max="12" width="20.42578125" style="218" customWidth="1"/>
    <col min="13" max="13" width="11.28515625" style="335" customWidth="1"/>
    <col min="14" max="16384" width="11.42578125" style="218"/>
  </cols>
  <sheetData>
    <row r="1" spans="1:13" ht="20.25">
      <c r="A1" s="334" t="s">
        <v>890</v>
      </c>
    </row>
    <row r="2" spans="1:13" ht="58.5" customHeight="1">
      <c r="A2" s="334" t="s">
        <v>891</v>
      </c>
    </row>
    <row r="3" spans="1:13" ht="20.25">
      <c r="A3" s="334" t="s">
        <v>892</v>
      </c>
      <c r="M3" s="337"/>
    </row>
    <row r="4" spans="1:13" ht="39.75" customHeight="1">
      <c r="M4" s="338"/>
    </row>
    <row r="5" spans="1:13" ht="29.25" customHeight="1">
      <c r="A5" s="1671" t="s">
        <v>893</v>
      </c>
      <c r="B5" s="1671"/>
      <c r="C5" s="1671"/>
      <c r="D5" s="1671"/>
      <c r="E5" s="1671"/>
      <c r="F5" s="1671"/>
      <c r="G5" s="1671"/>
      <c r="H5" s="1671"/>
      <c r="I5" s="1671"/>
      <c r="J5" s="1671"/>
      <c r="K5" s="1671"/>
      <c r="L5" s="1671"/>
      <c r="M5" s="337"/>
    </row>
    <row r="6" spans="1:13" ht="18" customHeight="1">
      <c r="A6" s="1671"/>
      <c r="B6" s="1671"/>
      <c r="C6" s="1671"/>
      <c r="D6" s="1671"/>
      <c r="E6" s="1671"/>
      <c r="F6" s="1671"/>
      <c r="G6" s="1671"/>
      <c r="H6" s="1671"/>
      <c r="I6" s="1671"/>
      <c r="J6" s="1671"/>
      <c r="K6" s="1671"/>
      <c r="L6" s="1671"/>
      <c r="M6" s="338"/>
    </row>
    <row r="7" spans="1:13" ht="18" customHeight="1">
      <c r="A7" s="1671"/>
      <c r="B7" s="1671"/>
      <c r="C7" s="1671"/>
      <c r="D7" s="1671"/>
      <c r="E7" s="1671"/>
      <c r="F7" s="1671"/>
      <c r="G7" s="1671"/>
      <c r="H7" s="1671"/>
      <c r="I7" s="1671"/>
      <c r="J7" s="1671"/>
      <c r="K7" s="1671"/>
      <c r="L7" s="1671"/>
    </row>
    <row r="8" spans="1:13" ht="18" customHeight="1">
      <c r="A8" s="1671"/>
      <c r="B8" s="1671"/>
      <c r="C8" s="1671"/>
      <c r="D8" s="1671"/>
      <c r="E8" s="1671"/>
      <c r="F8" s="1671"/>
      <c r="G8" s="1671"/>
      <c r="H8" s="1671"/>
      <c r="I8" s="1671"/>
      <c r="J8" s="1671"/>
      <c r="K8" s="1671"/>
      <c r="L8" s="1671"/>
    </row>
    <row r="9" spans="1:13" ht="18" customHeight="1">
      <c r="A9" s="1671"/>
      <c r="B9" s="1671"/>
      <c r="C9" s="1671"/>
      <c r="D9" s="1671"/>
      <c r="E9" s="1671"/>
      <c r="F9" s="1671"/>
      <c r="G9" s="1671"/>
      <c r="H9" s="1671"/>
      <c r="I9" s="1671"/>
      <c r="J9" s="1671"/>
      <c r="K9" s="1671"/>
      <c r="L9" s="1671"/>
    </row>
    <row r="10" spans="1:13" ht="18" customHeight="1">
      <c r="A10" s="1671"/>
      <c r="B10" s="1671"/>
      <c r="C10" s="1671"/>
      <c r="D10" s="1671"/>
      <c r="E10" s="1671"/>
      <c r="F10" s="1671"/>
      <c r="G10" s="1671"/>
      <c r="H10" s="1671"/>
      <c r="I10" s="1671"/>
      <c r="J10" s="1671"/>
      <c r="K10" s="1671"/>
      <c r="L10" s="1671"/>
    </row>
    <row r="11" spans="1:13" ht="18" customHeight="1">
      <c r="A11" s="1671"/>
      <c r="B11" s="1671"/>
      <c r="C11" s="1671"/>
      <c r="D11" s="1671"/>
      <c r="E11" s="1671"/>
      <c r="F11" s="1671"/>
      <c r="G11" s="1671"/>
      <c r="H11" s="1671"/>
      <c r="I11" s="1671"/>
      <c r="J11" s="1671"/>
      <c r="K11" s="1671"/>
      <c r="L11" s="1671"/>
    </row>
    <row r="12" spans="1:13" ht="18" customHeight="1">
      <c r="A12" s="1671"/>
      <c r="B12" s="1671"/>
      <c r="C12" s="1671"/>
      <c r="D12" s="1671"/>
      <c r="E12" s="1671"/>
      <c r="F12" s="1671"/>
      <c r="G12" s="1671"/>
      <c r="H12" s="1671"/>
      <c r="I12" s="1671"/>
      <c r="J12" s="1671"/>
      <c r="K12" s="1671"/>
      <c r="L12" s="1671"/>
    </row>
    <row r="13" spans="1:13" ht="18" customHeight="1">
      <c r="A13" s="1671"/>
      <c r="B13" s="1671"/>
      <c r="C13" s="1671"/>
      <c r="D13" s="1671"/>
      <c r="E13" s="1671"/>
      <c r="F13" s="1671"/>
      <c r="G13" s="1671"/>
      <c r="H13" s="1671"/>
      <c r="I13" s="1671"/>
      <c r="J13" s="1671"/>
      <c r="K13" s="1671"/>
      <c r="L13" s="1671"/>
      <c r="M13" s="339"/>
    </row>
    <row r="14" spans="1:13" ht="18" customHeight="1">
      <c r="A14" s="1671"/>
      <c r="B14" s="1671"/>
      <c r="C14" s="1671"/>
      <c r="D14" s="1671"/>
      <c r="E14" s="1671"/>
      <c r="F14" s="1671"/>
      <c r="G14" s="1671"/>
      <c r="H14" s="1671"/>
      <c r="I14" s="1671"/>
      <c r="J14" s="1671"/>
      <c r="K14" s="1671"/>
      <c r="L14" s="1671"/>
      <c r="M14" s="339"/>
    </row>
    <row r="15" spans="1:13" ht="18" customHeight="1">
      <c r="A15" s="1671"/>
      <c r="B15" s="1671"/>
      <c r="C15" s="1671"/>
      <c r="D15" s="1671"/>
      <c r="E15" s="1671"/>
      <c r="F15" s="1671"/>
      <c r="G15" s="1671"/>
      <c r="H15" s="1671"/>
      <c r="I15" s="1671"/>
      <c r="J15" s="1671"/>
      <c r="K15" s="1671"/>
      <c r="L15" s="1671"/>
      <c r="M15" s="340"/>
    </row>
    <row r="16" spans="1:13" ht="18" customHeight="1">
      <c r="A16" s="1671"/>
      <c r="B16" s="1671"/>
      <c r="C16" s="1671"/>
      <c r="D16" s="1671"/>
      <c r="E16" s="1671"/>
      <c r="F16" s="1671"/>
      <c r="G16" s="1671"/>
      <c r="H16" s="1671"/>
      <c r="I16" s="1671"/>
      <c r="J16" s="1671"/>
      <c r="K16" s="1671"/>
      <c r="L16" s="1671"/>
      <c r="M16" s="337"/>
    </row>
    <row r="17" spans="1:15" ht="18" customHeight="1">
      <c r="A17" s="1671"/>
      <c r="B17" s="1671"/>
      <c r="C17" s="1671"/>
      <c r="D17" s="1671"/>
      <c r="E17" s="1671"/>
      <c r="F17" s="1671"/>
      <c r="G17" s="1671"/>
      <c r="H17" s="1671"/>
      <c r="I17" s="1671"/>
      <c r="J17" s="1671"/>
      <c r="K17" s="1671"/>
      <c r="L17" s="1671"/>
      <c r="M17" s="337"/>
    </row>
    <row r="18" spans="1:15" ht="18" customHeight="1">
      <c r="A18" s="1671"/>
      <c r="B18" s="1671"/>
      <c r="C18" s="1671"/>
      <c r="D18" s="1671"/>
      <c r="E18" s="1671"/>
      <c r="F18" s="1671"/>
      <c r="G18" s="1671"/>
      <c r="H18" s="1671"/>
      <c r="I18" s="1671"/>
      <c r="J18" s="1671"/>
      <c r="K18" s="1671"/>
      <c r="L18" s="1671"/>
      <c r="M18" s="337"/>
    </row>
    <row r="19" spans="1:15" ht="18" customHeight="1">
      <c r="A19" s="1671"/>
      <c r="B19" s="1671"/>
      <c r="C19" s="1671"/>
      <c r="D19" s="1671"/>
      <c r="E19" s="1671"/>
      <c r="F19" s="1671"/>
      <c r="G19" s="1671"/>
      <c r="H19" s="1671"/>
      <c r="I19" s="1671"/>
      <c r="J19" s="1671"/>
      <c r="K19" s="1671"/>
      <c r="L19" s="1671"/>
      <c r="M19" s="337"/>
    </row>
    <row r="20" spans="1:15" ht="18" customHeight="1">
      <c r="A20" s="1671"/>
      <c r="B20" s="1671"/>
      <c r="C20" s="1671"/>
      <c r="D20" s="1671"/>
      <c r="E20" s="1671"/>
      <c r="F20" s="1671"/>
      <c r="G20" s="1671"/>
      <c r="H20" s="1671"/>
      <c r="I20" s="1671"/>
      <c r="J20" s="1671"/>
      <c r="K20" s="1671"/>
      <c r="L20" s="1671"/>
      <c r="M20" s="337"/>
    </row>
    <row r="21" spans="1:15" ht="18" customHeight="1">
      <c r="A21" s="1671"/>
      <c r="B21" s="1671"/>
      <c r="C21" s="1671"/>
      <c r="D21" s="1671"/>
      <c r="E21" s="1671"/>
      <c r="F21" s="1671"/>
      <c r="G21" s="1671"/>
      <c r="H21" s="1671"/>
      <c r="I21" s="1671"/>
      <c r="J21" s="1671"/>
      <c r="K21" s="1671"/>
      <c r="L21" s="1671"/>
      <c r="M21" s="337"/>
    </row>
    <row r="22" spans="1:15" ht="18" customHeight="1">
      <c r="A22" s="1671"/>
      <c r="B22" s="1671"/>
      <c r="C22" s="1671"/>
      <c r="D22" s="1671"/>
      <c r="E22" s="1671"/>
      <c r="F22" s="1671"/>
      <c r="G22" s="1671"/>
      <c r="H22" s="1671"/>
      <c r="I22" s="1671"/>
      <c r="J22" s="1671"/>
      <c r="K22" s="1671"/>
      <c r="L22" s="1671"/>
      <c r="M22" s="337"/>
    </row>
    <row r="23" spans="1:15" ht="18" customHeight="1">
      <c r="A23" s="1671"/>
      <c r="B23" s="1671"/>
      <c r="C23" s="1671"/>
      <c r="D23" s="1671"/>
      <c r="E23" s="1671"/>
      <c r="F23" s="1671"/>
      <c r="G23" s="1671"/>
      <c r="H23" s="1671"/>
      <c r="I23" s="1671"/>
      <c r="J23" s="1671"/>
      <c r="K23" s="1671"/>
      <c r="L23" s="1671"/>
      <c r="M23" s="337"/>
    </row>
    <row r="24" spans="1:15" ht="18" customHeight="1">
      <c r="A24" s="1671"/>
      <c r="B24" s="1671"/>
      <c r="C24" s="1671"/>
      <c r="D24" s="1671"/>
      <c r="E24" s="1671"/>
      <c r="F24" s="1671"/>
      <c r="G24" s="1671"/>
      <c r="H24" s="1671"/>
      <c r="I24" s="1671"/>
      <c r="J24" s="1671"/>
      <c r="K24" s="1671"/>
      <c r="L24" s="1671"/>
      <c r="M24" s="337"/>
    </row>
    <row r="25" spans="1:15" ht="18" customHeight="1">
      <c r="A25" s="1671"/>
      <c r="B25" s="1671"/>
      <c r="C25" s="1671"/>
      <c r="D25" s="1671"/>
      <c r="E25" s="1671"/>
      <c r="F25" s="1671"/>
      <c r="G25" s="1671"/>
      <c r="H25" s="1671"/>
      <c r="I25" s="1671"/>
      <c r="J25" s="1671"/>
      <c r="K25" s="1671"/>
      <c r="L25" s="1671"/>
    </row>
    <row r="26" spans="1:15" ht="18" customHeight="1">
      <c r="A26" s="1671"/>
      <c r="B26" s="1671"/>
      <c r="C26" s="1671"/>
      <c r="D26" s="1671"/>
      <c r="E26" s="1671"/>
      <c r="F26" s="1671"/>
      <c r="G26" s="1671"/>
      <c r="H26" s="1671"/>
      <c r="I26" s="1671"/>
      <c r="J26" s="1671"/>
      <c r="K26" s="1671"/>
      <c r="L26" s="1671"/>
    </row>
    <row r="27" spans="1:15" ht="18" customHeight="1">
      <c r="A27" s="1671"/>
      <c r="B27" s="1671"/>
      <c r="C27" s="1671"/>
      <c r="D27" s="1671"/>
      <c r="E27" s="1671"/>
      <c r="F27" s="1671"/>
      <c r="G27" s="1671"/>
      <c r="H27" s="1671"/>
      <c r="I27" s="1671"/>
      <c r="J27" s="1671"/>
      <c r="K27" s="1671"/>
      <c r="L27" s="1671"/>
    </row>
    <row r="28" spans="1:15" ht="18" customHeight="1">
      <c r="A28" s="1671"/>
      <c r="B28" s="1671"/>
      <c r="C28" s="1671"/>
      <c r="D28" s="1671"/>
      <c r="E28" s="1671"/>
      <c r="F28" s="1671"/>
      <c r="G28" s="1671"/>
      <c r="H28" s="1671"/>
      <c r="I28" s="1671"/>
      <c r="J28" s="1671"/>
      <c r="K28" s="1671"/>
      <c r="L28" s="1671"/>
      <c r="M28" s="341"/>
    </row>
    <row r="29" spans="1:15" ht="18" customHeight="1">
      <c r="A29" s="1671"/>
      <c r="B29" s="1671"/>
      <c r="C29" s="1671"/>
      <c r="D29" s="1671"/>
      <c r="E29" s="1671"/>
      <c r="F29" s="1671"/>
      <c r="G29" s="1671"/>
      <c r="H29" s="1671"/>
      <c r="I29" s="1671"/>
      <c r="J29" s="1671"/>
      <c r="K29" s="1671"/>
      <c r="L29" s="1671"/>
      <c r="M29" s="342"/>
    </row>
    <row r="30" spans="1:15" ht="18" customHeight="1">
      <c r="A30" s="1671"/>
      <c r="B30" s="1671"/>
      <c r="C30" s="1671"/>
      <c r="D30" s="1671"/>
      <c r="E30" s="1671"/>
      <c r="F30" s="1671"/>
      <c r="G30" s="1671"/>
      <c r="H30" s="1671"/>
      <c r="I30" s="1671"/>
      <c r="J30" s="1671"/>
      <c r="K30" s="1671"/>
      <c r="L30" s="1671"/>
      <c r="N30" s="335"/>
      <c r="O30" s="335"/>
    </row>
    <row r="31" spans="1:15" ht="83.25" customHeight="1">
      <c r="A31" s="1671"/>
      <c r="B31" s="1671"/>
      <c r="C31" s="1671"/>
      <c r="D31" s="1671"/>
      <c r="E31" s="1671"/>
      <c r="F31" s="1671"/>
      <c r="G31" s="1671"/>
      <c r="H31" s="1671"/>
      <c r="I31" s="1671"/>
      <c r="J31" s="1671"/>
      <c r="K31" s="1671"/>
      <c r="L31" s="1671"/>
    </row>
    <row r="32" spans="1:15">
      <c r="A32" s="1671"/>
      <c r="B32" s="1671"/>
      <c r="C32" s="1671"/>
      <c r="D32" s="1671"/>
      <c r="E32" s="1671"/>
      <c r="F32" s="1671"/>
      <c r="G32" s="1671"/>
      <c r="H32" s="1671"/>
      <c r="I32" s="1671"/>
      <c r="J32" s="1671"/>
      <c r="K32" s="1671"/>
      <c r="L32" s="1671"/>
    </row>
    <row r="33" spans="1:12">
      <c r="A33" s="1671"/>
      <c r="B33" s="1671"/>
      <c r="C33" s="1671"/>
      <c r="D33" s="1671"/>
      <c r="E33" s="1671"/>
      <c r="F33" s="1671"/>
      <c r="G33" s="1671"/>
      <c r="H33" s="1671"/>
      <c r="I33" s="1671"/>
      <c r="J33" s="1671"/>
      <c r="K33" s="1671"/>
      <c r="L33" s="1671"/>
    </row>
    <row r="34" spans="1:12">
      <c r="A34" s="1671"/>
      <c r="B34" s="1671"/>
      <c r="C34" s="1671"/>
      <c r="D34" s="1671"/>
      <c r="E34" s="1671"/>
      <c r="F34" s="1671"/>
      <c r="G34" s="1671"/>
      <c r="H34" s="1671"/>
      <c r="I34" s="1671"/>
      <c r="J34" s="1671"/>
      <c r="K34" s="1671"/>
      <c r="L34" s="1671"/>
    </row>
    <row r="35" spans="1:12">
      <c r="A35" s="1671"/>
      <c r="B35" s="1671"/>
      <c r="C35" s="1671"/>
      <c r="D35" s="1671"/>
      <c r="E35" s="1671"/>
      <c r="F35" s="1671"/>
      <c r="G35" s="1671"/>
      <c r="H35" s="1671"/>
      <c r="I35" s="1671"/>
      <c r="J35" s="1671"/>
      <c r="K35" s="1671"/>
      <c r="L35" s="1671"/>
    </row>
    <row r="36" spans="1:12" ht="32.25" customHeight="1">
      <c r="A36" s="1671"/>
      <c r="B36" s="1671"/>
      <c r="C36" s="1671"/>
      <c r="D36" s="1671"/>
      <c r="E36" s="1671"/>
      <c r="F36" s="1671"/>
      <c r="G36" s="1671"/>
      <c r="H36" s="1671"/>
      <c r="I36" s="1671"/>
      <c r="J36" s="1671"/>
      <c r="K36" s="1671"/>
      <c r="L36" s="1671"/>
    </row>
    <row r="37" spans="1:12">
      <c r="A37" s="1671"/>
      <c r="B37" s="1671"/>
      <c r="C37" s="1671"/>
      <c r="D37" s="1671"/>
      <c r="E37" s="1671"/>
      <c r="F37" s="1671"/>
      <c r="G37" s="1671"/>
      <c r="H37" s="1671"/>
      <c r="I37" s="1671"/>
      <c r="J37" s="1671"/>
      <c r="K37" s="1671"/>
      <c r="L37" s="1671"/>
    </row>
    <row r="38" spans="1:12">
      <c r="A38" s="1671"/>
      <c r="B38" s="1671"/>
      <c r="C38" s="1671"/>
      <c r="D38" s="1671"/>
      <c r="E38" s="1671"/>
      <c r="F38" s="1671"/>
      <c r="G38" s="1671"/>
      <c r="H38" s="1671"/>
      <c r="I38" s="1671"/>
      <c r="J38" s="1671"/>
      <c r="K38" s="1671"/>
      <c r="L38" s="1671"/>
    </row>
    <row r="39" spans="1:12">
      <c r="A39" s="1671"/>
      <c r="B39" s="1671"/>
      <c r="C39" s="1671"/>
      <c r="D39" s="1671"/>
      <c r="E39" s="1671"/>
      <c r="F39" s="1671"/>
      <c r="G39" s="1671"/>
      <c r="H39" s="1671"/>
      <c r="I39" s="1671"/>
      <c r="J39" s="1671"/>
      <c r="K39" s="1671"/>
      <c r="L39" s="1671"/>
    </row>
    <row r="40" spans="1:12">
      <c r="A40" s="1671"/>
      <c r="B40" s="1671"/>
      <c r="C40" s="1671"/>
      <c r="D40" s="1671"/>
      <c r="E40" s="1671"/>
      <c r="F40" s="1671"/>
      <c r="G40" s="1671"/>
      <c r="H40" s="1671"/>
      <c r="I40" s="1671"/>
      <c r="J40" s="1671"/>
      <c r="K40" s="1671"/>
      <c r="L40" s="1671"/>
    </row>
    <row r="41" spans="1:12">
      <c r="A41" s="1671"/>
      <c r="B41" s="1671"/>
      <c r="C41" s="1671"/>
      <c r="D41" s="1671"/>
      <c r="E41" s="1671"/>
      <c r="F41" s="1671"/>
      <c r="G41" s="1671"/>
      <c r="H41" s="1671"/>
      <c r="I41" s="1671"/>
      <c r="J41" s="1671"/>
      <c r="K41" s="1671"/>
      <c r="L41" s="1671"/>
    </row>
    <row r="42" spans="1:12">
      <c r="A42" s="1671"/>
      <c r="B42" s="1671"/>
      <c r="C42" s="1671"/>
      <c r="D42" s="1671"/>
      <c r="E42" s="1671"/>
      <c r="F42" s="1671"/>
      <c r="G42" s="1671"/>
      <c r="H42" s="1671"/>
      <c r="I42" s="1671"/>
      <c r="J42" s="1671"/>
      <c r="K42" s="1671"/>
      <c r="L42" s="1671"/>
    </row>
    <row r="43" spans="1:12">
      <c r="A43" s="1671"/>
      <c r="B43" s="1671"/>
      <c r="C43" s="1671"/>
      <c r="D43" s="1671"/>
      <c r="E43" s="1671"/>
      <c r="F43" s="1671"/>
      <c r="G43" s="1671"/>
      <c r="H43" s="1671"/>
      <c r="I43" s="1671"/>
      <c r="J43" s="1671"/>
      <c r="K43" s="1671"/>
      <c r="L43" s="1671"/>
    </row>
    <row r="44" spans="1:12">
      <c r="A44" s="1671"/>
      <c r="B44" s="1671"/>
      <c r="C44" s="1671"/>
      <c r="D44" s="1671"/>
      <c r="E44" s="1671"/>
      <c r="F44" s="1671"/>
      <c r="G44" s="1671"/>
      <c r="H44" s="1671"/>
      <c r="I44" s="1671"/>
      <c r="J44" s="1671"/>
      <c r="K44" s="1671"/>
      <c r="L44" s="1671"/>
    </row>
    <row r="45" spans="1:12">
      <c r="A45" s="1671"/>
      <c r="B45" s="1671"/>
      <c r="C45" s="1671"/>
      <c r="D45" s="1671"/>
      <c r="E45" s="1671"/>
      <c r="F45" s="1671"/>
      <c r="G45" s="1671"/>
      <c r="H45" s="1671"/>
      <c r="I45" s="1671"/>
      <c r="J45" s="1671"/>
      <c r="K45" s="1671"/>
      <c r="L45" s="1671"/>
    </row>
    <row r="46" spans="1:12">
      <c r="A46" s="1671"/>
      <c r="B46" s="1671"/>
      <c r="C46" s="1671"/>
      <c r="D46" s="1671"/>
      <c r="E46" s="1671"/>
      <c r="F46" s="1671"/>
      <c r="G46" s="1671"/>
      <c r="H46" s="1671"/>
      <c r="I46" s="1671"/>
      <c r="J46" s="1671"/>
      <c r="K46" s="1671"/>
      <c r="L46" s="1671"/>
    </row>
    <row r="47" spans="1:12">
      <c r="A47" s="1671"/>
      <c r="B47" s="1671"/>
      <c r="C47" s="1671"/>
      <c r="D47" s="1671"/>
      <c r="E47" s="1671"/>
      <c r="F47" s="1671"/>
      <c r="G47" s="1671"/>
      <c r="H47" s="1671"/>
      <c r="I47" s="1671"/>
      <c r="J47" s="1671"/>
      <c r="K47" s="1671"/>
      <c r="L47" s="1671"/>
    </row>
    <row r="48" spans="1:12" ht="53.25" customHeight="1">
      <c r="A48" s="1671"/>
      <c r="B48" s="1671"/>
      <c r="C48" s="1671"/>
      <c r="D48" s="1671"/>
      <c r="E48" s="1671"/>
      <c r="F48" s="1671"/>
      <c r="G48" s="1671"/>
      <c r="H48" s="1671"/>
      <c r="I48" s="1671"/>
      <c r="J48" s="1671"/>
      <c r="K48" s="1671"/>
      <c r="L48" s="1671"/>
    </row>
    <row r="49" spans="1:12">
      <c r="A49" s="1671"/>
      <c r="B49" s="1671"/>
      <c r="C49" s="1671"/>
      <c r="D49" s="1671"/>
      <c r="E49" s="1671"/>
      <c r="F49" s="1671"/>
      <c r="G49" s="1671"/>
      <c r="H49" s="1671"/>
      <c r="I49" s="1671"/>
      <c r="J49" s="1671"/>
      <c r="K49" s="1671"/>
      <c r="L49" s="1671"/>
    </row>
    <row r="50" spans="1:12">
      <c r="A50" s="1671"/>
      <c r="B50" s="1671"/>
      <c r="C50" s="1671"/>
      <c r="D50" s="1671"/>
      <c r="E50" s="1671"/>
      <c r="F50" s="1671"/>
      <c r="G50" s="1671"/>
      <c r="H50" s="1671"/>
      <c r="I50" s="1671"/>
      <c r="J50" s="1671"/>
      <c r="K50" s="1671"/>
      <c r="L50" s="1671"/>
    </row>
  </sheetData>
  <mergeCells count="1">
    <mergeCell ref="A5:L50"/>
  </mergeCells>
  <pageMargins left="0.70866141732283472" right="0.70866141732283472" top="0.74803149606299213" bottom="0.74803149606299213" header="0.31496062992125984" footer="0.31496062992125984"/>
  <pageSetup scale="41" orientation="landscape" r:id="rId1"/>
  <drawing r:id="rId2"/>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85">
    <tabColor rgb="FF00B0F0"/>
    <pageSetUpPr fitToPage="1"/>
  </sheetPr>
  <dimension ref="A1:J33"/>
  <sheetViews>
    <sheetView showGridLines="0" view="pageBreakPreview" zoomScaleNormal="66" zoomScaleSheetLayoutView="100" workbookViewId="0">
      <selection activeCell="K14" sqref="K14"/>
    </sheetView>
  </sheetViews>
  <sheetFormatPr defaultColWidth="11.5703125" defaultRowHeight="14.25"/>
  <cols>
    <col min="1" max="1" width="27.7109375" style="218" customWidth="1"/>
    <col min="2" max="2" width="23.28515625" style="218" bestFit="1" customWidth="1"/>
    <col min="3" max="3" width="23.140625" style="218" customWidth="1"/>
    <col min="4" max="4" width="24.28515625" style="218" customWidth="1"/>
    <col min="5" max="5" width="16.5703125" style="218" customWidth="1"/>
    <col min="6" max="6" width="12" style="218" bestFit="1" customWidth="1"/>
    <col min="7" max="7" width="16.85546875" style="218" customWidth="1"/>
    <col min="8" max="10" width="6.85546875" style="218" customWidth="1"/>
    <col min="11" max="16384" width="11.5703125" style="218"/>
  </cols>
  <sheetData>
    <row r="1" spans="1:10" s="369" customFormat="1" ht="33.75" customHeight="1">
      <c r="A1" s="1674" t="s">
        <v>894</v>
      </c>
      <c r="B1" s="1675"/>
      <c r="C1" s="1675"/>
      <c r="D1" s="1675"/>
      <c r="E1" s="1675"/>
      <c r="F1" s="1675"/>
      <c r="G1" s="1675"/>
      <c r="H1" s="1675"/>
      <c r="I1" s="1675"/>
      <c r="J1" s="1019"/>
    </row>
    <row r="2" spans="1:10" s="369" customFormat="1" ht="22.5" customHeight="1">
      <c r="A2" s="1674" t="str">
        <f>+'Resumen '!O16</f>
        <v>Período: 2024 - Agosto 2025</v>
      </c>
      <c r="B2" s="1675"/>
      <c r="C2" s="1675"/>
      <c r="D2" s="1675"/>
      <c r="E2" s="1675"/>
      <c r="F2" s="1675"/>
      <c r="G2" s="1675"/>
      <c r="H2" s="1675"/>
      <c r="I2" s="1675"/>
      <c r="J2" s="1019"/>
    </row>
    <row r="3" spans="1:10" ht="4.5" customHeight="1">
      <c r="A3" s="279"/>
      <c r="B3" s="279"/>
      <c r="C3" s="279"/>
      <c r="D3" s="279"/>
      <c r="E3" s="279"/>
      <c r="F3" s="279"/>
      <c r="G3" s="279"/>
      <c r="H3" s="279"/>
      <c r="I3" s="279"/>
      <c r="J3" s="279"/>
    </row>
    <row r="4" spans="1:10" ht="198.75" customHeight="1">
      <c r="A4" s="1573" t="s">
        <v>895</v>
      </c>
      <c r="B4" s="1676"/>
      <c r="C4" s="1676"/>
      <c r="D4" s="1676"/>
      <c r="E4" s="1676"/>
      <c r="F4" s="1676"/>
      <c r="G4" s="1676"/>
      <c r="H4" s="1676"/>
      <c r="I4" s="1676"/>
      <c r="J4" s="279"/>
    </row>
    <row r="5" spans="1:10" ht="4.5" customHeight="1">
      <c r="A5" s="279"/>
      <c r="B5" s="279"/>
      <c r="C5" s="279"/>
      <c r="D5" s="279"/>
      <c r="E5" s="279"/>
      <c r="F5" s="279"/>
      <c r="G5" s="279"/>
      <c r="H5" s="279"/>
      <c r="I5" s="279"/>
      <c r="J5" s="279"/>
    </row>
    <row r="6" spans="1:10" s="280" customFormat="1" ht="18">
      <c r="A6" s="1229" t="s">
        <v>896</v>
      </c>
      <c r="B6" s="1230" t="s">
        <v>717</v>
      </c>
      <c r="C6" s="1231" t="s">
        <v>897</v>
      </c>
      <c r="D6" s="1229" t="s">
        <v>64</v>
      </c>
      <c r="E6" s="405"/>
      <c r="F6" s="405"/>
      <c r="G6" s="405"/>
      <c r="H6" s="405"/>
      <c r="I6" s="405"/>
      <c r="J6" s="405"/>
    </row>
    <row r="7" spans="1:10" s="230" customFormat="1" ht="16.5" customHeight="1">
      <c r="A7" s="1232" t="s">
        <v>898</v>
      </c>
      <c r="B7" s="1233">
        <v>95789846011.039993</v>
      </c>
      <c r="C7" s="1233">
        <f>+'Resumen '!E89</f>
        <v>65192953938.639999</v>
      </c>
      <c r="D7" s="1234">
        <f>SUM(B7:C7)</f>
        <v>160982799949.67999</v>
      </c>
      <c r="E7" s="405"/>
      <c r="F7" s="405"/>
      <c r="G7" s="405"/>
      <c r="H7" s="405"/>
      <c r="I7" s="405"/>
      <c r="J7" s="405"/>
    </row>
    <row r="8" spans="1:10" s="230" customFormat="1" ht="16.5" customHeight="1">
      <c r="A8" s="1232" t="s">
        <v>250</v>
      </c>
      <c r="B8" s="1233">
        <v>1830903365.76</v>
      </c>
      <c r="C8" s="1233">
        <f>+'Resumen '!E90</f>
        <v>1245668369.3</v>
      </c>
      <c r="D8" s="1234">
        <f t="shared" ref="D8:D10" si="0">SUM(B8:C8)</f>
        <v>3076571735.0599999</v>
      </c>
      <c r="E8" s="405"/>
      <c r="F8" s="405"/>
      <c r="G8" s="405"/>
      <c r="H8" s="405"/>
      <c r="I8" s="405"/>
      <c r="J8" s="405"/>
    </row>
    <row r="9" spans="1:10" s="230" customFormat="1" ht="16.5" customHeight="1">
      <c r="A9" s="1232" t="s">
        <v>254</v>
      </c>
      <c r="B9" s="1233">
        <v>4633981927.1999998</v>
      </c>
      <c r="C9" s="1233">
        <f>+'Resumen '!E91</f>
        <v>3298201548.23</v>
      </c>
      <c r="D9" s="1234">
        <f t="shared" si="0"/>
        <v>7932183475.4300003</v>
      </c>
      <c r="E9" s="405"/>
      <c r="F9" s="405"/>
      <c r="G9" s="405"/>
      <c r="H9" s="405"/>
      <c r="I9" s="405"/>
      <c r="J9" s="405"/>
    </row>
    <row r="10" spans="1:10" s="230" customFormat="1" ht="16.5" customHeight="1">
      <c r="A10" s="1232" t="s">
        <v>258</v>
      </c>
      <c r="B10" s="1233">
        <v>664453531.90999997</v>
      </c>
      <c r="C10" s="1233">
        <f>+'Resumen '!E92</f>
        <v>474616746.02999997</v>
      </c>
      <c r="D10" s="1234">
        <f t="shared" si="0"/>
        <v>1139070277.9400001</v>
      </c>
      <c r="E10" s="405"/>
      <c r="F10" s="405"/>
      <c r="G10" s="405"/>
      <c r="H10" s="405"/>
      <c r="I10" s="405"/>
      <c r="J10" s="405"/>
    </row>
    <row r="11" spans="1:10" s="230" customFormat="1" ht="18">
      <c r="A11" s="1235" t="s">
        <v>266</v>
      </c>
      <c r="B11" s="1236">
        <f>SUM(B7:B10)</f>
        <v>102919184835.90999</v>
      </c>
      <c r="C11" s="1236">
        <f>SUM(C7:C10)</f>
        <v>70211440602.199997</v>
      </c>
      <c r="D11" s="1236">
        <f>SUM(D7:D10)</f>
        <v>173130625438.10999</v>
      </c>
      <c r="E11" s="405"/>
      <c r="F11" s="405"/>
      <c r="G11" s="405"/>
      <c r="H11" s="405"/>
      <c r="I11" s="405"/>
      <c r="J11" s="405"/>
    </row>
    <row r="12" spans="1:10">
      <c r="A12" s="1672" t="s">
        <v>899</v>
      </c>
      <c r="B12" s="1673"/>
      <c r="C12" s="1673"/>
      <c r="D12" s="1673"/>
      <c r="E12" s="405"/>
      <c r="F12" s="405"/>
      <c r="G12" s="405"/>
      <c r="H12" s="405"/>
      <c r="I12" s="405"/>
      <c r="J12" s="405"/>
    </row>
    <row r="16" spans="1:10" ht="20.25">
      <c r="D16" s="234"/>
      <c r="E16" s="234"/>
      <c r="F16" s="234"/>
      <c r="G16" s="234"/>
      <c r="H16" s="234"/>
      <c r="I16" s="234"/>
      <c r="J16" s="234"/>
    </row>
    <row r="17" spans="2:10">
      <c r="D17" s="239"/>
      <c r="E17" s="239"/>
      <c r="F17" s="239"/>
      <c r="G17" s="239"/>
      <c r="H17" s="239"/>
      <c r="I17" s="239"/>
      <c r="J17" s="239"/>
    </row>
    <row r="18" spans="2:10">
      <c r="D18" s="239"/>
      <c r="E18" s="239"/>
      <c r="F18" s="239"/>
      <c r="G18" s="239"/>
      <c r="H18" s="239"/>
      <c r="I18" s="239"/>
      <c r="J18" s="239"/>
    </row>
    <row r="19" spans="2:10">
      <c r="D19" s="239"/>
      <c r="E19" s="239"/>
      <c r="F19" s="239"/>
      <c r="G19" s="239"/>
      <c r="H19" s="239"/>
      <c r="I19" s="239"/>
      <c r="J19" s="239"/>
    </row>
    <row r="20" spans="2:10">
      <c r="D20" s="239"/>
      <c r="E20" s="239"/>
      <c r="F20" s="239"/>
      <c r="G20" s="239"/>
      <c r="H20" s="239"/>
      <c r="I20" s="239"/>
      <c r="J20" s="239"/>
    </row>
    <row r="21" spans="2:10">
      <c r="B21" s="239"/>
      <c r="C21" s="239"/>
      <c r="D21" s="239"/>
      <c r="E21" s="239"/>
      <c r="F21" s="239"/>
      <c r="G21" s="239"/>
      <c r="H21" s="239"/>
      <c r="I21" s="239"/>
      <c r="J21" s="239"/>
    </row>
    <row r="22" spans="2:10">
      <c r="B22" s="239"/>
      <c r="C22" s="239"/>
      <c r="D22" s="239"/>
      <c r="E22" s="239"/>
      <c r="F22" s="239"/>
      <c r="G22" s="239"/>
      <c r="H22" s="239"/>
      <c r="I22" s="239"/>
      <c r="J22" s="239"/>
    </row>
    <row r="23" spans="2:10">
      <c r="B23" s="239"/>
      <c r="C23" s="239"/>
      <c r="D23" s="239"/>
      <c r="E23" s="239"/>
      <c r="F23" s="239"/>
      <c r="G23" s="239"/>
      <c r="H23" s="239"/>
      <c r="I23" s="239"/>
      <c r="J23" s="239"/>
    </row>
    <row r="24" spans="2:10">
      <c r="B24" s="239"/>
      <c r="C24" s="239"/>
      <c r="D24" s="239"/>
      <c r="E24" s="239"/>
      <c r="F24" s="239"/>
      <c r="G24" s="239"/>
      <c r="H24" s="239"/>
      <c r="I24" s="239"/>
      <c r="J24" s="239"/>
    </row>
    <row r="25" spans="2:10">
      <c r="B25" s="239"/>
      <c r="C25" s="239"/>
      <c r="D25" s="239"/>
      <c r="E25" s="239"/>
      <c r="F25" s="239"/>
      <c r="G25" s="239"/>
      <c r="H25" s="239"/>
      <c r="I25" s="239"/>
      <c r="J25" s="239"/>
    </row>
    <row r="26" spans="2:10">
      <c r="B26" s="239"/>
      <c r="C26" s="239"/>
      <c r="D26" s="239"/>
      <c r="E26" s="239"/>
      <c r="F26" s="239"/>
      <c r="G26" s="239"/>
      <c r="H26" s="239"/>
      <c r="I26" s="239"/>
      <c r="J26" s="239"/>
    </row>
    <row r="27" spans="2:10">
      <c r="B27" s="239"/>
      <c r="C27" s="239"/>
      <c r="D27" s="239"/>
      <c r="E27" s="239"/>
      <c r="F27" s="239"/>
      <c r="G27" s="239"/>
      <c r="H27" s="239"/>
      <c r="I27" s="239"/>
      <c r="J27" s="239"/>
    </row>
    <row r="28" spans="2:10">
      <c r="B28" s="239"/>
      <c r="C28" s="239"/>
      <c r="D28" s="239"/>
      <c r="E28" s="239"/>
      <c r="F28" s="239"/>
      <c r="G28" s="239"/>
      <c r="H28" s="239"/>
      <c r="I28" s="239"/>
      <c r="J28" s="239"/>
    </row>
    <row r="29" spans="2:10">
      <c r="B29" s="239"/>
      <c r="C29" s="239"/>
      <c r="D29" s="239"/>
      <c r="E29" s="239"/>
      <c r="F29" s="239"/>
      <c r="G29" s="239"/>
      <c r="H29" s="239"/>
      <c r="I29" s="239"/>
      <c r="J29" s="239"/>
    </row>
    <row r="30" spans="2:10">
      <c r="B30" s="239"/>
      <c r="C30" s="239"/>
      <c r="D30" s="239"/>
      <c r="E30" s="239"/>
      <c r="F30" s="239"/>
      <c r="G30" s="239"/>
      <c r="H30" s="239"/>
      <c r="I30" s="239"/>
      <c r="J30" s="239"/>
    </row>
    <row r="31" spans="2:10">
      <c r="B31" s="239"/>
      <c r="C31" s="239"/>
      <c r="D31" s="239"/>
      <c r="E31" s="239"/>
      <c r="F31" s="239"/>
      <c r="G31" s="239"/>
      <c r="H31" s="239"/>
      <c r="I31" s="239"/>
      <c r="J31" s="239"/>
    </row>
    <row r="32" spans="2:10">
      <c r="B32" s="239"/>
      <c r="C32" s="239"/>
      <c r="D32" s="239"/>
      <c r="E32" s="239"/>
      <c r="F32" s="239"/>
      <c r="G32" s="239"/>
      <c r="H32" s="239"/>
      <c r="I32" s="239"/>
      <c r="J32" s="239"/>
    </row>
    <row r="33" spans="2:10">
      <c r="B33" s="239"/>
      <c r="C33" s="239"/>
      <c r="D33" s="239"/>
      <c r="E33" s="239"/>
      <c r="F33" s="239"/>
      <c r="G33" s="239"/>
      <c r="H33" s="239"/>
      <c r="I33" s="239"/>
      <c r="J33" s="239"/>
    </row>
  </sheetData>
  <mergeCells count="4">
    <mergeCell ref="A12:D12"/>
    <mergeCell ref="A2:I2"/>
    <mergeCell ref="A1:I1"/>
    <mergeCell ref="A4:I4"/>
  </mergeCells>
  <conditionalFormatting sqref="B7:C10 B11:D11">
    <cfRule type="cellIs" dxfId="335" priority="2" operator="equal">
      <formula>0</formula>
    </cfRule>
  </conditionalFormatting>
  <pageMargins left="0.70866141732283472" right="0.70866141732283472" top="0.74803149606299213" bottom="0.74803149606299213" header="0.31496062992125984" footer="0.31496062992125984"/>
  <pageSetup scale="71" orientation="landscape" r:id="rId1"/>
  <drawing r:id="rId2"/>
  <tableParts count="1">
    <tablePart r:id="rId3"/>
  </tableParts>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86">
    <tabColor rgb="FF00B0F0"/>
    <pageSetUpPr fitToPage="1"/>
  </sheetPr>
  <dimension ref="A1:K71"/>
  <sheetViews>
    <sheetView showGridLines="0" view="pageBreakPreview" zoomScaleNormal="100" zoomScaleSheetLayoutView="100" workbookViewId="0">
      <selection activeCell="I11" sqref="I11"/>
    </sheetView>
  </sheetViews>
  <sheetFormatPr defaultColWidth="11.5703125" defaultRowHeight="14.25"/>
  <cols>
    <col min="1" max="1" width="11.42578125" style="265" bestFit="1" customWidth="1"/>
    <col min="2" max="2" width="40" style="218" customWidth="1"/>
    <col min="3" max="3" width="24.85546875" style="252" customWidth="1"/>
    <col min="4" max="4" width="26" style="252" customWidth="1"/>
    <col min="5" max="5" width="26.42578125" style="252" customWidth="1"/>
    <col min="6" max="6" width="28" style="252" customWidth="1"/>
    <col min="7" max="7" width="16.140625" style="283" customWidth="1"/>
    <col min="8" max="8" width="18.7109375" style="283" customWidth="1"/>
    <col min="9" max="16384" width="11.5703125" style="218"/>
  </cols>
  <sheetData>
    <row r="1" spans="1:8" s="369" customFormat="1" ht="54" customHeight="1">
      <c r="A1" s="1677" t="s">
        <v>900</v>
      </c>
      <c r="B1" s="1677"/>
      <c r="C1" s="1677"/>
      <c r="D1" s="1677"/>
      <c r="E1" s="1677"/>
      <c r="F1" s="1677"/>
      <c r="G1" s="1677"/>
      <c r="H1" s="1677"/>
    </row>
    <row r="2" spans="1:8" s="369" customFormat="1" ht="31.5" customHeight="1">
      <c r="A2" s="1677" t="str">
        <f>+'Resumen '!O17</f>
        <v>Período: 2022 - Agosto 2025</v>
      </c>
      <c r="B2" s="1677"/>
      <c r="C2" s="1677"/>
      <c r="D2" s="1677"/>
      <c r="E2" s="1677"/>
      <c r="F2" s="1677"/>
      <c r="G2" s="1677"/>
      <c r="H2" s="1677"/>
    </row>
    <row r="3" spans="1:8" ht="222" customHeight="1">
      <c r="A3" s="1471" t="s">
        <v>901</v>
      </c>
      <c r="B3" s="1471"/>
      <c r="C3" s="1471"/>
      <c r="D3" s="1471"/>
      <c r="E3" s="1471"/>
      <c r="F3" s="1471"/>
      <c r="G3" s="1471"/>
      <c r="H3" s="1471"/>
    </row>
    <row r="4" spans="1:8" s="367" customFormat="1" ht="34.5" customHeight="1">
      <c r="A4" s="1225" t="s">
        <v>4</v>
      </c>
      <c r="B4" s="387" t="s">
        <v>206</v>
      </c>
      <c r="C4" s="581" t="s">
        <v>902</v>
      </c>
      <c r="D4" s="581" t="s">
        <v>903</v>
      </c>
      <c r="E4" s="582" t="s">
        <v>717</v>
      </c>
      <c r="F4" s="582" t="s">
        <v>904</v>
      </c>
      <c r="G4" s="283"/>
      <c r="H4" s="283"/>
    </row>
    <row r="5" spans="1:8" ht="15.75">
      <c r="A5" s="1226">
        <v>1</v>
      </c>
      <c r="B5" s="583" t="s">
        <v>209</v>
      </c>
      <c r="C5" s="584">
        <f>SUM(D5:F5)</f>
        <v>86742916828.610001</v>
      </c>
      <c r="D5" s="819">
        <f>+'Resumen '!M75</f>
        <v>15657597938.41</v>
      </c>
      <c r="E5" s="819">
        <v>24482522096.279999</v>
      </c>
      <c r="F5" s="819">
        <v>46602796793.919998</v>
      </c>
    </row>
    <row r="6" spans="1:8" ht="15.75">
      <c r="A6" s="1226">
        <v>2</v>
      </c>
      <c r="B6" s="583" t="s">
        <v>212</v>
      </c>
      <c r="C6" s="584">
        <f t="shared" ref="C6:C29" si="0">SUM(D6:F6)</f>
        <v>113400925263.63</v>
      </c>
      <c r="D6" s="819">
        <f>+'Resumen '!M76</f>
        <v>24578172821.380001</v>
      </c>
      <c r="E6" s="819">
        <v>35199822304.790001</v>
      </c>
      <c r="F6" s="819">
        <v>53622930137.459999</v>
      </c>
    </row>
    <row r="7" spans="1:8" ht="15.75">
      <c r="A7" s="1226">
        <v>3</v>
      </c>
      <c r="B7" s="583" t="s">
        <v>905</v>
      </c>
      <c r="C7" s="584">
        <f t="shared" si="0"/>
        <v>37371258677.639999</v>
      </c>
      <c r="D7" s="819">
        <f>+'Resumen '!M77</f>
        <v>6662828015.5799999</v>
      </c>
      <c r="E7" s="819">
        <v>10412115667.92</v>
      </c>
      <c r="F7" s="819">
        <v>20296314994.139999</v>
      </c>
    </row>
    <row r="8" spans="1:8" ht="15.75">
      <c r="A8" s="1226">
        <v>4</v>
      </c>
      <c r="B8" s="583" t="s">
        <v>218</v>
      </c>
      <c r="C8" s="584">
        <f t="shared" si="0"/>
        <v>19886808164.709999</v>
      </c>
      <c r="D8" s="819">
        <f>+'Resumen '!M78</f>
        <v>3561347468.5300002</v>
      </c>
      <c r="E8" s="819">
        <v>5465473145.6099997</v>
      </c>
      <c r="F8" s="819">
        <v>10859987550.57</v>
      </c>
    </row>
    <row r="9" spans="1:8" ht="15.75">
      <c r="A9" s="1226">
        <v>5</v>
      </c>
      <c r="B9" s="583" t="s">
        <v>221</v>
      </c>
      <c r="C9" s="584">
        <f t="shared" si="0"/>
        <v>10220230463.43</v>
      </c>
      <c r="D9" s="819">
        <f>+'Resumen '!M79</f>
        <v>1943487112.9100001</v>
      </c>
      <c r="E9" s="819">
        <v>2962690093.1900001</v>
      </c>
      <c r="F9" s="819">
        <v>5314053257.3299999</v>
      </c>
    </row>
    <row r="10" spans="1:8" ht="15.75">
      <c r="A10" s="1226">
        <v>6</v>
      </c>
      <c r="B10" s="583" t="s">
        <v>224</v>
      </c>
      <c r="C10" s="584">
        <f t="shared" si="0"/>
        <v>19497396721.919998</v>
      </c>
      <c r="D10" s="819">
        <f>+'Resumen '!M80</f>
        <v>4615932388.2700005</v>
      </c>
      <c r="E10" s="819">
        <v>6153877282.9099998</v>
      </c>
      <c r="F10" s="819">
        <v>8727587050.7399998</v>
      </c>
    </row>
    <row r="11" spans="1:8" ht="14.25" customHeight="1">
      <c r="A11" s="1226">
        <v>7</v>
      </c>
      <c r="B11" s="583" t="s">
        <v>230</v>
      </c>
      <c r="C11" s="584">
        <f t="shared" si="0"/>
        <v>5939380866.3600006</v>
      </c>
      <c r="D11" s="819">
        <f>+'Resumen '!M82</f>
        <v>1125330177.8499999</v>
      </c>
      <c r="E11" s="819">
        <v>1739355840.46</v>
      </c>
      <c r="F11" s="819">
        <v>3074694848.0500002</v>
      </c>
    </row>
    <row r="12" spans="1:8" ht="15.75">
      <c r="A12" s="1226">
        <v>8</v>
      </c>
      <c r="B12" s="583" t="s">
        <v>231</v>
      </c>
      <c r="C12" s="584">
        <f t="shared" si="0"/>
        <v>5726474265.21</v>
      </c>
      <c r="D12" s="819">
        <f>+'Resumen '!M83</f>
        <v>1059444519.38</v>
      </c>
      <c r="E12" s="819">
        <v>1693922348.0699999</v>
      </c>
      <c r="F12" s="819">
        <v>2973107397.7600002</v>
      </c>
    </row>
    <row r="13" spans="1:8" ht="15.75">
      <c r="A13" s="1226">
        <v>9</v>
      </c>
      <c r="B13" s="583" t="s">
        <v>234</v>
      </c>
      <c r="C13" s="584">
        <f t="shared" si="0"/>
        <v>6959852709</v>
      </c>
      <c r="D13" s="819">
        <f>+'Resumen '!M84</f>
        <v>1655482906.26</v>
      </c>
      <c r="E13" s="819">
        <v>2200196901.3800001</v>
      </c>
      <c r="F13" s="819">
        <v>3104172901.3600001</v>
      </c>
    </row>
    <row r="14" spans="1:8" ht="15.75">
      <c r="A14" s="1226">
        <v>10</v>
      </c>
      <c r="B14" s="583" t="s">
        <v>236</v>
      </c>
      <c r="C14" s="584">
        <f t="shared" si="0"/>
        <v>7294789463.4899998</v>
      </c>
      <c r="D14" s="819">
        <f>+'Resumen '!M85</f>
        <v>1541803680.97</v>
      </c>
      <c r="E14" s="819">
        <v>2245322609.54</v>
      </c>
      <c r="F14" s="819">
        <v>3507663172.98</v>
      </c>
      <c r="H14" s="287"/>
    </row>
    <row r="15" spans="1:8" ht="15.75">
      <c r="A15" s="1226">
        <v>11</v>
      </c>
      <c r="B15" s="583" t="s">
        <v>237</v>
      </c>
      <c r="C15" s="584">
        <f t="shared" si="0"/>
        <v>4314303911.2700005</v>
      </c>
      <c r="D15" s="819">
        <f>+'Resumen '!M86</f>
        <v>1357547176.1300001</v>
      </c>
      <c r="E15" s="819">
        <v>1226177540.3499999</v>
      </c>
      <c r="F15" s="819">
        <v>1730579194.79</v>
      </c>
    </row>
    <row r="16" spans="1:8" ht="15.75">
      <c r="A16" s="1226">
        <v>12</v>
      </c>
      <c r="B16" s="583" t="s">
        <v>240</v>
      </c>
      <c r="C16" s="584">
        <f t="shared" si="0"/>
        <v>1875856823.0599999</v>
      </c>
      <c r="D16" s="819">
        <f>+'Resumen '!M87</f>
        <v>277203953.89999998</v>
      </c>
      <c r="E16" s="819">
        <v>479762758.66000003</v>
      </c>
      <c r="F16" s="819">
        <v>1118890110.5</v>
      </c>
    </row>
    <row r="17" spans="1:11" ht="15.75">
      <c r="A17" s="1226">
        <v>13</v>
      </c>
      <c r="B17" s="583" t="s">
        <v>244</v>
      </c>
      <c r="C17" s="584">
        <f t="shared" si="0"/>
        <v>1792559832.8</v>
      </c>
      <c r="D17" s="819">
        <f>+'Resumen '!M88</f>
        <v>345321246.76999998</v>
      </c>
      <c r="E17" s="819">
        <v>491802475.07999998</v>
      </c>
      <c r="F17" s="819">
        <v>955436110.95000005</v>
      </c>
    </row>
    <row r="18" spans="1:11" ht="15.75">
      <c r="A18" s="1226">
        <v>14</v>
      </c>
      <c r="B18" s="583" t="s">
        <v>248</v>
      </c>
      <c r="C18" s="584">
        <f t="shared" si="0"/>
        <v>2917462042.3199997</v>
      </c>
      <c r="D18" s="819">
        <f>+'Resumen '!M89</f>
        <v>694992336.24000001</v>
      </c>
      <c r="E18" s="819">
        <v>899820579.77999997</v>
      </c>
      <c r="F18" s="819">
        <v>1322649126.3</v>
      </c>
    </row>
    <row r="19" spans="1:11" ht="15.75">
      <c r="A19" s="1226">
        <v>15</v>
      </c>
      <c r="B19" s="583" t="s">
        <v>252</v>
      </c>
      <c r="C19" s="584">
        <f t="shared" si="0"/>
        <v>2613351026.0599999</v>
      </c>
      <c r="D19" s="819">
        <f>+'Resumen '!M90</f>
        <v>503717119.69</v>
      </c>
      <c r="E19" s="819">
        <v>775731877.67999995</v>
      </c>
      <c r="F19" s="819">
        <v>1333902028.6900001</v>
      </c>
    </row>
    <row r="20" spans="1:11" ht="15.75">
      <c r="A20" s="1226">
        <v>16</v>
      </c>
      <c r="B20" s="583" t="s">
        <v>260</v>
      </c>
      <c r="C20" s="584">
        <f t="shared" si="0"/>
        <v>3269285967.5999999</v>
      </c>
      <c r="D20" s="819">
        <f>+'Resumen '!M92</f>
        <v>752984245.13</v>
      </c>
      <c r="E20" s="819">
        <v>1033992766.58</v>
      </c>
      <c r="F20" s="819">
        <v>1482308955.8899999</v>
      </c>
      <c r="G20" s="285"/>
      <c r="H20" s="285"/>
      <c r="J20" s="1678">
        <f>+D30-'Resumen '!M104</f>
        <v>0</v>
      </c>
      <c r="K20" s="1678"/>
    </row>
    <row r="21" spans="1:11" ht="15.75">
      <c r="A21" s="1226">
        <v>17</v>
      </c>
      <c r="B21" s="583" t="s">
        <v>267</v>
      </c>
      <c r="C21" s="584">
        <f t="shared" si="0"/>
        <v>537908707.83999991</v>
      </c>
      <c r="D21" s="819">
        <f>+'Resumen '!M95</f>
        <v>105429200.54000001</v>
      </c>
      <c r="E21" s="819">
        <v>158163088.52000001</v>
      </c>
      <c r="F21" s="819">
        <v>274316418.77999997</v>
      </c>
      <c r="J21" s="1678"/>
      <c r="K21" s="1678"/>
    </row>
    <row r="22" spans="1:11" ht="15.75" hidden="1" customHeight="1">
      <c r="A22" s="1226">
        <v>22</v>
      </c>
      <c r="B22" s="583" t="s">
        <v>269</v>
      </c>
      <c r="C22" s="584">
        <f t="shared" si="0"/>
        <v>0</v>
      </c>
      <c r="D22" s="819">
        <f>+'Resumen '!M96</f>
        <v>0</v>
      </c>
      <c r="E22" s="769">
        <v>0</v>
      </c>
      <c r="F22" s="769">
        <v>0</v>
      </c>
      <c r="J22" s="1678"/>
      <c r="K22" s="1678"/>
    </row>
    <row r="23" spans="1:11" ht="15.75" hidden="1" customHeight="1">
      <c r="A23" s="1226">
        <v>23</v>
      </c>
      <c r="B23" s="583" t="s">
        <v>271</v>
      </c>
      <c r="C23" s="584">
        <f t="shared" si="0"/>
        <v>0</v>
      </c>
      <c r="D23" s="819">
        <f>+'Resumen '!M97</f>
        <v>0</v>
      </c>
      <c r="E23" s="769">
        <v>0</v>
      </c>
      <c r="F23" s="769">
        <v>0</v>
      </c>
      <c r="J23" s="1678"/>
      <c r="K23" s="1678"/>
    </row>
    <row r="24" spans="1:11" ht="15.75" hidden="1" customHeight="1">
      <c r="A24" s="1226">
        <v>24</v>
      </c>
      <c r="B24" s="583" t="s">
        <v>273</v>
      </c>
      <c r="C24" s="584">
        <f t="shared" si="0"/>
        <v>0</v>
      </c>
      <c r="D24" s="819">
        <f>+'Resumen '!M98</f>
        <v>0</v>
      </c>
      <c r="E24" s="769">
        <v>0</v>
      </c>
      <c r="F24" s="769">
        <v>0</v>
      </c>
      <c r="J24" s="1678"/>
      <c r="K24" s="1678"/>
    </row>
    <row r="25" spans="1:11" ht="15.75" hidden="1" customHeight="1">
      <c r="A25" s="1226">
        <v>25</v>
      </c>
      <c r="B25" s="583" t="s">
        <v>276</v>
      </c>
      <c r="C25" s="584">
        <f t="shared" si="0"/>
        <v>0</v>
      </c>
      <c r="D25" s="819">
        <f>+'Resumen '!M99</f>
        <v>0</v>
      </c>
      <c r="E25" s="769">
        <v>0</v>
      </c>
      <c r="F25" s="769">
        <v>0</v>
      </c>
      <c r="J25" s="1678"/>
      <c r="K25" s="1678"/>
    </row>
    <row r="26" spans="1:11" ht="15.75" hidden="1" customHeight="1">
      <c r="A26" s="1226">
        <v>26</v>
      </c>
      <c r="B26" s="583" t="s">
        <v>278</v>
      </c>
      <c r="C26" s="584">
        <f t="shared" si="0"/>
        <v>0</v>
      </c>
      <c r="D26" s="819">
        <f>+'Resumen '!M100</f>
        <v>0</v>
      </c>
      <c r="E26" s="769">
        <v>0</v>
      </c>
      <c r="F26" s="769">
        <v>0</v>
      </c>
      <c r="J26" s="1678"/>
      <c r="K26" s="1678"/>
    </row>
    <row r="27" spans="1:11" ht="15.75" hidden="1" customHeight="1">
      <c r="A27" s="1226">
        <v>27</v>
      </c>
      <c r="B27" s="583" t="s">
        <v>280</v>
      </c>
      <c r="C27" s="584">
        <f t="shared" si="0"/>
        <v>0</v>
      </c>
      <c r="D27" s="819">
        <f>+'Resumen '!M101</f>
        <v>0</v>
      </c>
      <c r="E27" s="769">
        <v>0</v>
      </c>
      <c r="F27" s="769">
        <v>0</v>
      </c>
      <c r="J27" s="1678"/>
      <c r="K27" s="1678"/>
    </row>
    <row r="28" spans="1:11" ht="15.75" hidden="1" customHeight="1">
      <c r="A28" s="1226">
        <v>28</v>
      </c>
      <c r="B28" s="583" t="s">
        <v>282</v>
      </c>
      <c r="C28" s="584">
        <f t="shared" si="0"/>
        <v>0</v>
      </c>
      <c r="D28" s="819">
        <f>+'Resumen '!M102</f>
        <v>0</v>
      </c>
      <c r="E28" s="769">
        <v>0</v>
      </c>
      <c r="F28" s="769">
        <v>0</v>
      </c>
      <c r="J28" s="1678"/>
      <c r="K28" s="1678"/>
    </row>
    <row r="29" spans="1:11" ht="15.75" hidden="1" customHeight="1">
      <c r="A29" s="1226">
        <v>29</v>
      </c>
      <c r="B29" s="583" t="s">
        <v>283</v>
      </c>
      <c r="C29" s="584">
        <f t="shared" si="0"/>
        <v>0</v>
      </c>
      <c r="D29" s="819">
        <f>+'Resumen '!M103</f>
        <v>0</v>
      </c>
      <c r="E29" s="769">
        <v>0</v>
      </c>
      <c r="F29" s="769">
        <v>0</v>
      </c>
      <c r="J29" s="1678"/>
      <c r="K29" s="1678"/>
    </row>
    <row r="30" spans="1:11" s="286" customFormat="1" ht="15.75">
      <c r="A30" s="1227" t="s">
        <v>64</v>
      </c>
      <c r="B30" s="585" t="s">
        <v>64</v>
      </c>
      <c r="C30" s="586">
        <f>SUM(C5:C29)</f>
        <v>330360761734.95001</v>
      </c>
      <c r="D30" s="586">
        <f>SUM(D5:D29)</f>
        <v>66438622307.939995</v>
      </c>
      <c r="E30" s="586">
        <f>SUM(E5:E29)</f>
        <v>97620749376.800034</v>
      </c>
      <c r="F30" s="586">
        <f>SUM(F5:F29)</f>
        <v>166301390050.21002</v>
      </c>
      <c r="H30" s="287"/>
      <c r="J30" s="1678"/>
      <c r="K30" s="1678"/>
    </row>
    <row r="31" spans="1:11" ht="17.25" customHeight="1">
      <c r="A31" s="1228"/>
      <c r="B31" s="283"/>
      <c r="C31" s="283"/>
      <c r="D31" s="283"/>
      <c r="E31" s="283"/>
      <c r="F31" s="283"/>
      <c r="J31" s="1678"/>
      <c r="K31" s="1678"/>
    </row>
    <row r="32" spans="1:11">
      <c r="C32" s="895"/>
      <c r="D32" s="895"/>
      <c r="E32" s="895"/>
      <c r="J32" s="1678"/>
      <c r="K32" s="1678"/>
    </row>
    <row r="54" ht="42.75" customHeight="1"/>
    <row r="67" spans="2:2" ht="15">
      <c r="B67" s="238" t="s">
        <v>1</v>
      </c>
    </row>
    <row r="68" spans="2:2" ht="15">
      <c r="B68" s="238"/>
    </row>
    <row r="69" spans="2:2" ht="15">
      <c r="B69" s="238"/>
    </row>
    <row r="70" spans="2:2" ht="74.25" customHeight="1"/>
    <row r="71" spans="2:2" ht="74.25" customHeight="1"/>
  </sheetData>
  <sortState xmlns:xlrd2="http://schemas.microsoft.com/office/spreadsheetml/2017/richdata2" ref="B4:K32">
    <sortCondition descending="1" ref="C4:C32"/>
  </sortState>
  <mergeCells count="4">
    <mergeCell ref="A1:H1"/>
    <mergeCell ref="A2:H2"/>
    <mergeCell ref="J20:K32"/>
    <mergeCell ref="A3:H3"/>
  </mergeCells>
  <conditionalFormatting sqref="E22:F29">
    <cfRule type="cellIs" dxfId="326" priority="1" operator="equal">
      <formula>0</formula>
    </cfRule>
    <cfRule type="cellIs" dxfId="325" priority="5" operator="equal">
      <formula>0</formula>
    </cfRule>
  </conditionalFormatting>
  <pageMargins left="0.70866141732283472" right="0.70866141732283472" top="0.74803149606299213" bottom="0.74803149606299213" header="0.31496062992125984" footer="0.31496062992125984"/>
  <pageSetup scale="47" orientation="portrait" r:id="rId1"/>
  <drawing r:id="rId2"/>
  <tableParts count="1">
    <tablePart r:id="rId3"/>
  </tableParts>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36">
    <tabColor rgb="FF00B0F0"/>
    <pageSetUpPr fitToPage="1"/>
  </sheetPr>
  <dimension ref="A1:G46"/>
  <sheetViews>
    <sheetView showGridLines="0" view="pageBreakPreview" zoomScale="85" zoomScaleNormal="85" zoomScaleSheetLayoutView="85" workbookViewId="0">
      <selection activeCell="E11" sqref="E11"/>
    </sheetView>
  </sheetViews>
  <sheetFormatPr defaultColWidth="11.42578125" defaultRowHeight="15"/>
  <cols>
    <col min="1" max="1" width="89.140625" style="20" customWidth="1"/>
    <col min="2" max="2" width="41.140625" style="20" customWidth="1"/>
    <col min="3" max="3" width="34.140625" style="20" customWidth="1"/>
    <col min="4" max="4" width="21" style="20" customWidth="1"/>
    <col min="5" max="5" width="16" style="20" customWidth="1"/>
    <col min="6" max="16384" width="11.42578125" style="20"/>
  </cols>
  <sheetData>
    <row r="1" spans="1:7" s="372" customFormat="1" ht="64.5" customHeight="1">
      <c r="A1" s="1680" t="s">
        <v>906</v>
      </c>
      <c r="B1" s="1680"/>
      <c r="C1" s="1680"/>
      <c r="D1" s="1680"/>
      <c r="E1" s="1680"/>
      <c r="F1" s="1680"/>
      <c r="G1" s="1680"/>
    </row>
    <row r="2" spans="1:7" s="372" customFormat="1" ht="27" customHeight="1">
      <c r="A2" s="1679" t="str">
        <f>+'Resumen '!O3</f>
        <v>Período: Agosto 2025</v>
      </c>
      <c r="B2" s="1679"/>
      <c r="C2" s="1679"/>
      <c r="D2" s="1679"/>
      <c r="E2" s="1679"/>
      <c r="F2" s="1679"/>
      <c r="G2" s="1679"/>
    </row>
    <row r="3" spans="1:7" ht="12" customHeight="1">
      <c r="E3"/>
      <c r="F3"/>
    </row>
    <row r="4" spans="1:7" ht="108" customHeight="1">
      <c r="A4" s="1681" t="s">
        <v>907</v>
      </c>
      <c r="B4" s="1681"/>
      <c r="C4" s="1681"/>
      <c r="D4" s="1681"/>
      <c r="E4" s="1681"/>
      <c r="F4" s="1681"/>
      <c r="G4" s="1681"/>
    </row>
    <row r="5" spans="1:7" ht="12" customHeight="1">
      <c r="E5"/>
      <c r="F5"/>
    </row>
    <row r="6" spans="1:7" s="359" customFormat="1" ht="24.75" customHeight="1">
      <c r="A6" s="1237" t="s">
        <v>908</v>
      </c>
      <c r="B6" s="1238" t="s">
        <v>909</v>
      </c>
      <c r="C6" s="1239" t="s">
        <v>118</v>
      </c>
      <c r="D6" s="358"/>
    </row>
    <row r="7" spans="1:7" s="108" customFormat="1" ht="20.25" customHeight="1">
      <c r="A7" s="833" t="s">
        <v>910</v>
      </c>
      <c r="B7" s="1240">
        <v>2570613020.0799999</v>
      </c>
      <c r="C7" s="834">
        <f>+B7/$B$11</f>
        <v>0.67462560587318643</v>
      </c>
      <c r="D7" s="492"/>
    </row>
    <row r="8" spans="1:7" s="108" customFormat="1" ht="20.25" customHeight="1">
      <c r="A8" s="833" t="s">
        <v>911</v>
      </c>
      <c r="B8" s="1240">
        <v>784816050.05999994</v>
      </c>
      <c r="C8" s="834">
        <f>+B8/$B$11</f>
        <v>0.20596526942598747</v>
      </c>
      <c r="D8" s="119"/>
      <c r="E8" s="107"/>
      <c r="F8" s="107"/>
    </row>
    <row r="9" spans="1:7" s="108" customFormat="1" ht="20.25" customHeight="1">
      <c r="A9" s="1241" t="s">
        <v>912</v>
      </c>
      <c r="B9" s="1240">
        <v>455000000</v>
      </c>
      <c r="C9" s="834">
        <f>+B9/$B$11</f>
        <v>0.11940912470082608</v>
      </c>
      <c r="D9" s="119"/>
      <c r="E9" s="107"/>
      <c r="F9" s="107"/>
    </row>
    <row r="10" spans="1:7" s="108" customFormat="1" ht="20.25" customHeight="1">
      <c r="A10" s="833" t="s">
        <v>913</v>
      </c>
      <c r="B10" s="1240">
        <v>0</v>
      </c>
      <c r="C10" s="834">
        <f>+B10/$B$11</f>
        <v>0</v>
      </c>
      <c r="D10" s="119"/>
      <c r="E10" s="107"/>
      <c r="F10" s="107"/>
    </row>
    <row r="11" spans="1:7" s="106" customFormat="1" ht="20.25" customHeight="1">
      <c r="A11" s="1242" t="s">
        <v>64</v>
      </c>
      <c r="B11" s="1243">
        <f>SUM(B7:B10)</f>
        <v>3810429070.1399999</v>
      </c>
      <c r="C11" s="1244">
        <f>SUM(C7:C10)</f>
        <v>1</v>
      </c>
      <c r="D11" s="119"/>
      <c r="E11" s="107"/>
      <c r="F11" s="107"/>
    </row>
    <row r="12" spans="1:7" ht="20.25" customHeight="1">
      <c r="A12" s="1245" t="s">
        <v>914</v>
      </c>
      <c r="B12" s="1246"/>
      <c r="C12" s="1247"/>
      <c r="D12" s="30"/>
    </row>
    <row r="13" spans="1:7">
      <c r="B13" s="30"/>
      <c r="C13" s="30"/>
      <c r="D13" s="30"/>
    </row>
    <row r="14" spans="1:7">
      <c r="B14" s="30"/>
      <c r="C14" s="30"/>
      <c r="D14" s="30"/>
    </row>
    <row r="15" spans="1:7">
      <c r="B15" s="30"/>
      <c r="C15" s="30"/>
      <c r="D15" s="30"/>
    </row>
    <row r="16" spans="1:7" ht="83.25" customHeight="1">
      <c r="B16" s="30"/>
      <c r="C16" s="30"/>
      <c r="D16" s="30"/>
    </row>
    <row r="17" spans="2:7">
      <c r="B17" s="30"/>
      <c r="C17" s="30"/>
      <c r="D17" s="30"/>
    </row>
    <row r="18" spans="2:7">
      <c r="B18" s="30"/>
      <c r="C18" s="30"/>
      <c r="D18" s="30"/>
    </row>
    <row r="19" spans="2:7" ht="21" customHeight="1">
      <c r="B19" s="30"/>
      <c r="C19" s="30"/>
      <c r="D19" s="30"/>
    </row>
    <row r="20" spans="2:7" ht="21" customHeight="1">
      <c r="B20" s="30"/>
      <c r="C20" s="30"/>
      <c r="D20" s="30"/>
    </row>
    <row r="21" spans="2:7">
      <c r="B21" s="30"/>
      <c r="C21" s="30"/>
      <c r="D21" s="30"/>
    </row>
    <row r="22" spans="2:7">
      <c r="B22" s="30"/>
      <c r="C22" s="30"/>
      <c r="D22" s="30"/>
    </row>
    <row r="23" spans="2:7">
      <c r="B23" s="30"/>
      <c r="C23" s="30"/>
      <c r="D23" s="30"/>
    </row>
    <row r="24" spans="2:7">
      <c r="B24" s="30"/>
      <c r="C24" s="30"/>
      <c r="D24" s="30"/>
    </row>
    <row r="25" spans="2:7">
      <c r="E25" s="30"/>
      <c r="F25" s="30"/>
      <c r="G25" s="30"/>
    </row>
    <row r="26" spans="2:7">
      <c r="E26" s="30"/>
      <c r="F26" s="30"/>
      <c r="G26" s="30"/>
    </row>
    <row r="27" spans="2:7">
      <c r="E27" s="30"/>
      <c r="F27" s="30"/>
      <c r="G27" s="30"/>
    </row>
    <row r="28" spans="2:7">
      <c r="E28" s="30"/>
      <c r="F28" s="30"/>
      <c r="G28" s="30"/>
    </row>
    <row r="29" spans="2:7">
      <c r="E29" s="30"/>
      <c r="F29" s="30"/>
      <c r="G29" s="30"/>
    </row>
    <row r="30" spans="2:7">
      <c r="E30" s="30"/>
      <c r="F30" s="30"/>
      <c r="G30" s="30"/>
    </row>
    <row r="31" spans="2:7">
      <c r="B31" s="30"/>
      <c r="C31" s="30"/>
      <c r="D31" s="30"/>
    </row>
    <row r="32" spans="2:7">
      <c r="B32" s="30"/>
      <c r="C32" s="30"/>
      <c r="D32" s="30"/>
    </row>
    <row r="33" spans="2:4">
      <c r="B33" s="30"/>
      <c r="C33" s="30"/>
      <c r="D33" s="30"/>
    </row>
    <row r="34" spans="2:4">
      <c r="B34" s="30"/>
    </row>
    <row r="35" spans="2:4">
      <c r="B35" s="30"/>
    </row>
    <row r="36" spans="2:4">
      <c r="B36" s="30"/>
    </row>
    <row r="37" spans="2:4">
      <c r="B37" s="30"/>
    </row>
    <row r="38" spans="2:4">
      <c r="B38" s="30"/>
    </row>
    <row r="39" spans="2:4">
      <c r="B39" s="30"/>
    </row>
    <row r="40" spans="2:4">
      <c r="B40" s="30"/>
    </row>
    <row r="41" spans="2:4">
      <c r="B41" s="30"/>
      <c r="C41" s="30"/>
      <c r="D41" s="30"/>
    </row>
    <row r="42" spans="2:4">
      <c r="B42" s="30"/>
      <c r="C42" s="30"/>
      <c r="D42" s="30"/>
    </row>
    <row r="43" spans="2:4">
      <c r="B43" s="30"/>
      <c r="C43" s="30"/>
      <c r="D43" s="30"/>
    </row>
    <row r="44" spans="2:4">
      <c r="B44" s="30"/>
      <c r="C44" s="30"/>
      <c r="D44" s="30"/>
    </row>
    <row r="45" spans="2:4">
      <c r="B45" s="30"/>
      <c r="C45" s="30"/>
      <c r="D45" s="30"/>
    </row>
    <row r="46" spans="2:4">
      <c r="B46" s="30"/>
      <c r="C46" s="30"/>
      <c r="D46" s="30"/>
    </row>
  </sheetData>
  <sortState xmlns:xlrd2="http://schemas.microsoft.com/office/spreadsheetml/2017/richdata2" ref="A4:C9">
    <sortCondition descending="1" ref="B4:B9"/>
  </sortState>
  <mergeCells count="3">
    <mergeCell ref="A2:G2"/>
    <mergeCell ref="A1:G1"/>
    <mergeCell ref="A4:G4"/>
  </mergeCells>
  <pageMargins left="0.70866141732283472" right="0.70866141732283472" top="0.74803149606299213" bottom="0.74803149606299213" header="0.31496062992125984" footer="0.31496062992125984"/>
  <pageSetup scale="52" orientation="landscape" r:id="rId1"/>
  <drawing r:id="rId2"/>
  <tableParts count="1">
    <tablePart r:id="rId3"/>
  </tablePart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35">
    <tabColor rgb="FF00B0F0"/>
    <pageSetUpPr fitToPage="1"/>
  </sheetPr>
  <dimension ref="A1:P76"/>
  <sheetViews>
    <sheetView showGridLines="0" view="pageBreakPreview" zoomScale="40" zoomScaleNormal="85" zoomScaleSheetLayoutView="40" workbookViewId="0">
      <selection activeCell="F8" sqref="F8"/>
    </sheetView>
  </sheetViews>
  <sheetFormatPr defaultColWidth="11.42578125" defaultRowHeight="14.25"/>
  <cols>
    <col min="1" max="1" width="76.28515625" style="288" customWidth="1"/>
    <col min="2" max="2" width="43.42578125" style="288" customWidth="1"/>
    <col min="3" max="3" width="29.42578125" style="288" customWidth="1"/>
    <col min="4" max="5" width="30.5703125" style="288" customWidth="1"/>
    <col min="6" max="7" width="30.5703125" style="1251" customWidth="1"/>
    <col min="8" max="9" width="30.5703125" style="288" customWidth="1"/>
    <col min="10" max="10" width="11.7109375" style="288" customWidth="1"/>
    <col min="11" max="11" width="34.140625" style="288" customWidth="1"/>
    <col min="12" max="12" width="21" style="288" bestFit="1" customWidth="1"/>
    <col min="13" max="16384" width="11.42578125" style="288"/>
  </cols>
  <sheetData>
    <row r="1" spans="1:15" s="373" customFormat="1" ht="96.75" customHeight="1">
      <c r="A1" s="1682" t="s">
        <v>915</v>
      </c>
      <c r="B1" s="1682"/>
      <c r="C1" s="1682"/>
      <c r="D1" s="1682"/>
      <c r="E1" s="1682"/>
      <c r="F1" s="1682"/>
      <c r="G1" s="1682"/>
      <c r="H1" s="1682"/>
      <c r="I1" s="1682"/>
      <c r="J1" s="1682"/>
      <c r="K1" s="369"/>
      <c r="L1" s="369"/>
      <c r="M1" s="369"/>
      <c r="N1" s="369"/>
      <c r="O1" s="369"/>
    </row>
    <row r="2" spans="1:15" s="373" customFormat="1" ht="45.75" customHeight="1">
      <c r="A2" s="1683" t="str">
        <f>+'Resumen '!O3</f>
        <v>Período: Agosto 2025</v>
      </c>
      <c r="B2" s="1683"/>
      <c r="C2" s="1683"/>
      <c r="D2" s="1683"/>
      <c r="E2" s="1683"/>
      <c r="F2" s="1683"/>
      <c r="G2" s="1683"/>
      <c r="H2" s="1683"/>
      <c r="I2" s="1683"/>
      <c r="J2" s="1683"/>
      <c r="K2" s="369"/>
      <c r="L2" s="369"/>
      <c r="M2" s="369"/>
      <c r="N2" s="369"/>
      <c r="O2" s="369"/>
    </row>
    <row r="3" spans="1:15" ht="15" customHeight="1">
      <c r="A3" s="218"/>
      <c r="B3" s="218"/>
      <c r="C3" s="218"/>
      <c r="D3" s="218"/>
      <c r="E3" s="218"/>
      <c r="F3" s="322"/>
      <c r="G3" s="322"/>
      <c r="H3" s="218"/>
      <c r="I3" s="218"/>
      <c r="J3" s="218"/>
      <c r="K3" s="218"/>
      <c r="L3" s="218"/>
      <c r="M3" s="218"/>
      <c r="N3" s="218"/>
      <c r="O3" s="218"/>
    </row>
    <row r="4" spans="1:15" ht="292.5" customHeight="1">
      <c r="A4" s="1684" t="s">
        <v>916</v>
      </c>
      <c r="B4" s="1684"/>
      <c r="C4" s="1684"/>
      <c r="D4" s="1684"/>
      <c r="E4" s="1684"/>
      <c r="F4" s="1684"/>
      <c r="G4" s="1684"/>
      <c r="H4" s="1684"/>
      <c r="I4" s="1684"/>
      <c r="J4" s="1684"/>
      <c r="K4" s="218"/>
      <c r="L4" s="218"/>
      <c r="M4" s="218"/>
      <c r="N4" s="218"/>
      <c r="O4" s="218"/>
    </row>
    <row r="5" spans="1:15" s="466" customFormat="1" ht="29.25" customHeight="1">
      <c r="A5" s="1352" t="s">
        <v>896</v>
      </c>
      <c r="B5" s="1353" t="s">
        <v>909</v>
      </c>
      <c r="C5" s="1353" t="s">
        <v>118</v>
      </c>
      <c r="F5" s="1248"/>
      <c r="G5" s="1248"/>
    </row>
    <row r="6" spans="1:15" s="467" customFormat="1" ht="29.25" customHeight="1">
      <c r="A6" s="1354" t="s">
        <v>898</v>
      </c>
      <c r="B6" s="1355">
        <f>+'7.INV_SFS x Entidad'!B11</f>
        <v>3810429070.1399999</v>
      </c>
      <c r="C6" s="1356">
        <f t="shared" ref="C6:C11" si="0">+B6/$B$12</f>
        <v>0.41077979441724655</v>
      </c>
      <c r="F6" s="1249"/>
      <c r="G6" s="1249"/>
    </row>
    <row r="7" spans="1:15" s="467" customFormat="1" ht="29.25" customHeight="1">
      <c r="A7" s="1354" t="s">
        <v>917</v>
      </c>
      <c r="B7" s="1355">
        <v>4451686403.7700005</v>
      </c>
      <c r="C7" s="1356">
        <f t="shared" si="0"/>
        <v>0.47990995032050421</v>
      </c>
      <c r="F7" s="1249"/>
      <c r="G7" s="1249"/>
    </row>
    <row r="8" spans="1:15" s="467" customFormat="1" ht="29.25" customHeight="1">
      <c r="A8" s="1354" t="s">
        <v>918</v>
      </c>
      <c r="B8" s="1355">
        <v>466883149.08999997</v>
      </c>
      <c r="C8" s="1356">
        <f t="shared" si="0"/>
        <v>5.0331907632916631E-2</v>
      </c>
      <c r="F8" s="1249"/>
      <c r="G8" s="1249"/>
    </row>
    <row r="9" spans="1:15" s="467" customFormat="1" ht="29.25" customHeight="1">
      <c r="A9" s="1354" t="s">
        <v>919</v>
      </c>
      <c r="B9" s="1355">
        <v>132429613.13</v>
      </c>
      <c r="C9" s="1356">
        <f t="shared" si="0"/>
        <v>1.4276452403376765E-2</v>
      </c>
      <c r="F9" s="1249"/>
      <c r="G9" s="1249"/>
    </row>
    <row r="10" spans="1:15" s="467" customFormat="1" ht="29.25" customHeight="1">
      <c r="A10" s="1354" t="s">
        <v>920</v>
      </c>
      <c r="B10" s="1357">
        <v>203189275.53999999</v>
      </c>
      <c r="C10" s="1356">
        <f t="shared" si="0"/>
        <v>2.1904632601137439E-2</v>
      </c>
      <c r="F10" s="1249"/>
      <c r="G10" s="1249"/>
    </row>
    <row r="11" spans="1:15" s="467" customFormat="1" ht="29.25" customHeight="1">
      <c r="A11" s="1354" t="s">
        <v>921</v>
      </c>
      <c r="B11" s="1357">
        <v>211469389.20999908</v>
      </c>
      <c r="C11" s="1356">
        <f t="shared" si="0"/>
        <v>2.2797262624818394E-2</v>
      </c>
      <c r="F11" s="1249"/>
      <c r="G11" s="1249"/>
    </row>
    <row r="12" spans="1:15" s="467" customFormat="1" ht="29.25" customHeight="1">
      <c r="A12" s="1358" t="s">
        <v>64</v>
      </c>
      <c r="B12" s="1359">
        <f>SUM(B6:B11)</f>
        <v>9276086900.8799992</v>
      </c>
      <c r="C12" s="1360">
        <f>SUM(C6:C11)</f>
        <v>0.99999999999999989</v>
      </c>
      <c r="F12" s="1249"/>
      <c r="G12" s="1249"/>
      <c r="J12" s="1032"/>
      <c r="L12" s="468"/>
    </row>
    <row r="13" spans="1:15" ht="29.25" customHeight="1">
      <c r="A13" s="1361" t="s">
        <v>889</v>
      </c>
      <c r="B13" s="1362"/>
      <c r="C13" s="1363"/>
      <c r="D13" s="467"/>
      <c r="E13" s="467"/>
      <c r="F13" s="1249"/>
      <c r="G13" s="1249"/>
      <c r="H13" s="467"/>
      <c r="I13" s="467"/>
      <c r="J13" s="289"/>
    </row>
    <row r="14" spans="1:15">
      <c r="A14" s="289"/>
      <c r="B14" s="289"/>
      <c r="C14" s="289"/>
      <c r="D14" s="289"/>
      <c r="E14" s="289"/>
      <c r="F14" s="1250"/>
      <c r="G14" s="1250"/>
      <c r="H14" s="289"/>
      <c r="I14" s="289"/>
      <c r="J14" s="289"/>
    </row>
    <row r="15" spans="1:15">
      <c r="B15" s="289"/>
      <c r="C15" s="289"/>
      <c r="D15" s="289"/>
      <c r="E15" s="289"/>
      <c r="F15" s="1250"/>
      <c r="G15" s="1250"/>
      <c r="H15" s="289"/>
      <c r="I15" s="289"/>
      <c r="J15" s="289"/>
    </row>
    <row r="16" spans="1:15">
      <c r="B16" s="289"/>
      <c r="C16" s="289"/>
      <c r="D16" s="289"/>
      <c r="E16" s="289"/>
      <c r="F16" s="1250"/>
      <c r="G16" s="1250"/>
      <c r="H16" s="289"/>
      <c r="I16" s="289"/>
      <c r="J16" s="289"/>
    </row>
    <row r="17" spans="2:16">
      <c r="B17" s="289"/>
      <c r="C17" s="289"/>
      <c r="D17" s="289"/>
      <c r="E17" s="289"/>
      <c r="F17" s="1250"/>
      <c r="G17" s="1250"/>
      <c r="H17" s="289"/>
      <c r="I17" s="289"/>
      <c r="J17" s="289"/>
    </row>
    <row r="18" spans="2:16">
      <c r="B18" s="289"/>
      <c r="C18" s="289"/>
      <c r="D18" s="289"/>
      <c r="E18" s="289"/>
      <c r="F18" s="1250"/>
      <c r="G18" s="1250"/>
      <c r="H18" s="289"/>
      <c r="I18" s="289"/>
      <c r="J18" s="289"/>
    </row>
    <row r="19" spans="2:16">
      <c r="B19" s="289"/>
      <c r="C19" s="289"/>
      <c r="D19" s="289"/>
      <c r="E19" s="289"/>
      <c r="F19" s="1250"/>
      <c r="G19" s="1250"/>
      <c r="H19" s="289"/>
      <c r="I19" s="289"/>
      <c r="J19" s="289"/>
    </row>
    <row r="20" spans="2:16">
      <c r="B20" s="289"/>
      <c r="C20" s="289"/>
      <c r="D20" s="289"/>
      <c r="E20" s="289"/>
      <c r="F20" s="1250"/>
      <c r="G20" s="1250"/>
      <c r="H20" s="289"/>
      <c r="I20" s="289"/>
      <c r="J20" s="289"/>
    </row>
    <row r="21" spans="2:16">
      <c r="B21" s="289"/>
      <c r="C21" s="289"/>
      <c r="D21" s="289"/>
      <c r="E21" s="289"/>
      <c r="F21" s="1250"/>
      <c r="G21" s="1250"/>
      <c r="H21" s="289"/>
      <c r="I21" s="289"/>
      <c r="J21" s="289"/>
    </row>
    <row r="22" spans="2:16">
      <c r="B22" s="289"/>
      <c r="C22" s="289"/>
      <c r="D22" s="289"/>
      <c r="E22" s="289"/>
      <c r="F22" s="1250"/>
      <c r="G22" s="1250"/>
      <c r="H22" s="289"/>
      <c r="I22" s="289"/>
      <c r="J22" s="289"/>
    </row>
    <row r="23" spans="2:16">
      <c r="B23" s="289"/>
      <c r="C23" s="289"/>
      <c r="D23" s="289"/>
      <c r="E23" s="289"/>
      <c r="F23" s="1250"/>
      <c r="G23" s="1250"/>
      <c r="H23" s="289"/>
      <c r="I23" s="289"/>
      <c r="J23" s="289"/>
    </row>
    <row r="24" spans="2:16">
      <c r="B24" s="289"/>
      <c r="C24" s="289"/>
      <c r="D24" s="289"/>
      <c r="E24" s="289"/>
      <c r="F24" s="1250"/>
      <c r="G24" s="1250"/>
      <c r="H24" s="289"/>
      <c r="I24" s="289"/>
      <c r="J24" s="289"/>
    </row>
    <row r="25" spans="2:16">
      <c r="B25" s="289"/>
      <c r="C25" s="289"/>
      <c r="D25" s="289"/>
      <c r="E25" s="289"/>
      <c r="F25" s="1250"/>
      <c r="G25" s="1250"/>
      <c r="H25" s="289"/>
      <c r="I25" s="289"/>
      <c r="J25" s="289"/>
    </row>
    <row r="26" spans="2:16">
      <c r="B26" s="289"/>
      <c r="C26" s="289"/>
      <c r="D26" s="289"/>
      <c r="E26" s="289"/>
      <c r="F26" s="1250"/>
      <c r="G26" s="1250"/>
      <c r="H26" s="289"/>
      <c r="I26" s="289"/>
      <c r="J26" s="289"/>
    </row>
    <row r="27" spans="2:16">
      <c r="B27" s="289"/>
      <c r="C27" s="289"/>
      <c r="D27" s="289"/>
      <c r="E27" s="289"/>
      <c r="F27" s="1250"/>
      <c r="G27" s="1250"/>
      <c r="H27" s="289"/>
      <c r="I27" s="289"/>
      <c r="J27" s="289"/>
    </row>
    <row r="28" spans="2:16" ht="93.75" customHeight="1">
      <c r="B28" s="289"/>
      <c r="C28" s="289"/>
      <c r="D28" s="289"/>
      <c r="E28" s="289"/>
      <c r="F28" s="1250"/>
      <c r="G28" s="1250"/>
      <c r="H28" s="289"/>
      <c r="I28" s="289"/>
      <c r="J28" s="289"/>
    </row>
    <row r="29" spans="2:16" ht="93.75" customHeight="1">
      <c r="B29" s="289"/>
      <c r="C29" s="289"/>
      <c r="D29" s="289"/>
      <c r="E29" s="289"/>
      <c r="F29" s="1250"/>
      <c r="G29" s="1250"/>
      <c r="H29" s="289"/>
      <c r="I29" s="289"/>
      <c r="J29" s="289"/>
    </row>
    <row r="30" spans="2:16" ht="93.75" customHeight="1">
      <c r="B30" s="289"/>
      <c r="C30" s="289"/>
      <c r="D30" s="289"/>
      <c r="E30" s="289"/>
      <c r="F30" s="1250"/>
      <c r="G30" s="1250"/>
      <c r="H30" s="289"/>
      <c r="I30" s="289"/>
      <c r="J30" s="289"/>
    </row>
    <row r="31" spans="2:16" ht="93.75" customHeight="1">
      <c r="B31" s="289"/>
      <c r="C31" s="289"/>
      <c r="D31" s="289"/>
      <c r="E31" s="289"/>
      <c r="F31" s="1250"/>
      <c r="G31" s="1250"/>
      <c r="H31" s="289"/>
      <c r="I31" s="289"/>
      <c r="J31" s="289"/>
    </row>
    <row r="32" spans="2:16">
      <c r="M32" s="289"/>
      <c r="N32" s="289"/>
      <c r="O32" s="289"/>
      <c r="P32" s="289"/>
    </row>
    <row r="33" spans="2:16">
      <c r="M33" s="289"/>
      <c r="N33" s="289"/>
      <c r="O33" s="289"/>
      <c r="P33" s="289"/>
    </row>
    <row r="34" spans="2:16">
      <c r="M34" s="289"/>
      <c r="N34" s="289"/>
      <c r="O34" s="289"/>
      <c r="P34" s="289"/>
    </row>
    <row r="35" spans="2:16">
      <c r="M35" s="289"/>
      <c r="N35" s="289"/>
      <c r="O35" s="289"/>
      <c r="P35" s="289"/>
    </row>
    <row r="36" spans="2:16">
      <c r="M36" s="289"/>
      <c r="N36" s="289"/>
      <c r="O36" s="289"/>
      <c r="P36" s="289"/>
    </row>
    <row r="37" spans="2:16">
      <c r="M37" s="289"/>
      <c r="N37" s="289"/>
      <c r="O37" s="289"/>
      <c r="P37" s="289"/>
    </row>
    <row r="38" spans="2:16">
      <c r="B38" s="289"/>
      <c r="C38" s="289"/>
      <c r="D38" s="289"/>
      <c r="E38" s="289"/>
      <c r="F38" s="1250"/>
      <c r="G38" s="1250"/>
      <c r="H38" s="289"/>
      <c r="I38" s="289"/>
      <c r="J38" s="289"/>
      <c r="M38" s="289"/>
    </row>
    <row r="39" spans="2:16" ht="27.75">
      <c r="B39" s="289"/>
      <c r="C39" s="289"/>
      <c r="D39" s="290"/>
      <c r="E39" s="290"/>
      <c r="F39" s="1252"/>
      <c r="G39" s="1252"/>
      <c r="H39" s="290"/>
      <c r="I39" s="290"/>
      <c r="J39" s="290"/>
      <c r="M39" s="289"/>
    </row>
    <row r="40" spans="2:16">
      <c r="B40" s="289"/>
      <c r="C40" s="289"/>
      <c r="D40" s="289"/>
      <c r="E40" s="289"/>
      <c r="F40" s="1250"/>
      <c r="G40" s="1250"/>
      <c r="H40" s="289"/>
      <c r="I40" s="289"/>
      <c r="J40" s="289"/>
      <c r="M40" s="289"/>
    </row>
    <row r="41" spans="2:16">
      <c r="B41" s="289"/>
      <c r="M41" s="289"/>
    </row>
    <row r="42" spans="2:16">
      <c r="B42" s="289"/>
      <c r="M42" s="289"/>
    </row>
    <row r="43" spans="2:16">
      <c r="B43" s="289"/>
    </row>
    <row r="44" spans="2:16">
      <c r="B44" s="289"/>
    </row>
    <row r="45" spans="2:16">
      <c r="B45" s="289"/>
    </row>
    <row r="46" spans="2:16">
      <c r="B46" s="289"/>
      <c r="C46" s="289"/>
      <c r="D46" s="289"/>
      <c r="E46" s="289"/>
      <c r="F46" s="1250"/>
      <c r="G46" s="1250"/>
      <c r="H46" s="289"/>
      <c r="I46" s="289"/>
      <c r="J46" s="289"/>
    </row>
    <row r="47" spans="2:16">
      <c r="B47" s="289"/>
      <c r="C47" s="289"/>
      <c r="D47" s="289"/>
      <c r="E47" s="289"/>
      <c r="F47" s="1250"/>
      <c r="G47" s="1250"/>
      <c r="H47" s="289"/>
      <c r="I47" s="289"/>
      <c r="J47" s="289"/>
    </row>
    <row r="48" spans="2:16">
      <c r="B48" s="289"/>
      <c r="C48" s="289"/>
      <c r="D48" s="289"/>
      <c r="E48" s="289"/>
      <c r="F48" s="1250"/>
      <c r="G48" s="1250"/>
      <c r="H48" s="289"/>
      <c r="I48" s="289"/>
      <c r="J48" s="289"/>
    </row>
    <row r="49" spans="2:10">
      <c r="B49" s="289"/>
      <c r="C49" s="289"/>
      <c r="D49" s="289"/>
      <c r="E49" s="289"/>
      <c r="F49" s="1250"/>
      <c r="G49" s="1250"/>
      <c r="H49" s="289"/>
      <c r="I49" s="289"/>
      <c r="J49" s="289"/>
    </row>
    <row r="50" spans="2:10">
      <c r="B50" s="289"/>
      <c r="C50" s="289"/>
      <c r="D50" s="289"/>
      <c r="E50" s="289"/>
      <c r="F50" s="1250"/>
      <c r="G50" s="1250"/>
      <c r="H50" s="289"/>
      <c r="I50" s="289"/>
      <c r="J50" s="289"/>
    </row>
    <row r="51" spans="2:10">
      <c r="B51" s="289"/>
      <c r="C51" s="289"/>
      <c r="D51" s="289"/>
      <c r="E51" s="289"/>
      <c r="F51" s="1250"/>
      <c r="G51" s="1250"/>
      <c r="H51" s="289"/>
      <c r="I51" s="289"/>
      <c r="J51" s="289"/>
    </row>
    <row r="52" spans="2:10">
      <c r="B52" s="289"/>
      <c r="C52" s="289"/>
      <c r="D52" s="289"/>
      <c r="E52" s="289"/>
      <c r="F52" s="1250"/>
      <c r="G52" s="1250"/>
      <c r="H52" s="289"/>
      <c r="I52" s="289"/>
      <c r="J52" s="289"/>
    </row>
    <row r="53" spans="2:10">
      <c r="B53" s="289"/>
      <c r="C53" s="289"/>
      <c r="D53" s="289"/>
      <c r="E53" s="289"/>
      <c r="F53" s="1250"/>
      <c r="G53" s="1250"/>
      <c r="H53" s="289"/>
      <c r="I53" s="289"/>
      <c r="J53" s="289"/>
    </row>
    <row r="54" spans="2:10">
      <c r="B54" s="289"/>
      <c r="C54" s="289"/>
      <c r="D54" s="289"/>
      <c r="E54" s="289"/>
      <c r="F54" s="1250"/>
      <c r="G54" s="1250"/>
      <c r="H54" s="289"/>
      <c r="I54" s="289"/>
      <c r="J54" s="289"/>
    </row>
    <row r="55" spans="2:10">
      <c r="B55" s="289"/>
      <c r="C55" s="289"/>
      <c r="D55" s="289"/>
      <c r="E55" s="289"/>
      <c r="F55" s="1250"/>
      <c r="G55" s="1250"/>
      <c r="H55" s="289"/>
      <c r="I55" s="289"/>
      <c r="J55" s="289"/>
    </row>
    <row r="56" spans="2:10">
      <c r="B56" s="289"/>
      <c r="C56" s="289"/>
      <c r="D56" s="289"/>
      <c r="E56" s="289"/>
      <c r="F56" s="1250"/>
      <c r="G56" s="1250"/>
      <c r="H56" s="289"/>
      <c r="I56" s="289"/>
      <c r="J56" s="289"/>
    </row>
    <row r="57" spans="2:10">
      <c r="B57" s="289"/>
      <c r="C57" s="289"/>
      <c r="D57" s="289"/>
      <c r="E57" s="289"/>
      <c r="F57" s="1250"/>
      <c r="G57" s="1250"/>
      <c r="H57" s="289"/>
      <c r="I57" s="289"/>
      <c r="J57" s="289"/>
    </row>
    <row r="58" spans="2:10">
      <c r="B58" s="289"/>
      <c r="C58" s="289"/>
      <c r="D58" s="289"/>
      <c r="E58" s="289"/>
      <c r="F58" s="1250"/>
      <c r="G58" s="1250"/>
      <c r="H58" s="289"/>
      <c r="I58" s="289"/>
      <c r="J58" s="289"/>
    </row>
    <row r="59" spans="2:10">
      <c r="B59" s="289"/>
      <c r="C59" s="289"/>
      <c r="D59" s="289"/>
      <c r="E59" s="289"/>
      <c r="F59" s="1250"/>
      <c r="G59" s="1250"/>
      <c r="H59" s="289"/>
      <c r="I59" s="289"/>
      <c r="J59" s="289"/>
    </row>
    <row r="60" spans="2:10">
      <c r="B60" s="289"/>
      <c r="C60" s="289"/>
      <c r="D60" s="289"/>
      <c r="E60" s="289"/>
      <c r="F60" s="1250"/>
      <c r="G60" s="1250"/>
      <c r="H60" s="289"/>
      <c r="I60" s="289"/>
      <c r="J60" s="289"/>
    </row>
    <row r="61" spans="2:10">
      <c r="B61" s="289"/>
      <c r="C61" s="289"/>
      <c r="D61" s="289"/>
      <c r="E61" s="289"/>
      <c r="F61" s="1250"/>
      <c r="G61" s="1250"/>
      <c r="H61" s="289"/>
      <c r="I61" s="289"/>
      <c r="J61" s="289"/>
    </row>
    <row r="62" spans="2:10">
      <c r="B62" s="289"/>
      <c r="C62" s="289"/>
      <c r="D62" s="289"/>
      <c r="E62" s="289"/>
      <c r="F62" s="1250"/>
      <c r="G62" s="1250"/>
      <c r="H62" s="289"/>
      <c r="I62" s="289"/>
      <c r="J62" s="289"/>
    </row>
    <row r="63" spans="2:10">
      <c r="B63" s="289"/>
      <c r="C63" s="289"/>
      <c r="D63" s="289"/>
      <c r="E63" s="289"/>
      <c r="F63" s="1250"/>
      <c r="G63" s="1250"/>
      <c r="H63" s="289"/>
      <c r="I63" s="289"/>
      <c r="J63" s="289"/>
    </row>
    <row r="64" spans="2:10">
      <c r="B64" s="289"/>
      <c r="C64" s="289"/>
      <c r="D64" s="289"/>
      <c r="E64" s="289"/>
      <c r="F64" s="1250"/>
      <c r="G64" s="1250"/>
      <c r="H64" s="289"/>
      <c r="I64" s="289"/>
      <c r="J64" s="289"/>
    </row>
    <row r="65" spans="2:10">
      <c r="B65" s="289"/>
      <c r="C65" s="289"/>
      <c r="D65" s="289"/>
      <c r="E65" s="289"/>
      <c r="F65" s="1250"/>
      <c r="G65" s="1250"/>
      <c r="H65" s="289"/>
      <c r="I65" s="289"/>
      <c r="J65" s="289"/>
    </row>
    <row r="66" spans="2:10">
      <c r="B66" s="289"/>
      <c r="C66" s="289"/>
      <c r="D66" s="289"/>
      <c r="E66" s="289"/>
      <c r="F66" s="1250"/>
      <c r="G66" s="1250"/>
      <c r="H66" s="289"/>
      <c r="I66" s="289"/>
      <c r="J66" s="289"/>
    </row>
    <row r="67" spans="2:10">
      <c r="B67" s="289"/>
      <c r="C67" s="289"/>
      <c r="D67" s="289"/>
      <c r="E67" s="289"/>
      <c r="F67" s="1250"/>
      <c r="G67" s="1250"/>
      <c r="H67" s="289"/>
      <c r="I67" s="289"/>
      <c r="J67" s="289"/>
    </row>
    <row r="68" spans="2:10">
      <c r="B68" s="289"/>
      <c r="C68" s="289"/>
      <c r="D68" s="289"/>
      <c r="E68" s="289"/>
      <c r="F68" s="1250"/>
      <c r="G68" s="1250"/>
      <c r="H68" s="289"/>
      <c r="I68" s="289"/>
      <c r="J68" s="289"/>
    </row>
    <row r="69" spans="2:10">
      <c r="B69" s="289"/>
      <c r="C69" s="289"/>
      <c r="D69" s="289"/>
      <c r="E69" s="289"/>
      <c r="F69" s="1250"/>
      <c r="G69" s="1250"/>
      <c r="H69" s="289"/>
      <c r="I69" s="289"/>
      <c r="J69" s="289"/>
    </row>
    <row r="70" spans="2:10">
      <c r="B70" s="289"/>
      <c r="C70" s="289"/>
      <c r="D70" s="289"/>
      <c r="E70" s="289"/>
      <c r="F70" s="1250"/>
      <c r="G70" s="1250"/>
      <c r="H70" s="289"/>
      <c r="I70" s="289"/>
      <c r="J70" s="289"/>
    </row>
    <row r="71" spans="2:10">
      <c r="B71" s="289"/>
      <c r="C71" s="289"/>
      <c r="D71" s="289"/>
      <c r="E71" s="289"/>
      <c r="F71" s="1250"/>
      <c r="G71" s="1250"/>
      <c r="H71" s="289"/>
      <c r="I71" s="289"/>
      <c r="J71" s="289"/>
    </row>
    <row r="72" spans="2:10">
      <c r="B72" s="289"/>
      <c r="C72" s="289"/>
      <c r="D72" s="289"/>
      <c r="E72" s="289"/>
      <c r="F72" s="1250"/>
      <c r="G72" s="1250"/>
      <c r="H72" s="289"/>
      <c r="I72" s="289"/>
      <c r="J72" s="289"/>
    </row>
    <row r="73" spans="2:10">
      <c r="B73" s="289"/>
      <c r="C73" s="289"/>
      <c r="D73" s="289"/>
      <c r="E73" s="289"/>
      <c r="F73" s="1250"/>
      <c r="G73" s="1250"/>
      <c r="H73" s="289"/>
      <c r="I73" s="289"/>
      <c r="J73" s="289"/>
    </row>
    <row r="74" spans="2:10">
      <c r="B74" s="289"/>
      <c r="C74" s="289"/>
      <c r="D74" s="289"/>
      <c r="E74" s="289"/>
      <c r="F74" s="1250"/>
      <c r="G74" s="1250"/>
      <c r="H74" s="289"/>
      <c r="I74" s="289"/>
      <c r="J74" s="289"/>
    </row>
    <row r="75" spans="2:10">
      <c r="B75" s="289"/>
      <c r="C75" s="289"/>
      <c r="D75" s="289"/>
      <c r="E75" s="289"/>
      <c r="F75" s="1250"/>
      <c r="G75" s="1250"/>
      <c r="H75" s="289"/>
      <c r="I75" s="289"/>
      <c r="J75" s="289"/>
    </row>
    <row r="76" spans="2:10">
      <c r="B76" s="289"/>
      <c r="C76" s="289"/>
      <c r="D76" s="289"/>
      <c r="E76" s="289"/>
      <c r="F76" s="1250"/>
      <c r="G76" s="1250"/>
      <c r="H76" s="289"/>
      <c r="I76" s="289"/>
      <c r="J76" s="289"/>
    </row>
  </sheetData>
  <mergeCells count="3">
    <mergeCell ref="A1:J1"/>
    <mergeCell ref="A2:J2"/>
    <mergeCell ref="A4:J4"/>
  </mergeCells>
  <pageMargins left="0.70866141732283472" right="0.70866141732283472" top="0.74803149606299213" bottom="0.74803149606299213" header="0.31496062992125984" footer="0.31496062992125984"/>
  <pageSetup scale="29" orientation="landscape" r:id="rId1"/>
  <drawing r:id="rId2"/>
  <tableParts count="1">
    <tablePart r:id="rId3"/>
  </tableParts>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46">
    <tabColor rgb="FF00B0F0"/>
    <pageSetUpPr fitToPage="1"/>
  </sheetPr>
  <dimension ref="A1:P49"/>
  <sheetViews>
    <sheetView showGridLines="0" view="pageBreakPreview" zoomScale="40" zoomScaleNormal="70" zoomScaleSheetLayoutView="40" workbookViewId="0">
      <selection activeCell="G11" sqref="G11"/>
    </sheetView>
  </sheetViews>
  <sheetFormatPr defaultColWidth="11.42578125" defaultRowHeight="15"/>
  <cols>
    <col min="1" max="1" width="30.5703125" style="810" customWidth="1"/>
    <col min="2" max="2" width="54" style="16" customWidth="1"/>
    <col min="3" max="3" width="48.7109375" style="16" customWidth="1"/>
    <col min="4" max="4" width="37.42578125" style="16" hidden="1" customWidth="1"/>
    <col min="5" max="5" width="23.140625" style="721" hidden="1" customWidth="1"/>
    <col min="6" max="6" width="59" style="16" customWidth="1"/>
    <col min="7" max="10" width="30" style="16" customWidth="1"/>
    <col min="11" max="11" width="29.140625" style="16" customWidth="1"/>
    <col min="12" max="13" width="19.28515625" style="16" customWidth="1"/>
    <col min="14" max="14" width="16.5703125" style="16" customWidth="1"/>
    <col min="15" max="15" width="19.7109375" style="16" customWidth="1"/>
    <col min="16" max="16" width="18.28515625" style="16" bestFit="1" customWidth="1"/>
    <col min="17" max="16384" width="11.42578125" style="16"/>
  </cols>
  <sheetData>
    <row r="1" spans="1:16" s="368" customFormat="1" ht="93" customHeight="1">
      <c r="A1" s="1685" t="s">
        <v>922</v>
      </c>
      <c r="B1" s="1685"/>
      <c r="C1" s="1685"/>
      <c r="D1" s="1685"/>
      <c r="E1" s="1685"/>
      <c r="F1" s="1685"/>
      <c r="G1" s="1685"/>
      <c r="H1" s="1685"/>
      <c r="I1" s="1685"/>
      <c r="J1" s="1685"/>
      <c r="K1" s="1685"/>
      <c r="L1" s="1685"/>
      <c r="M1" s="1685"/>
      <c r="N1" s="1685"/>
    </row>
    <row r="2" spans="1:16" s="368" customFormat="1" ht="47.25" customHeight="1">
      <c r="A2" s="1687" t="str">
        <f>+'Resumen '!O14</f>
        <v>Período:  Diciembre 2015 - Agosto 2025</v>
      </c>
      <c r="B2" s="1687"/>
      <c r="C2" s="1687"/>
      <c r="D2" s="1687"/>
      <c r="E2" s="1687"/>
      <c r="F2" s="1687"/>
      <c r="G2" s="1687"/>
      <c r="H2" s="1687"/>
      <c r="I2" s="1687"/>
      <c r="J2" s="1687"/>
      <c r="K2" s="1687"/>
      <c r="L2" s="1687"/>
      <c r="M2" s="1687"/>
      <c r="N2" s="1687"/>
    </row>
    <row r="3" spans="1:16" customFormat="1" ht="20.25" customHeight="1">
      <c r="A3" s="1686"/>
      <c r="B3" s="1686"/>
      <c r="C3" s="1686"/>
      <c r="D3" s="1686"/>
      <c r="E3" s="1686"/>
      <c r="F3" s="1686"/>
      <c r="G3" s="1686"/>
      <c r="H3" s="1686"/>
      <c r="I3" s="1686"/>
      <c r="J3" s="1686"/>
      <c r="K3" s="1686"/>
      <c r="L3" s="1686"/>
      <c r="M3" s="1686"/>
      <c r="N3" s="1686"/>
      <c r="O3" s="27"/>
      <c r="P3" s="27"/>
    </row>
    <row r="4" spans="1:16" customFormat="1" ht="300.75" customHeight="1">
      <c r="A4" s="1688" t="s">
        <v>923</v>
      </c>
      <c r="B4" s="1688"/>
      <c r="C4" s="1688"/>
      <c r="D4" s="1688"/>
      <c r="E4" s="1688"/>
      <c r="F4" s="1688"/>
      <c r="G4" s="1688"/>
      <c r="H4" s="1688"/>
      <c r="I4" s="1688"/>
      <c r="J4" s="1688"/>
      <c r="K4" s="1688"/>
      <c r="L4" s="1688"/>
      <c r="M4" s="1688"/>
      <c r="N4" s="1688"/>
      <c r="O4" s="27"/>
      <c r="P4" s="27"/>
    </row>
    <row r="5" spans="1:16" ht="18.75">
      <c r="A5" s="1173"/>
      <c r="B5" s="1173"/>
      <c r="C5" s="1173"/>
      <c r="D5" s="1173"/>
      <c r="E5" s="1173"/>
      <c r="F5" s="1173"/>
      <c r="G5" s="1173"/>
      <c r="H5" s="1173"/>
      <c r="I5" s="1173"/>
      <c r="J5" s="1173"/>
      <c r="K5" s="1173"/>
      <c r="L5" s="1173"/>
      <c r="M5" s="1173"/>
      <c r="N5" s="1173"/>
    </row>
    <row r="6" spans="1:16" customFormat="1" ht="62.25" customHeight="1">
      <c r="A6" s="1253" t="s">
        <v>459</v>
      </c>
      <c r="B6" s="1254" t="s">
        <v>924</v>
      </c>
      <c r="C6" s="1254" t="s">
        <v>925</v>
      </c>
      <c r="D6" s="717" t="s">
        <v>926</v>
      </c>
      <c r="E6" s="719" t="s">
        <v>927</v>
      </c>
      <c r="F6" s="360"/>
      <c r="G6" s="360"/>
      <c r="H6" s="360"/>
      <c r="I6" s="360"/>
      <c r="J6" s="360"/>
      <c r="K6" s="360"/>
      <c r="L6" s="360"/>
      <c r="M6" s="360"/>
      <c r="N6" s="350"/>
    </row>
    <row r="7" spans="1:16" customFormat="1" ht="34.5" customHeight="1">
      <c r="A7" s="1255">
        <v>2015</v>
      </c>
      <c r="B7" s="1256">
        <f>+'2. Ingr y egr SDSS'!C7</f>
        <v>6922811271.25</v>
      </c>
      <c r="C7" s="1257">
        <f>+'2. Ingr y egr SDSS'!H7</f>
        <v>6892825210.3000002</v>
      </c>
      <c r="D7" s="716" t="e">
        <f>+#REF!*1000000</f>
        <v>#REF!</v>
      </c>
      <c r="E7" s="718" t="e">
        <f>+Tabla33[[#This Row],[Aporte Gobierno (Presupuestado)]]/Tabla33[[#This Row],[Columna1]]</f>
        <v>#REF!</v>
      </c>
      <c r="F7" s="8"/>
      <c r="G7" s="8"/>
      <c r="H7" s="8"/>
      <c r="I7" s="8"/>
      <c r="J7" s="8"/>
      <c r="K7" s="8"/>
      <c r="L7" s="8"/>
      <c r="M7" s="8"/>
      <c r="N7" s="29"/>
    </row>
    <row r="8" spans="1:16" customFormat="1" ht="34.5" customHeight="1">
      <c r="A8" s="1255">
        <v>2016</v>
      </c>
      <c r="B8" s="1256">
        <f>+'2. Ingr y egr SDSS'!C8</f>
        <v>8498167479</v>
      </c>
      <c r="C8" s="1257">
        <f>+'2. Ingr y egr SDSS'!H8</f>
        <v>8178603831.1000004</v>
      </c>
      <c r="D8" s="716" t="e">
        <f>+#REF!*1000000</f>
        <v>#REF!</v>
      </c>
      <c r="E8" s="718" t="e">
        <f>+Tabla33[[#This Row],[Aporte Gobierno (Presupuestado)]]/Tabla33[[#This Row],[Columna1]]</f>
        <v>#REF!</v>
      </c>
      <c r="F8" s="8"/>
      <c r="G8" s="8"/>
      <c r="H8" s="8"/>
      <c r="I8" s="8"/>
      <c r="J8" s="8"/>
      <c r="K8" s="8"/>
      <c r="L8" s="8"/>
      <c r="M8" s="8"/>
      <c r="N8" s="29"/>
    </row>
    <row r="9" spans="1:16" customFormat="1" ht="34.5" customHeight="1">
      <c r="A9" s="1255">
        <v>2017</v>
      </c>
      <c r="B9" s="1256">
        <f>+'2. Ingr y egr SDSS'!C9</f>
        <v>8861365332.7000008</v>
      </c>
      <c r="C9" s="1257">
        <f>+'2. Ingr y egr SDSS'!H9</f>
        <v>9002153750.7799988</v>
      </c>
      <c r="D9" s="716" t="e">
        <f>+#REF!*1000000</f>
        <v>#REF!</v>
      </c>
      <c r="E9" s="718" t="e">
        <f>+Tabla33[[#This Row],[Aporte Gobierno (Presupuestado)]]/Tabla33[[#This Row],[Columna1]]</f>
        <v>#REF!</v>
      </c>
      <c r="F9" s="8"/>
      <c r="G9" s="8"/>
      <c r="H9" s="8"/>
      <c r="I9" s="8"/>
      <c r="J9" s="8"/>
      <c r="K9" s="8"/>
      <c r="L9" s="8"/>
      <c r="M9" s="8"/>
      <c r="N9" s="29"/>
    </row>
    <row r="10" spans="1:16" customFormat="1" ht="34.5" customHeight="1">
      <c r="A10" s="1255">
        <v>2018</v>
      </c>
      <c r="B10" s="1256">
        <f>+'2. Ingr y egr SDSS'!C10</f>
        <v>9303031996.6900005</v>
      </c>
      <c r="C10" s="1257">
        <f>+'2. Ingr y egr SDSS'!H10</f>
        <v>9656741344.960001</v>
      </c>
      <c r="D10" s="716" t="e">
        <f>+#REF!*1000000</f>
        <v>#REF!</v>
      </c>
      <c r="E10" s="718" t="e">
        <f>+Tabla33[[#This Row],[Aporte Gobierno (Presupuestado)]]/Tabla33[[#This Row],[Columna1]]</f>
        <v>#REF!</v>
      </c>
      <c r="F10" s="8"/>
      <c r="G10" s="8"/>
      <c r="H10" s="8"/>
      <c r="I10" s="8"/>
      <c r="J10" s="8"/>
      <c r="K10" s="8"/>
      <c r="L10" s="8"/>
      <c r="M10" s="8"/>
      <c r="N10" s="29"/>
    </row>
    <row r="11" spans="1:16" customFormat="1" ht="34.5" customHeight="1">
      <c r="A11" s="1255">
        <v>2019</v>
      </c>
      <c r="B11" s="1256">
        <f>+'2. Ingr y egr SDSS'!C11</f>
        <v>10073865331.02</v>
      </c>
      <c r="C11" s="1257">
        <f>+'2. Ingr y egr SDSS'!H11</f>
        <v>10092459380.139999</v>
      </c>
      <c r="D11" s="716" t="e">
        <f>+#REF!*1000000</f>
        <v>#REF!</v>
      </c>
      <c r="E11" s="718" t="e">
        <f>+Tabla33[[#This Row],[Aporte Gobierno (Presupuestado)]]/Tabla33[[#This Row],[Columna1]]</f>
        <v>#REF!</v>
      </c>
      <c r="F11" s="8"/>
      <c r="G11" s="8"/>
      <c r="H11" s="8"/>
      <c r="I11" s="8"/>
      <c r="J11" s="8"/>
      <c r="K11" s="8"/>
      <c r="L11" s="8"/>
      <c r="M11" s="8"/>
      <c r="N11" s="29"/>
    </row>
    <row r="12" spans="1:16" customFormat="1" ht="34.5" customHeight="1">
      <c r="A12" s="1255">
        <v>2020</v>
      </c>
      <c r="B12" s="1257">
        <f>+'2. Ingr y egr SDSS'!C12</f>
        <v>10800531998.65</v>
      </c>
      <c r="C12" s="1257">
        <f>+'2. Ingr y egr SDSS'!H12</f>
        <v>12108569830.129999</v>
      </c>
      <c r="D12" s="716" t="e">
        <f>+#REF!*1000000</f>
        <v>#REF!</v>
      </c>
      <c r="E12" s="718" t="e">
        <f>+Tabla33[[#This Row],[Aporte Gobierno (Presupuestado)]]/Tabla33[[#This Row],[Columna1]]</f>
        <v>#REF!</v>
      </c>
      <c r="F12" s="8"/>
      <c r="G12" s="8"/>
      <c r="H12" s="8"/>
      <c r="I12" s="8"/>
      <c r="J12" s="8"/>
      <c r="K12" s="8"/>
      <c r="L12" s="8"/>
      <c r="M12" s="8"/>
      <c r="N12" s="29"/>
    </row>
    <row r="13" spans="1:16" customFormat="1" ht="34.5" customHeight="1">
      <c r="A13" s="1255">
        <v>2021</v>
      </c>
      <c r="B13" s="1257">
        <f>+'2. Ingr y egr SDSS'!C13</f>
        <v>17765576332.630001</v>
      </c>
      <c r="C13" s="1257">
        <v>18026955388.759998</v>
      </c>
      <c r="D13" s="716" t="e">
        <f>+#REF!*1000000</f>
        <v>#REF!</v>
      </c>
      <c r="E13" s="718" t="e">
        <f>+Tabla33[[#This Row],[Aporte Gobierno (Presupuestado)]]/Tabla33[[#This Row],[Columna1]]</f>
        <v>#REF!</v>
      </c>
      <c r="F13" s="8"/>
      <c r="G13" s="8"/>
      <c r="H13" s="8"/>
      <c r="I13" s="8"/>
      <c r="J13" s="8"/>
      <c r="K13" s="8"/>
      <c r="L13" s="8"/>
      <c r="M13" s="8"/>
      <c r="N13" s="29"/>
    </row>
    <row r="14" spans="1:16" customFormat="1" ht="34.5" customHeight="1">
      <c r="A14" s="1255">
        <v>2022</v>
      </c>
      <c r="B14" s="1257">
        <f>+'2. Ingr y egr SDSS'!C14</f>
        <v>16860531998.969999</v>
      </c>
      <c r="C14" s="1257">
        <v>18618103739.529999</v>
      </c>
      <c r="D14" s="716" t="e">
        <f>+#REF!*1000000</f>
        <v>#REF!</v>
      </c>
      <c r="E14" s="718" t="e">
        <f>+Tabla33[[#This Row],[Aporte Gobierno (Presupuestado)]]/Tabla33[[#This Row],[Columna1]]</f>
        <v>#REF!</v>
      </c>
      <c r="F14" s="8"/>
      <c r="G14" s="8"/>
      <c r="H14" s="8"/>
      <c r="I14" s="8"/>
      <c r="J14" s="8"/>
      <c r="K14" s="8"/>
      <c r="L14" s="8"/>
      <c r="M14" s="8"/>
      <c r="N14" s="29"/>
    </row>
    <row r="15" spans="1:16" customFormat="1" ht="34.5" customHeight="1">
      <c r="A15" s="1255">
        <v>2023</v>
      </c>
      <c r="B15" s="1257">
        <f>+'2. Ingr y egr SDSS'!C15</f>
        <v>18395222000</v>
      </c>
      <c r="C15" s="1257">
        <f>+'2. Ingr y egr SDSS'!H15</f>
        <v>18680602574.010002</v>
      </c>
      <c r="D15" s="716" t="e">
        <f>+#REF!*1000000</f>
        <v>#REF!</v>
      </c>
      <c r="E15" s="718" t="e">
        <f>+Tabla33[[#This Row],[Aporte Gobierno (Presupuestado)]]/Tabla33[[#This Row],[Columna1]]</f>
        <v>#REF!</v>
      </c>
      <c r="F15" s="8"/>
      <c r="G15" s="8"/>
      <c r="H15" s="8"/>
      <c r="I15" s="8"/>
      <c r="J15" s="8"/>
      <c r="K15" s="8"/>
      <c r="L15" s="8"/>
      <c r="M15" s="8"/>
      <c r="N15" s="29"/>
    </row>
    <row r="16" spans="1:16" customFormat="1" ht="34.5" customHeight="1">
      <c r="A16" s="1255">
        <v>2024</v>
      </c>
      <c r="B16" s="1256">
        <f>+'2. Ingr y egr SDSS'!C16</f>
        <v>18395222000</v>
      </c>
      <c r="C16" s="1257">
        <f>+'2. Ingr y egr SDSS'!H16</f>
        <v>18566920747.349998</v>
      </c>
      <c r="D16" s="716" t="e">
        <f>+#REF!*1000000</f>
        <v>#REF!</v>
      </c>
      <c r="E16" s="718" t="e">
        <f>+Tabla33[[#This Row],[Aporte Gobierno (Presupuestado)]]/Tabla33[[#This Row],[Columna1]]</f>
        <v>#REF!</v>
      </c>
      <c r="F16" s="8"/>
      <c r="G16" s="8"/>
      <c r="H16" s="8"/>
      <c r="I16" s="8"/>
      <c r="J16" s="8"/>
      <c r="K16" s="8"/>
      <c r="L16" s="8"/>
      <c r="M16" s="8"/>
      <c r="N16" s="29"/>
    </row>
    <row r="17" spans="1:14" customFormat="1" ht="34.5" customHeight="1">
      <c r="A17" s="1255" t="str">
        <f>+'Resumen '!O6</f>
        <v>Ago. 2025</v>
      </c>
      <c r="B17" s="1256">
        <f>+'2. Ingr y egr SDSS'!C17</f>
        <v>15511822236.150002</v>
      </c>
      <c r="C17" s="1257">
        <f>+'2. Ingr y egr SDSS'!H17</f>
        <v>15334938335.430002</v>
      </c>
      <c r="D17" s="716" t="e">
        <f>+#REF!*1000000</f>
        <v>#REF!</v>
      </c>
      <c r="E17" s="718" t="e">
        <f>+Tabla33[[#This Row],[Aporte Gobierno (Presupuestado)]]/Tabla33[[#This Row],[Columna1]]</f>
        <v>#REF!</v>
      </c>
      <c r="F17" s="8"/>
      <c r="G17" s="8"/>
      <c r="H17" s="8"/>
      <c r="I17" s="8"/>
      <c r="J17" s="8"/>
      <c r="K17" s="8"/>
      <c r="L17" s="8"/>
      <c r="M17" s="8"/>
    </row>
    <row r="18" spans="1:14" customFormat="1" ht="34.5" customHeight="1">
      <c r="A18" s="1258" t="s">
        <v>64</v>
      </c>
      <c r="B18" s="1259">
        <f>SUM(B7:B17)</f>
        <v>141388147977.06</v>
      </c>
      <c r="C18" s="1259">
        <f>SUM(C7:C17)</f>
        <v>145158874132.48999</v>
      </c>
      <c r="D18" s="716" t="e">
        <f>+#REF!*1000000</f>
        <v>#REF!</v>
      </c>
      <c r="E18" s="720" t="e">
        <f>+Tabla33[[#This Row],[Aporte Gobierno (Presupuestado)]]/Tabla33[[#This Row],[Columna1]]</f>
        <v>#REF!</v>
      </c>
      <c r="F18" s="8"/>
      <c r="G18" s="8"/>
      <c r="H18" s="8"/>
      <c r="I18" s="8"/>
      <c r="J18" s="8"/>
      <c r="K18" s="8"/>
      <c r="L18" s="8"/>
      <c r="M18" s="8"/>
      <c r="N18" s="16"/>
    </row>
    <row r="19" spans="1:14" customFormat="1">
      <c r="A19" s="808"/>
      <c r="B19" s="73"/>
      <c r="C19" s="73"/>
      <c r="D19" s="8"/>
      <c r="E19" s="40"/>
      <c r="F19" s="8"/>
      <c r="G19" s="8"/>
      <c r="H19" s="8"/>
      <c r="I19" s="8"/>
      <c r="J19" s="8"/>
      <c r="K19" s="8"/>
      <c r="L19" s="8"/>
      <c r="M19" s="8"/>
      <c r="N19" s="8"/>
    </row>
    <row r="20" spans="1:14" customFormat="1">
      <c r="A20" s="809"/>
      <c r="C20" s="8"/>
      <c r="D20" s="8"/>
      <c r="E20" s="40"/>
      <c r="F20" s="8"/>
      <c r="G20" s="8"/>
      <c r="H20" s="8"/>
      <c r="I20" s="8"/>
      <c r="J20" s="8"/>
      <c r="K20" s="8"/>
      <c r="L20" s="8"/>
      <c r="M20" s="8"/>
      <c r="N20" s="8"/>
    </row>
    <row r="21" spans="1:14" customFormat="1">
      <c r="A21" s="809"/>
      <c r="C21" s="8"/>
      <c r="D21" s="8"/>
      <c r="E21" s="40"/>
      <c r="F21" s="8"/>
      <c r="G21" s="8"/>
      <c r="H21" s="8"/>
      <c r="I21" s="8"/>
      <c r="J21" s="8"/>
      <c r="K21" s="8"/>
      <c r="L21" s="8"/>
      <c r="M21" s="8"/>
      <c r="N21" s="8"/>
    </row>
    <row r="22" spans="1:14" customFormat="1">
      <c r="A22" s="809"/>
      <c r="C22" s="8"/>
      <c r="D22" s="8"/>
      <c r="E22" s="40"/>
      <c r="F22" s="8"/>
      <c r="G22" s="8"/>
      <c r="H22" s="8"/>
      <c r="I22" s="8"/>
      <c r="J22" s="8"/>
      <c r="K22" s="8"/>
      <c r="L22" s="8"/>
      <c r="M22" s="8"/>
      <c r="N22" s="8"/>
    </row>
    <row r="23" spans="1:14" customFormat="1">
      <c r="A23" s="809"/>
      <c r="C23" s="8"/>
      <c r="D23" s="8"/>
      <c r="E23" s="40"/>
      <c r="F23" s="8"/>
      <c r="G23" s="8"/>
      <c r="H23" s="8"/>
      <c r="I23" s="8"/>
      <c r="J23" s="8"/>
      <c r="K23" s="8"/>
      <c r="L23" s="8"/>
      <c r="M23" s="8"/>
      <c r="N23" s="8"/>
    </row>
    <row r="24" spans="1:14" customFormat="1">
      <c r="A24" s="809"/>
      <c r="C24" s="8"/>
      <c r="D24" s="8"/>
      <c r="E24" s="40"/>
      <c r="F24" s="8"/>
      <c r="G24" s="8"/>
      <c r="H24" s="8"/>
      <c r="I24" s="8"/>
      <c r="J24" s="8"/>
      <c r="K24" s="8"/>
      <c r="L24" s="8"/>
      <c r="M24" s="8"/>
      <c r="N24" s="8"/>
    </row>
    <row r="25" spans="1:14" customFormat="1">
      <c r="A25" s="809"/>
      <c r="C25" s="8"/>
      <c r="D25" s="8"/>
      <c r="E25" s="40"/>
      <c r="F25" s="8"/>
      <c r="G25" s="8"/>
      <c r="H25" s="8"/>
      <c r="I25" s="8"/>
      <c r="J25" s="8"/>
      <c r="K25" s="8"/>
      <c r="L25" s="8"/>
      <c r="M25" s="8"/>
      <c r="N25" s="8"/>
    </row>
    <row r="26" spans="1:14" customFormat="1">
      <c r="A26" s="809"/>
      <c r="C26" s="8"/>
      <c r="D26" s="8"/>
      <c r="E26" s="40"/>
      <c r="F26" s="8"/>
      <c r="G26" s="8"/>
      <c r="H26" s="8"/>
      <c r="I26" s="8"/>
      <c r="J26" s="8"/>
      <c r="K26" s="8"/>
      <c r="L26" s="8"/>
      <c r="M26" s="8"/>
      <c r="N26" s="8"/>
    </row>
    <row r="27" spans="1:14" customFormat="1">
      <c r="A27" s="809"/>
      <c r="C27" s="8"/>
      <c r="D27" s="8"/>
      <c r="E27" s="40"/>
      <c r="F27" s="8"/>
      <c r="G27" s="8"/>
      <c r="H27" s="8"/>
      <c r="I27" s="8"/>
      <c r="J27" s="8"/>
      <c r="K27" s="8"/>
      <c r="L27" s="8"/>
      <c r="M27" s="8"/>
      <c r="N27" s="8"/>
    </row>
    <row r="28" spans="1:14" customFormat="1">
      <c r="A28" s="809"/>
      <c r="C28" s="8"/>
      <c r="D28" s="8"/>
      <c r="E28" s="40"/>
      <c r="F28" s="8"/>
      <c r="G28" s="8"/>
      <c r="H28" s="8"/>
      <c r="I28" s="8"/>
      <c r="J28" s="8"/>
      <c r="K28" s="8"/>
      <c r="L28" s="8"/>
      <c r="M28" s="8"/>
      <c r="N28" s="8"/>
    </row>
    <row r="29" spans="1:14" customFormat="1">
      <c r="A29" s="809"/>
      <c r="C29" s="8"/>
      <c r="D29" s="8"/>
      <c r="E29" s="40"/>
      <c r="F29" s="8"/>
      <c r="G29" s="8"/>
      <c r="H29" s="8"/>
      <c r="I29" s="8"/>
      <c r="J29" s="8"/>
      <c r="K29" s="8"/>
      <c r="L29" s="8"/>
      <c r="M29" s="8"/>
      <c r="N29" s="8"/>
    </row>
    <row r="30" spans="1:14" customFormat="1">
      <c r="A30" s="809"/>
      <c r="C30" s="8"/>
      <c r="D30" s="8"/>
      <c r="E30" s="40"/>
      <c r="F30" s="8"/>
      <c r="G30" s="8"/>
      <c r="H30" s="8"/>
      <c r="I30" s="8"/>
      <c r="J30" s="8"/>
      <c r="K30" s="8"/>
      <c r="L30" s="8"/>
      <c r="M30" s="8"/>
      <c r="N30" s="8"/>
    </row>
    <row r="31" spans="1:14" customFormat="1">
      <c r="A31" s="809"/>
      <c r="C31" s="8"/>
      <c r="D31" s="8"/>
      <c r="E31" s="40"/>
    </row>
    <row r="32" spans="1:14" customFormat="1">
      <c r="A32" s="809"/>
      <c r="C32" s="8"/>
      <c r="E32" s="40"/>
    </row>
    <row r="33" spans="1:14" customFormat="1">
      <c r="A33" s="809"/>
      <c r="E33" s="40"/>
    </row>
    <row r="34" spans="1:14" customFormat="1">
      <c r="A34" s="809"/>
      <c r="E34" s="40"/>
    </row>
    <row r="35" spans="1:14" customFormat="1">
      <c r="A35" s="809"/>
      <c r="E35" s="40"/>
    </row>
    <row r="36" spans="1:14" customFormat="1">
      <c r="A36" s="809"/>
      <c r="E36" s="40"/>
    </row>
    <row r="37" spans="1:14" customFormat="1">
      <c r="A37" s="809"/>
      <c r="E37" s="40"/>
    </row>
    <row r="38" spans="1:14" customFormat="1">
      <c r="A38" s="809"/>
      <c r="E38" s="40"/>
    </row>
    <row r="39" spans="1:14" customFormat="1">
      <c r="A39" s="809"/>
      <c r="E39" s="40"/>
    </row>
    <row r="40" spans="1:14" customFormat="1">
      <c r="A40" s="809"/>
      <c r="E40" s="40"/>
    </row>
    <row r="41" spans="1:14" customFormat="1">
      <c r="A41" s="809"/>
      <c r="E41" s="40"/>
    </row>
    <row r="42" spans="1:14" customFormat="1">
      <c r="A42" s="809"/>
      <c r="E42" s="40"/>
    </row>
    <row r="43" spans="1:14" customFormat="1">
      <c r="A43" s="809"/>
      <c r="E43" s="40"/>
    </row>
    <row r="44" spans="1:14" customFormat="1">
      <c r="A44" s="809"/>
      <c r="E44" s="40"/>
    </row>
    <row r="45" spans="1:14" customFormat="1">
      <c r="A45" s="809"/>
      <c r="E45" s="40"/>
    </row>
    <row r="46" spans="1:14" customFormat="1">
      <c r="A46" s="809"/>
      <c r="E46" s="40"/>
    </row>
    <row r="47" spans="1:14">
      <c r="A47" s="809"/>
      <c r="B47"/>
      <c r="C47"/>
      <c r="D47"/>
      <c r="E47" s="40"/>
      <c r="F47"/>
      <c r="G47"/>
      <c r="H47"/>
      <c r="I47"/>
      <c r="J47"/>
      <c r="K47"/>
      <c r="L47"/>
      <c r="M47"/>
      <c r="N47"/>
    </row>
    <row r="48" spans="1:14">
      <c r="A48" s="809"/>
      <c r="B48"/>
      <c r="C48"/>
      <c r="D48"/>
    </row>
    <row r="49" spans="1:3">
      <c r="A49" s="809"/>
      <c r="B49"/>
      <c r="C49"/>
    </row>
  </sheetData>
  <mergeCells count="4">
    <mergeCell ref="A1:N1"/>
    <mergeCell ref="A3:N3"/>
    <mergeCell ref="A2:N2"/>
    <mergeCell ref="A4:N4"/>
  </mergeCells>
  <pageMargins left="0.70866141732283472" right="0.70866141732283472" top="0.74803149606299213" bottom="0.74803149606299213" header="0.31496062992125984" footer="0.31496062992125984"/>
  <pageSetup scale="29" orientation="landscape" r:id="rId1"/>
  <drawing r:id="rId2"/>
  <tableParts count="1">
    <tablePart r:id="rId3"/>
  </tablePart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88">
    <tabColor rgb="FF00B0F0"/>
    <pageSetUpPr fitToPage="1"/>
  </sheetPr>
  <dimension ref="A1:N50"/>
  <sheetViews>
    <sheetView showGridLines="0" view="pageBreakPreview" topLeftCell="A2" zoomScale="55" zoomScaleNormal="85" zoomScaleSheetLayoutView="55" workbookViewId="0">
      <selection activeCell="C17" sqref="C17"/>
    </sheetView>
  </sheetViews>
  <sheetFormatPr defaultColWidth="11.42578125" defaultRowHeight="14.25"/>
  <cols>
    <col min="1" max="1" width="19.7109375" style="218" customWidth="1"/>
    <col min="2" max="2" width="43.85546875" style="218" customWidth="1"/>
    <col min="3" max="3" width="19.28515625" style="218" bestFit="1" customWidth="1"/>
    <col min="4" max="4" width="22" style="218" bestFit="1" customWidth="1"/>
    <col min="5" max="5" width="22" style="218" customWidth="1"/>
    <col min="6" max="8" width="16" style="218" customWidth="1"/>
    <col min="9" max="9" width="40.140625" style="218" customWidth="1"/>
    <col min="10" max="13" width="16" style="218" customWidth="1"/>
    <col min="14" max="14" width="18.85546875" style="218" customWidth="1"/>
    <col min="15" max="15" width="16.28515625" style="218" customWidth="1"/>
    <col min="16" max="16384" width="11.42578125" style="218"/>
  </cols>
  <sheetData>
    <row r="1" spans="1:14" s="369" customFormat="1" ht="76.5" customHeight="1">
      <c r="A1" s="1531" t="s">
        <v>928</v>
      </c>
      <c r="B1" s="1531"/>
      <c r="C1" s="1531"/>
      <c r="D1" s="1531"/>
      <c r="E1" s="1531"/>
      <c r="F1" s="1531"/>
      <c r="G1" s="1531"/>
      <c r="H1" s="1531"/>
      <c r="I1" s="1531"/>
      <c r="J1" s="1531"/>
      <c r="K1" s="1531"/>
      <c r="L1" s="1531"/>
      <c r="M1" s="1531"/>
      <c r="N1" s="1531"/>
    </row>
    <row r="2" spans="1:14" s="369" customFormat="1" ht="42" customHeight="1">
      <c r="A2" s="1612" t="str">
        <f>+'Resumen '!O14</f>
        <v>Período:  Diciembre 2015 - Agosto 2025</v>
      </c>
      <c r="B2" s="1612"/>
      <c r="C2" s="1612"/>
      <c r="D2" s="1612"/>
      <c r="E2" s="1612"/>
      <c r="F2" s="1612"/>
      <c r="G2" s="1612"/>
      <c r="H2" s="1612"/>
      <c r="I2" s="1612"/>
      <c r="J2" s="1612"/>
      <c r="K2" s="1612"/>
      <c r="L2" s="1612"/>
      <c r="M2" s="1612"/>
      <c r="N2" s="1612"/>
    </row>
    <row r="3" spans="1:14" ht="263.25" customHeight="1">
      <c r="A3" s="1689" t="s">
        <v>929</v>
      </c>
      <c r="B3" s="1689"/>
      <c r="C3" s="1689"/>
      <c r="D3" s="1689"/>
      <c r="E3" s="1689"/>
      <c r="F3" s="1689"/>
      <c r="G3" s="1689"/>
      <c r="H3" s="1689"/>
      <c r="I3" s="1689"/>
      <c r="J3" s="1689"/>
      <c r="K3" s="1689"/>
      <c r="L3" s="1689"/>
      <c r="M3" s="1689"/>
      <c r="N3" s="1689"/>
    </row>
    <row r="4" spans="1:14" ht="10.5" customHeight="1">
      <c r="A4" s="873"/>
      <c r="B4" s="873"/>
      <c r="C4" s="873"/>
      <c r="D4" s="873"/>
      <c r="E4" s="873"/>
      <c r="F4" s="873"/>
      <c r="G4" s="873"/>
      <c r="H4" s="873"/>
      <c r="I4" s="873"/>
      <c r="J4" s="873"/>
      <c r="K4" s="873"/>
      <c r="L4" s="873"/>
      <c r="M4" s="873"/>
      <c r="N4" s="873"/>
    </row>
    <row r="5" spans="1:14" ht="30.75" customHeight="1">
      <c r="A5" s="630" t="s">
        <v>71</v>
      </c>
      <c r="B5" s="632" t="s">
        <v>930</v>
      </c>
      <c r="C5" s="278"/>
    </row>
    <row r="6" spans="1:14" ht="24" customHeight="1">
      <c r="A6" s="985" t="s">
        <v>470</v>
      </c>
      <c r="B6" s="1260">
        <f>+'2. Ingr y egr SDSS'!I7</f>
        <v>335652778.95999998</v>
      </c>
      <c r="C6" s="278"/>
    </row>
    <row r="7" spans="1:14" ht="24" customHeight="1">
      <c r="A7" s="985" t="s">
        <v>471</v>
      </c>
      <c r="B7" s="1260">
        <f>+'2. Ingr y egr SDSS'!I8</f>
        <v>328531909.15999991</v>
      </c>
      <c r="C7" s="278"/>
    </row>
    <row r="8" spans="1:14" ht="24" customHeight="1">
      <c r="A8" s="985" t="s">
        <v>472</v>
      </c>
      <c r="B8" s="1260">
        <f>+'2. Ingr y egr SDSS'!I9</f>
        <v>558973905.84000003</v>
      </c>
      <c r="C8" s="278"/>
    </row>
    <row r="9" spans="1:14" ht="24" customHeight="1">
      <c r="A9" s="985" t="s">
        <v>473</v>
      </c>
      <c r="B9" s="1260">
        <f>+'2. Ingr y egr SDSS'!I10</f>
        <v>758411882.95999992</v>
      </c>
      <c r="C9" s="278"/>
    </row>
    <row r="10" spans="1:14" ht="24" customHeight="1">
      <c r="A10" s="985" t="s">
        <v>474</v>
      </c>
      <c r="B10" s="1260">
        <f>+'2. Ingr y egr SDSS'!I11</f>
        <v>973800800.96999991</v>
      </c>
      <c r="C10" s="278"/>
    </row>
    <row r="11" spans="1:14" ht="24" customHeight="1">
      <c r="A11" s="633">
        <v>2020</v>
      </c>
      <c r="B11" s="1260">
        <f>+'2. Ingr y egr SDSS'!I12</f>
        <v>970014744.09000003</v>
      </c>
      <c r="C11" s="278"/>
    </row>
    <row r="12" spans="1:14" ht="24" customHeight="1">
      <c r="A12" s="633">
        <v>2021</v>
      </c>
      <c r="B12" s="1260">
        <f>+'2. Ingr y egr SDSS'!I13</f>
        <v>854040296.11999989</v>
      </c>
      <c r="C12" s="278"/>
    </row>
    <row r="13" spans="1:14" ht="24" customHeight="1">
      <c r="A13" s="633">
        <v>2022</v>
      </c>
      <c r="B13" s="1260">
        <f>+'2. Ingr y egr SDSS'!I14</f>
        <v>1581951303.1199999</v>
      </c>
      <c r="C13" s="278"/>
    </row>
    <row r="14" spans="1:14" ht="24" customHeight="1">
      <c r="A14" s="633">
        <v>2023</v>
      </c>
      <c r="B14" s="1260">
        <f>+'2. Ingr y egr SDSS'!I15</f>
        <v>1744042776.5300002</v>
      </c>
      <c r="C14" s="278"/>
    </row>
    <row r="15" spans="1:14" ht="24" customHeight="1">
      <c r="A15" s="633">
        <v>2024</v>
      </c>
      <c r="B15" s="1260">
        <v>2068231616.74</v>
      </c>
      <c r="C15" s="278"/>
    </row>
    <row r="16" spans="1:14" ht="24" customHeight="1">
      <c r="A16" s="633" t="str">
        <f>+'9.Aport. Gob. y Pagos RS'!A17</f>
        <v>Ago. 2025</v>
      </c>
      <c r="B16" s="1260">
        <f>+'2. Ingr y egr SDSS'!I17</f>
        <v>781988803.13999939</v>
      </c>
      <c r="C16" s="278"/>
    </row>
    <row r="17" spans="1:2" ht="24" customHeight="1">
      <c r="A17" s="1261" t="s">
        <v>64</v>
      </c>
      <c r="B17" s="1262">
        <f>SUM(B6:B16)</f>
        <v>10955640817.629999</v>
      </c>
    </row>
    <row r="47" ht="33" customHeight="1"/>
    <row r="48" ht="39" customHeight="1"/>
    <row r="49" ht="39" customHeight="1"/>
    <row r="50" ht="39" customHeight="1"/>
  </sheetData>
  <mergeCells count="3">
    <mergeCell ref="A1:N1"/>
    <mergeCell ref="A2:N2"/>
    <mergeCell ref="A3:N3"/>
  </mergeCells>
  <pageMargins left="0.70866141732283472" right="0.70866141732283472" top="0.74803149606299213" bottom="0.74803149606299213" header="0.31496062992125984" footer="0.31496062992125984"/>
  <pageSetup scale="38" orientation="landscape" r:id="rId1"/>
  <drawing r:id="rId2"/>
  <tableParts count="1">
    <tablePart r:id="rId3"/>
  </tableParts>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90">
    <tabColor theme="1"/>
    <pageSetUpPr fitToPage="1"/>
  </sheetPr>
  <dimension ref="A5:N52"/>
  <sheetViews>
    <sheetView showGridLines="0" view="pageBreakPreview" zoomScale="40" zoomScaleNormal="100" zoomScaleSheetLayoutView="40" workbookViewId="0">
      <selection activeCell="W41" sqref="W41"/>
    </sheetView>
  </sheetViews>
  <sheetFormatPr defaultColWidth="11.42578125" defaultRowHeight="23.25"/>
  <cols>
    <col min="1" max="2" width="11.42578125" style="218"/>
    <col min="3" max="3" width="18.85546875" style="218" customWidth="1"/>
    <col min="4" max="4" width="11.42578125" style="218"/>
    <col min="5" max="6" width="21.140625" style="218" customWidth="1"/>
    <col min="7" max="7" width="29" style="218" customWidth="1"/>
    <col min="8" max="8" width="47.7109375" style="218" customWidth="1"/>
    <col min="9" max="9" width="45.28515625" style="218" customWidth="1"/>
    <col min="10" max="10" width="47.42578125" style="218" customWidth="1"/>
    <col min="11" max="11" width="68.140625" style="218" customWidth="1"/>
    <col min="12" max="12" width="11.42578125" style="233"/>
    <col min="13" max="16384" width="11.42578125" style="218"/>
  </cols>
  <sheetData>
    <row r="5" spans="1:14" ht="36.75" customHeight="1"/>
    <row r="6" spans="1:14" ht="56.25" customHeight="1">
      <c r="A6" s="1690" t="s">
        <v>931</v>
      </c>
      <c r="B6" s="1690"/>
      <c r="C6" s="1690"/>
      <c r="D6" s="1690"/>
      <c r="E6" s="1690"/>
      <c r="F6" s="1690"/>
      <c r="G6" s="1690"/>
      <c r="H6" s="1690"/>
      <c r="I6" s="1690"/>
      <c r="J6" s="1690"/>
      <c r="K6" s="1690"/>
    </row>
    <row r="7" spans="1:14" ht="23.25" customHeight="1">
      <c r="A7" s="1690"/>
      <c r="B7" s="1690"/>
      <c r="C7" s="1690"/>
      <c r="D7" s="1690"/>
      <c r="E7" s="1690"/>
      <c r="F7" s="1690"/>
      <c r="G7" s="1690"/>
      <c r="H7" s="1690"/>
      <c r="I7" s="1690"/>
      <c r="J7" s="1690"/>
      <c r="K7" s="1690"/>
    </row>
    <row r="8" spans="1:14" ht="23.25" customHeight="1">
      <c r="A8" s="1690"/>
      <c r="B8" s="1690"/>
      <c r="C8" s="1690"/>
      <c r="D8" s="1690"/>
      <c r="E8" s="1690"/>
      <c r="F8" s="1690"/>
      <c r="G8" s="1690"/>
      <c r="H8" s="1690"/>
      <c r="I8" s="1690"/>
      <c r="J8" s="1690"/>
      <c r="K8" s="1690"/>
    </row>
    <row r="9" spans="1:14" ht="23.25" customHeight="1">
      <c r="A9" s="1690"/>
      <c r="B9" s="1690"/>
      <c r="C9" s="1690"/>
      <c r="D9" s="1690"/>
      <c r="E9" s="1690"/>
      <c r="F9" s="1690"/>
      <c r="G9" s="1690"/>
      <c r="H9" s="1690"/>
      <c r="I9" s="1690"/>
      <c r="J9" s="1690"/>
      <c r="K9" s="1690"/>
    </row>
    <row r="10" spans="1:14" ht="23.25" customHeight="1">
      <c r="A10" s="1690"/>
      <c r="B10" s="1690"/>
      <c r="C10" s="1690"/>
      <c r="D10" s="1690"/>
      <c r="E10" s="1690"/>
      <c r="F10" s="1690"/>
      <c r="G10" s="1690"/>
      <c r="H10" s="1690"/>
      <c r="I10" s="1690"/>
      <c r="J10" s="1690"/>
      <c r="K10" s="1690"/>
    </row>
    <row r="11" spans="1:14" ht="23.25" customHeight="1">
      <c r="A11" s="1690"/>
      <c r="B11" s="1690"/>
      <c r="C11" s="1690"/>
      <c r="D11" s="1690"/>
      <c r="E11" s="1690"/>
      <c r="F11" s="1690"/>
      <c r="G11" s="1690"/>
      <c r="H11" s="1690"/>
      <c r="I11" s="1690"/>
      <c r="J11" s="1690"/>
      <c r="K11" s="1690"/>
    </row>
    <row r="12" spans="1:14" ht="23.25" customHeight="1">
      <c r="A12" s="1690"/>
      <c r="B12" s="1690"/>
      <c r="C12" s="1690"/>
      <c r="D12" s="1690"/>
      <c r="E12" s="1690"/>
      <c r="F12" s="1690"/>
      <c r="G12" s="1690"/>
      <c r="H12" s="1690"/>
      <c r="I12" s="1690"/>
      <c r="J12" s="1690"/>
      <c r="K12" s="1690"/>
    </row>
    <row r="13" spans="1:14" ht="23.25" customHeight="1">
      <c r="A13" s="1690"/>
      <c r="B13" s="1690"/>
      <c r="C13" s="1690"/>
      <c r="D13" s="1690"/>
      <c r="E13" s="1690"/>
      <c r="F13" s="1690"/>
      <c r="G13" s="1690"/>
      <c r="H13" s="1690"/>
      <c r="I13" s="1690"/>
      <c r="J13" s="1690"/>
      <c r="K13" s="1690"/>
      <c r="L13" s="779"/>
      <c r="M13" s="343"/>
      <c r="N13" s="343"/>
    </row>
    <row r="14" spans="1:14" ht="23.25" customHeight="1">
      <c r="A14" s="1690"/>
      <c r="B14" s="1690"/>
      <c r="C14" s="1690"/>
      <c r="D14" s="1690"/>
      <c r="E14" s="1690"/>
      <c r="F14" s="1690"/>
      <c r="G14" s="1690"/>
      <c r="H14" s="1690"/>
      <c r="I14" s="1690"/>
      <c r="J14" s="1690"/>
      <c r="K14" s="1690"/>
      <c r="L14" s="779"/>
      <c r="M14" s="343"/>
      <c r="N14" s="343"/>
    </row>
    <row r="15" spans="1:14" ht="23.25" customHeight="1">
      <c r="A15" s="1690"/>
      <c r="B15" s="1690"/>
      <c r="C15" s="1690"/>
      <c r="D15" s="1690"/>
      <c r="E15" s="1690"/>
      <c r="F15" s="1690"/>
      <c r="G15" s="1690"/>
      <c r="H15" s="1690"/>
      <c r="I15" s="1690"/>
      <c r="J15" s="1690"/>
      <c r="K15" s="1690"/>
      <c r="L15" s="779"/>
      <c r="M15" s="343"/>
      <c r="N15" s="343"/>
    </row>
    <row r="16" spans="1:14" ht="23.25" customHeight="1">
      <c r="A16" s="1690"/>
      <c r="B16" s="1690"/>
      <c r="C16" s="1690"/>
      <c r="D16" s="1690"/>
      <c r="E16" s="1690"/>
      <c r="F16" s="1690"/>
      <c r="G16" s="1690"/>
      <c r="H16" s="1690"/>
      <c r="I16" s="1690"/>
      <c r="J16" s="1690"/>
      <c r="K16" s="1690"/>
      <c r="L16" s="779"/>
      <c r="M16" s="343"/>
      <c r="N16" s="343"/>
    </row>
    <row r="17" spans="1:14">
      <c r="A17" s="1690"/>
      <c r="B17" s="1690"/>
      <c r="C17" s="1690"/>
      <c r="D17" s="1690"/>
      <c r="E17" s="1690"/>
      <c r="F17" s="1690"/>
      <c r="G17" s="1690"/>
      <c r="H17" s="1690"/>
      <c r="I17" s="1690"/>
      <c r="J17" s="1690"/>
      <c r="K17" s="1690"/>
      <c r="L17" s="779"/>
      <c r="M17" s="343"/>
      <c r="N17" s="343"/>
    </row>
    <row r="18" spans="1:14" ht="23.25" customHeight="1">
      <c r="A18" s="1690"/>
      <c r="B18" s="1690"/>
      <c r="C18" s="1690"/>
      <c r="D18" s="1690"/>
      <c r="E18" s="1690"/>
      <c r="F18" s="1690"/>
      <c r="G18" s="1690"/>
      <c r="H18" s="1690"/>
      <c r="I18" s="1690"/>
      <c r="J18" s="1690"/>
      <c r="K18" s="1690"/>
      <c r="L18" s="779"/>
      <c r="M18" s="343"/>
      <c r="N18" s="343"/>
    </row>
    <row r="19" spans="1:14" ht="23.25" customHeight="1">
      <c r="A19" s="1690"/>
      <c r="B19" s="1690"/>
      <c r="C19" s="1690"/>
      <c r="D19" s="1690"/>
      <c r="E19" s="1690"/>
      <c r="F19" s="1690"/>
      <c r="G19" s="1690"/>
      <c r="H19" s="1690"/>
      <c r="I19" s="1690"/>
      <c r="J19" s="1690"/>
      <c r="K19" s="1690"/>
      <c r="L19" s="779"/>
      <c r="M19" s="343"/>
      <c r="N19" s="343"/>
    </row>
    <row r="20" spans="1:14" ht="23.25" customHeight="1">
      <c r="A20" s="1690"/>
      <c r="B20" s="1690"/>
      <c r="C20" s="1690"/>
      <c r="D20" s="1690"/>
      <c r="E20" s="1690"/>
      <c r="F20" s="1690"/>
      <c r="G20" s="1690"/>
      <c r="H20" s="1690"/>
      <c r="I20" s="1690"/>
      <c r="J20" s="1690"/>
      <c r="K20" s="1690"/>
      <c r="L20" s="779"/>
      <c r="M20" s="343"/>
      <c r="N20" s="343"/>
    </row>
    <row r="21" spans="1:14" ht="23.25" customHeight="1">
      <c r="A21" s="1690"/>
      <c r="B21" s="1690"/>
      <c r="C21" s="1690"/>
      <c r="D21" s="1690"/>
      <c r="E21" s="1690"/>
      <c r="F21" s="1690"/>
      <c r="G21" s="1690"/>
      <c r="H21" s="1690"/>
      <c r="I21" s="1690"/>
      <c r="J21" s="1690"/>
      <c r="K21" s="1690"/>
      <c r="L21" s="779"/>
      <c r="M21" s="343"/>
      <c r="N21" s="343"/>
    </row>
    <row r="22" spans="1:14" ht="23.25" customHeight="1">
      <c r="A22" s="1690"/>
      <c r="B22" s="1690"/>
      <c r="C22" s="1690"/>
      <c r="D22" s="1690"/>
      <c r="E22" s="1690"/>
      <c r="F22" s="1690"/>
      <c r="G22" s="1690"/>
      <c r="H22" s="1690"/>
      <c r="I22" s="1690"/>
      <c r="J22" s="1690"/>
      <c r="K22" s="1690"/>
      <c r="L22" s="779"/>
      <c r="M22" s="343"/>
      <c r="N22" s="343"/>
    </row>
    <row r="23" spans="1:14" ht="23.25" customHeight="1">
      <c r="A23" s="1690"/>
      <c r="B23" s="1690"/>
      <c r="C23" s="1690"/>
      <c r="D23" s="1690"/>
      <c r="E23" s="1690"/>
      <c r="F23" s="1690"/>
      <c r="G23" s="1690"/>
      <c r="H23" s="1690"/>
      <c r="I23" s="1690"/>
      <c r="J23" s="1690"/>
      <c r="K23" s="1690"/>
      <c r="L23" s="779"/>
      <c r="M23" s="343"/>
      <c r="N23" s="343"/>
    </row>
    <row r="24" spans="1:14" ht="23.25" customHeight="1">
      <c r="A24" s="1690"/>
      <c r="B24" s="1690"/>
      <c r="C24" s="1690"/>
      <c r="D24" s="1690"/>
      <c r="E24" s="1690"/>
      <c r="F24" s="1690"/>
      <c r="G24" s="1690"/>
      <c r="H24" s="1690"/>
      <c r="I24" s="1690"/>
      <c r="J24" s="1690"/>
      <c r="K24" s="1690"/>
    </row>
    <row r="25" spans="1:14" ht="23.25" customHeight="1">
      <c r="A25" s="1690"/>
      <c r="B25" s="1690"/>
      <c r="C25" s="1690"/>
      <c r="D25" s="1690"/>
      <c r="E25" s="1690"/>
      <c r="F25" s="1690"/>
      <c r="G25" s="1690"/>
      <c r="H25" s="1690"/>
      <c r="I25" s="1690"/>
      <c r="J25" s="1690"/>
      <c r="K25" s="1690"/>
    </row>
    <row r="26" spans="1:14" ht="24" customHeight="1">
      <c r="A26" s="1690"/>
      <c r="B26" s="1690"/>
      <c r="C26" s="1690"/>
      <c r="D26" s="1690"/>
      <c r="E26" s="1690"/>
      <c r="F26" s="1690"/>
      <c r="G26" s="1690"/>
      <c r="H26" s="1690"/>
      <c r="I26" s="1690"/>
      <c r="J26" s="1690"/>
      <c r="K26" s="1690"/>
    </row>
    <row r="27" spans="1:14" ht="23.25" customHeight="1">
      <c r="A27" s="1690"/>
      <c r="B27" s="1690"/>
      <c r="C27" s="1690"/>
      <c r="D27" s="1690"/>
      <c r="E27" s="1690"/>
      <c r="F27" s="1690"/>
      <c r="G27" s="1690"/>
      <c r="H27" s="1690"/>
      <c r="I27" s="1690"/>
      <c r="J27" s="1690"/>
      <c r="K27" s="1690"/>
    </row>
    <row r="28" spans="1:14" ht="23.25" customHeight="1">
      <c r="A28" s="1690"/>
      <c r="B28" s="1690"/>
      <c r="C28" s="1690"/>
      <c r="D28" s="1690"/>
      <c r="E28" s="1690"/>
      <c r="F28" s="1690"/>
      <c r="G28" s="1690"/>
      <c r="H28" s="1690"/>
      <c r="I28" s="1690"/>
      <c r="J28" s="1690"/>
      <c r="K28" s="1690"/>
    </row>
    <row r="29" spans="1:14" ht="23.25" customHeight="1">
      <c r="A29" s="1690"/>
      <c r="B29" s="1690"/>
      <c r="C29" s="1690"/>
      <c r="D29" s="1690"/>
      <c r="E29" s="1690"/>
      <c r="F29" s="1690"/>
      <c r="G29" s="1690"/>
      <c r="H29" s="1690"/>
      <c r="I29" s="1690"/>
      <c r="J29" s="1690"/>
      <c r="K29" s="1690"/>
    </row>
    <row r="30" spans="1:14" ht="23.25" customHeight="1">
      <c r="A30" s="1690"/>
      <c r="B30" s="1690"/>
      <c r="C30" s="1690"/>
      <c r="D30" s="1690"/>
      <c r="E30" s="1690"/>
      <c r="F30" s="1690"/>
      <c r="G30" s="1690"/>
      <c r="H30" s="1690"/>
      <c r="I30" s="1690"/>
      <c r="J30" s="1690"/>
      <c r="K30" s="1690"/>
    </row>
    <row r="31" spans="1:14" ht="23.25" customHeight="1">
      <c r="A31" s="1690"/>
      <c r="B31" s="1690"/>
      <c r="C31" s="1690"/>
      <c r="D31" s="1690"/>
      <c r="E31" s="1690"/>
      <c r="F31" s="1690"/>
      <c r="G31" s="1690"/>
      <c r="H31" s="1690"/>
      <c r="I31" s="1690"/>
      <c r="J31" s="1690"/>
      <c r="K31" s="1690"/>
    </row>
    <row r="32" spans="1:14" ht="23.25" customHeight="1">
      <c r="A32" s="1690"/>
      <c r="B32" s="1690"/>
      <c r="C32" s="1690"/>
      <c r="D32" s="1690"/>
      <c r="E32" s="1690"/>
      <c r="F32" s="1690"/>
      <c r="G32" s="1690"/>
      <c r="H32" s="1690"/>
      <c r="I32" s="1690"/>
      <c r="J32" s="1690"/>
      <c r="K32" s="1690"/>
    </row>
    <row r="33" spans="1:11" ht="23.25" customHeight="1">
      <c r="A33" s="1690"/>
      <c r="B33" s="1690"/>
      <c r="C33" s="1690"/>
      <c r="D33" s="1690"/>
      <c r="E33" s="1690"/>
      <c r="F33" s="1690"/>
      <c r="G33" s="1690"/>
      <c r="H33" s="1690"/>
      <c r="I33" s="1690"/>
      <c r="J33" s="1690"/>
      <c r="K33" s="1690"/>
    </row>
    <row r="34" spans="1:11" ht="23.25" customHeight="1">
      <c r="A34" s="1690"/>
      <c r="B34" s="1690"/>
      <c r="C34" s="1690"/>
      <c r="D34" s="1690"/>
      <c r="E34" s="1690"/>
      <c r="F34" s="1690"/>
      <c r="G34" s="1690"/>
      <c r="H34" s="1690"/>
      <c r="I34" s="1690"/>
      <c r="J34" s="1690"/>
      <c r="K34" s="1690"/>
    </row>
    <row r="35" spans="1:11" ht="23.25" customHeight="1">
      <c r="A35" s="1690"/>
      <c r="B35" s="1690"/>
      <c r="C35" s="1690"/>
      <c r="D35" s="1690"/>
      <c r="E35" s="1690"/>
      <c r="F35" s="1690"/>
      <c r="G35" s="1690"/>
      <c r="H35" s="1690"/>
      <c r="I35" s="1690"/>
      <c r="J35" s="1690"/>
      <c r="K35" s="1690"/>
    </row>
    <row r="36" spans="1:11" ht="23.25" customHeight="1">
      <c r="A36" s="1690"/>
      <c r="B36" s="1690"/>
      <c r="C36" s="1690"/>
      <c r="D36" s="1690"/>
      <c r="E36" s="1690"/>
      <c r="F36" s="1690"/>
      <c r="G36" s="1690"/>
      <c r="H36" s="1690"/>
      <c r="I36" s="1690"/>
      <c r="J36" s="1690"/>
      <c r="K36" s="1690"/>
    </row>
    <row r="37" spans="1:11" ht="23.25" customHeight="1">
      <c r="A37" s="1690"/>
      <c r="B37" s="1690"/>
      <c r="C37" s="1690"/>
      <c r="D37" s="1690"/>
      <c r="E37" s="1690"/>
      <c r="F37" s="1690"/>
      <c r="G37" s="1690"/>
      <c r="H37" s="1690"/>
      <c r="I37" s="1690"/>
      <c r="J37" s="1690"/>
      <c r="K37" s="1690"/>
    </row>
    <row r="38" spans="1:11" ht="23.25" customHeight="1">
      <c r="A38" s="1690"/>
      <c r="B38" s="1690"/>
      <c r="C38" s="1690"/>
      <c r="D38" s="1690"/>
      <c r="E38" s="1690"/>
      <c r="F38" s="1690"/>
      <c r="G38" s="1690"/>
      <c r="H38" s="1690"/>
      <c r="I38" s="1690"/>
      <c r="J38" s="1690"/>
      <c r="K38" s="1690"/>
    </row>
    <row r="39" spans="1:11" ht="23.25" customHeight="1">
      <c r="A39" s="1690"/>
      <c r="B39" s="1690"/>
      <c r="C39" s="1690"/>
      <c r="D39" s="1690"/>
      <c r="E39" s="1690"/>
      <c r="F39" s="1690"/>
      <c r="G39" s="1690"/>
      <c r="H39" s="1690"/>
      <c r="I39" s="1690"/>
      <c r="J39" s="1690"/>
      <c r="K39" s="1690"/>
    </row>
    <row r="40" spans="1:11" ht="23.25" customHeight="1">
      <c r="A40" s="1690"/>
      <c r="B40" s="1690"/>
      <c r="C40" s="1690"/>
      <c r="D40" s="1690"/>
      <c r="E40" s="1690"/>
      <c r="F40" s="1690"/>
      <c r="G40" s="1690"/>
      <c r="H40" s="1690"/>
      <c r="I40" s="1690"/>
      <c r="J40" s="1690"/>
      <c r="K40" s="1690"/>
    </row>
    <row r="41" spans="1:11" ht="23.25" customHeight="1">
      <c r="A41" s="1690"/>
      <c r="B41" s="1690"/>
      <c r="C41" s="1690"/>
      <c r="D41" s="1690"/>
      <c r="E41" s="1690"/>
      <c r="F41" s="1690"/>
      <c r="G41" s="1690"/>
      <c r="H41" s="1690"/>
      <c r="I41" s="1690"/>
      <c r="J41" s="1690"/>
      <c r="K41" s="1690"/>
    </row>
    <row r="42" spans="1:11" ht="23.25" customHeight="1">
      <c r="A42" s="1690"/>
      <c r="B42" s="1690"/>
      <c r="C42" s="1690"/>
      <c r="D42" s="1690"/>
      <c r="E42" s="1690"/>
      <c r="F42" s="1690"/>
      <c r="G42" s="1690"/>
      <c r="H42" s="1690"/>
      <c r="I42" s="1690"/>
      <c r="J42" s="1690"/>
      <c r="K42" s="1690"/>
    </row>
    <row r="43" spans="1:11" ht="23.25" customHeight="1">
      <c r="A43" s="1690"/>
      <c r="B43" s="1690"/>
      <c r="C43" s="1690"/>
      <c r="D43" s="1690"/>
      <c r="E43" s="1690"/>
      <c r="F43" s="1690"/>
      <c r="G43" s="1690"/>
      <c r="H43" s="1690"/>
      <c r="I43" s="1690"/>
      <c r="J43" s="1690"/>
      <c r="K43" s="1690"/>
    </row>
    <row r="44" spans="1:11" ht="23.25" customHeight="1">
      <c r="A44" s="1690"/>
      <c r="B44" s="1690"/>
      <c r="C44" s="1690"/>
      <c r="D44" s="1690"/>
      <c r="E44" s="1690"/>
      <c r="F44" s="1690"/>
      <c r="G44" s="1690"/>
      <c r="H44" s="1690"/>
      <c r="I44" s="1690"/>
      <c r="J44" s="1690"/>
      <c r="K44" s="1690"/>
    </row>
    <row r="45" spans="1:11" ht="23.25" customHeight="1">
      <c r="A45" s="1690"/>
      <c r="B45" s="1690"/>
      <c r="C45" s="1690"/>
      <c r="D45" s="1690"/>
      <c r="E45" s="1690"/>
      <c r="F45" s="1690"/>
      <c r="G45" s="1690"/>
      <c r="H45" s="1690"/>
      <c r="I45" s="1690"/>
      <c r="J45" s="1690"/>
      <c r="K45" s="1690"/>
    </row>
    <row r="46" spans="1:11" ht="113.25" customHeight="1">
      <c r="A46" s="1690"/>
      <c r="B46" s="1690"/>
      <c r="C46" s="1690"/>
      <c r="D46" s="1690"/>
      <c r="E46" s="1690"/>
      <c r="F46" s="1690"/>
      <c r="G46" s="1690"/>
      <c r="H46" s="1690"/>
      <c r="I46" s="1690"/>
      <c r="J46" s="1690"/>
      <c r="K46" s="1690"/>
    </row>
    <row r="47" spans="1:11" ht="36" customHeight="1">
      <c r="A47" s="1690"/>
      <c r="B47" s="1690"/>
      <c r="C47" s="1690"/>
      <c r="D47" s="1690"/>
      <c r="E47" s="1690"/>
      <c r="F47" s="1690"/>
      <c r="G47" s="1690"/>
      <c r="H47" s="1690"/>
      <c r="I47" s="1690"/>
      <c r="J47" s="1690"/>
      <c r="K47" s="1690"/>
    </row>
    <row r="48" spans="1:11" ht="36" customHeight="1">
      <c r="A48" s="1690"/>
      <c r="B48" s="1690"/>
      <c r="C48" s="1690"/>
      <c r="D48" s="1690"/>
      <c r="E48" s="1690"/>
      <c r="F48" s="1690"/>
      <c r="G48" s="1690"/>
      <c r="H48" s="1690"/>
      <c r="I48" s="1690"/>
      <c r="J48" s="1690"/>
      <c r="K48" s="1690"/>
    </row>
    <row r="49" spans="1:11" ht="36" customHeight="1">
      <c r="A49" s="1690"/>
      <c r="B49" s="1690"/>
      <c r="C49" s="1690"/>
      <c r="D49" s="1690"/>
      <c r="E49" s="1690"/>
      <c r="F49" s="1690"/>
      <c r="G49" s="1690"/>
      <c r="H49" s="1690"/>
      <c r="I49" s="1690"/>
      <c r="J49" s="1690"/>
      <c r="K49" s="1690"/>
    </row>
    <row r="50" spans="1:11" ht="36" customHeight="1">
      <c r="A50" s="1690"/>
      <c r="B50" s="1690"/>
      <c r="C50" s="1690"/>
      <c r="D50" s="1690"/>
      <c r="E50" s="1690"/>
      <c r="F50" s="1690"/>
      <c r="G50" s="1690"/>
      <c r="H50" s="1690"/>
      <c r="I50" s="1690"/>
      <c r="J50" s="1690"/>
      <c r="K50" s="1690"/>
    </row>
    <row r="51" spans="1:11" ht="36" customHeight="1">
      <c r="A51" s="1690"/>
      <c r="B51" s="1690"/>
      <c r="C51" s="1690"/>
      <c r="D51" s="1690"/>
      <c r="E51" s="1690"/>
      <c r="F51" s="1690"/>
      <c r="G51" s="1690"/>
      <c r="H51" s="1690"/>
      <c r="I51" s="1690"/>
      <c r="J51" s="1690"/>
      <c r="K51" s="1690"/>
    </row>
    <row r="52" spans="1:11" ht="36" customHeight="1">
      <c r="A52" s="1690"/>
      <c r="B52" s="1690"/>
      <c r="C52" s="1690"/>
      <c r="D52" s="1690"/>
      <c r="E52" s="1690"/>
      <c r="F52" s="1690"/>
      <c r="G52" s="1690"/>
      <c r="H52" s="1690"/>
      <c r="I52" s="1690"/>
      <c r="J52" s="1690"/>
      <c r="K52" s="1690"/>
    </row>
  </sheetData>
  <mergeCells count="1">
    <mergeCell ref="A6:K52"/>
  </mergeCells>
  <pageMargins left="0.70866141732283472" right="0.70866141732283472" top="0.74803149606299213" bottom="0.74803149606299213" header="0.31496062992125984" footer="0.31496062992125984"/>
  <pageSetup scale="36" orientation="landscape" r:id="rId1"/>
  <drawing r:id="rId2"/>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91">
    <tabColor theme="8" tint="-0.249977111117893"/>
    <pageSetUpPr fitToPage="1"/>
  </sheetPr>
  <dimension ref="A1:K44"/>
  <sheetViews>
    <sheetView showGridLines="0" view="pageBreakPreview" zoomScale="55" zoomScaleNormal="85" zoomScaleSheetLayoutView="55" workbookViewId="0">
      <selection activeCell="M29" sqref="M29"/>
    </sheetView>
  </sheetViews>
  <sheetFormatPr defaultColWidth="11.42578125" defaultRowHeight="15"/>
  <cols>
    <col min="1" max="1" width="19.7109375" customWidth="1"/>
    <col min="2" max="2" width="45.85546875" customWidth="1"/>
    <col min="3" max="3" width="43.42578125" bestFit="1" customWidth="1"/>
    <col min="4" max="4" width="26.85546875" bestFit="1" customWidth="1"/>
    <col min="5" max="5" width="22" bestFit="1" customWidth="1"/>
    <col min="6" max="6" width="28.85546875" customWidth="1"/>
    <col min="7" max="7" width="29.7109375" bestFit="1" customWidth="1"/>
    <col min="8" max="9" width="29.7109375" customWidth="1"/>
    <col min="10" max="10" width="25.85546875" customWidth="1"/>
    <col min="11" max="11" width="31.5703125" customWidth="1"/>
  </cols>
  <sheetData>
    <row r="1" spans="1:11" s="368" customFormat="1" ht="84.75" customHeight="1">
      <c r="A1" s="1685" t="s">
        <v>932</v>
      </c>
      <c r="B1" s="1685"/>
      <c r="C1" s="1685"/>
      <c r="D1" s="1685"/>
      <c r="E1" s="1685"/>
      <c r="F1" s="1685"/>
      <c r="G1" s="1685"/>
      <c r="H1" s="1685"/>
      <c r="I1" s="1685"/>
      <c r="J1" s="1685"/>
      <c r="K1" s="1685"/>
    </row>
    <row r="2" spans="1:11" s="368" customFormat="1" ht="43.5" customHeight="1">
      <c r="A2" s="1691" t="str">
        <f>+'Resumen '!O14</f>
        <v>Período:  Diciembre 2015 - Agosto 2025</v>
      </c>
      <c r="B2" s="1691"/>
      <c r="C2" s="1691"/>
      <c r="D2" s="1691"/>
      <c r="E2" s="1691"/>
      <c r="F2" s="1691"/>
      <c r="G2" s="1691"/>
      <c r="H2" s="1691"/>
      <c r="I2" s="1691"/>
      <c r="J2" s="1691"/>
      <c r="K2" s="1691"/>
    </row>
    <row r="3" spans="1:11" ht="17.25" customHeight="1"/>
    <row r="4" spans="1:11" ht="287.25" customHeight="1">
      <c r="A4" s="1692" t="s">
        <v>933</v>
      </c>
      <c r="B4" s="1693"/>
      <c r="C4" s="1693"/>
      <c r="D4" s="1693"/>
      <c r="E4" s="1693"/>
      <c r="F4" s="1693"/>
      <c r="G4" s="1693"/>
      <c r="H4" s="1693"/>
      <c r="I4" s="1693"/>
      <c r="J4" s="1693"/>
      <c r="K4" s="1693"/>
    </row>
    <row r="5" spans="1:11" ht="17.25" customHeight="1"/>
    <row r="6" spans="1:11" s="350" customFormat="1" ht="27.75" customHeight="1">
      <c r="B6" s="406" t="s">
        <v>71</v>
      </c>
      <c r="C6" s="408" t="s">
        <v>934</v>
      </c>
    </row>
    <row r="7" spans="1:11" s="70" customFormat="1" ht="27.75" customHeight="1">
      <c r="B7" s="409" t="s">
        <v>470</v>
      </c>
      <c r="C7" s="410">
        <v>38018208331.940002</v>
      </c>
    </row>
    <row r="8" spans="1:11" s="70" customFormat="1" ht="27.75" customHeight="1">
      <c r="B8" s="409" t="s">
        <v>471</v>
      </c>
      <c r="C8" s="410">
        <v>42519520570.940002</v>
      </c>
    </row>
    <row r="9" spans="1:11" s="70" customFormat="1" ht="27.75" customHeight="1">
      <c r="B9" s="409" t="s">
        <v>472</v>
      </c>
      <c r="C9" s="683">
        <v>47463118892.330002</v>
      </c>
      <c r="D9" s="103"/>
    </row>
    <row r="10" spans="1:11" s="70" customFormat="1" ht="27.75" customHeight="1">
      <c r="B10" s="409" t="s">
        <v>473</v>
      </c>
      <c r="C10" s="683">
        <v>53637242684.989998</v>
      </c>
      <c r="D10" s="103"/>
    </row>
    <row r="11" spans="1:11" s="70" customFormat="1" ht="27.75" customHeight="1">
      <c r="B11" s="409" t="s">
        <v>474</v>
      </c>
      <c r="C11" s="683">
        <v>58492444764.089996</v>
      </c>
      <c r="D11" s="103"/>
    </row>
    <row r="12" spans="1:11" s="70" customFormat="1" ht="27.75" customHeight="1">
      <c r="B12" s="411">
        <v>2020</v>
      </c>
      <c r="C12" s="683">
        <v>57570980579.769997</v>
      </c>
      <c r="D12" s="103"/>
    </row>
    <row r="13" spans="1:11" s="70" customFormat="1" ht="27.75" customHeight="1">
      <c r="B13" s="411">
        <v>2021</v>
      </c>
      <c r="C13" s="683">
        <v>66464047805.599998</v>
      </c>
      <c r="D13" s="103"/>
    </row>
    <row r="14" spans="1:11" s="70" customFormat="1" ht="27.75" customHeight="1">
      <c r="B14" s="411">
        <v>2022</v>
      </c>
      <c r="C14" s="683">
        <v>80172200895.899994</v>
      </c>
      <c r="D14" s="103"/>
    </row>
    <row r="15" spans="1:11" s="70" customFormat="1" ht="27.75" customHeight="1">
      <c r="B15" s="411">
        <v>2023</v>
      </c>
      <c r="C15" s="683">
        <v>89113603543.490005</v>
      </c>
      <c r="D15" s="103"/>
    </row>
    <row r="16" spans="1:11" s="70" customFormat="1" ht="27.75" customHeight="1">
      <c r="B16" s="411">
        <v>2024</v>
      </c>
      <c r="C16" s="683">
        <v>99668069831.240005</v>
      </c>
      <c r="D16" s="103"/>
    </row>
    <row r="17" spans="1:9" s="70" customFormat="1" ht="27.75" customHeight="1">
      <c r="B17" s="411" t="str">
        <f>+'Resumen '!O6</f>
        <v>Ago. 2025</v>
      </c>
      <c r="C17" s="683">
        <f>+'3. PagosXcuentas'!E16</f>
        <v>71221984300.459991</v>
      </c>
      <c r="E17" s="93">
        <f>C18/1000000</f>
        <v>704341.42220074986</v>
      </c>
    </row>
    <row r="18" spans="1:9" ht="27.75">
      <c r="B18" s="407" t="s">
        <v>64</v>
      </c>
      <c r="C18" s="412">
        <f>SUM(C7:C17)</f>
        <v>704341422200.74988</v>
      </c>
    </row>
    <row r="19" spans="1:9">
      <c r="A19" s="1"/>
      <c r="B19" s="1"/>
      <c r="C19" s="1"/>
      <c r="D19" s="1"/>
      <c r="E19" s="1"/>
      <c r="F19" s="99"/>
      <c r="G19" s="98"/>
      <c r="H19" s="98"/>
      <c r="I19" s="98"/>
    </row>
    <row r="20" spans="1:9">
      <c r="A20" s="1"/>
      <c r="B20" s="1"/>
      <c r="C20" s="1"/>
      <c r="D20" s="1"/>
      <c r="E20" s="1"/>
      <c r="F20" s="1"/>
      <c r="G20" s="98"/>
      <c r="H20" s="98"/>
      <c r="I20" s="98"/>
    </row>
    <row r="21" spans="1:9">
      <c r="A21" s="1"/>
      <c r="B21" s="1"/>
      <c r="C21" s="1"/>
      <c r="D21" s="1"/>
      <c r="E21" s="1"/>
      <c r="F21" s="1"/>
      <c r="G21" s="1"/>
      <c r="H21" s="1"/>
      <c r="I21" s="1"/>
    </row>
    <row r="22" spans="1:9">
      <c r="A22" s="1"/>
      <c r="B22" s="1"/>
      <c r="C22" s="1"/>
      <c r="D22" s="1"/>
      <c r="E22" s="1"/>
      <c r="F22" s="1"/>
      <c r="G22" s="1"/>
      <c r="H22" s="1"/>
      <c r="I22" s="1"/>
    </row>
    <row r="23" spans="1:9">
      <c r="A23" s="1"/>
      <c r="B23" s="1"/>
      <c r="C23" s="1"/>
      <c r="D23" s="1"/>
      <c r="E23" s="1"/>
      <c r="F23" s="1"/>
      <c r="G23" s="1"/>
      <c r="H23" s="1"/>
      <c r="I23" s="1"/>
    </row>
    <row r="24" spans="1:9">
      <c r="A24" s="1"/>
      <c r="B24" s="1"/>
      <c r="C24" s="1"/>
      <c r="D24" s="1"/>
      <c r="E24" s="1"/>
      <c r="F24" s="1"/>
      <c r="G24" s="1"/>
      <c r="H24" s="1"/>
      <c r="I24" s="1"/>
    </row>
    <row r="25" spans="1:9">
      <c r="A25" s="1"/>
      <c r="B25" s="1"/>
      <c r="C25" s="1"/>
      <c r="D25" s="1"/>
      <c r="E25" s="1"/>
      <c r="F25" s="1"/>
      <c r="G25" s="1"/>
      <c r="H25" s="1"/>
      <c r="I25" s="1"/>
    </row>
    <row r="26" spans="1:9">
      <c r="A26" s="1"/>
      <c r="B26" s="1"/>
      <c r="C26" s="1"/>
      <c r="D26" s="1"/>
      <c r="E26" s="1"/>
      <c r="F26" s="1"/>
      <c r="G26" s="1"/>
      <c r="H26" s="1"/>
      <c r="I26" s="1"/>
    </row>
    <row r="27" spans="1:9">
      <c r="A27" s="1"/>
      <c r="B27" s="1"/>
      <c r="C27" s="1"/>
      <c r="D27" s="1"/>
      <c r="E27" s="1"/>
      <c r="F27" s="1"/>
      <c r="G27" s="1"/>
      <c r="H27" s="1"/>
      <c r="I27" s="1"/>
    </row>
    <row r="28" spans="1:9">
      <c r="A28" s="1"/>
      <c r="B28" s="1"/>
      <c r="C28" s="1"/>
      <c r="D28" s="1"/>
      <c r="E28" s="1"/>
      <c r="F28" s="1"/>
      <c r="G28" s="1"/>
      <c r="H28" s="1"/>
      <c r="I28" s="1"/>
    </row>
    <row r="29" spans="1:9">
      <c r="A29" s="1"/>
      <c r="B29" s="1"/>
      <c r="C29" s="1"/>
      <c r="D29" s="1"/>
      <c r="E29" s="1"/>
      <c r="F29" s="1"/>
      <c r="G29" s="1"/>
      <c r="H29" s="1"/>
      <c r="I29" s="1"/>
    </row>
    <row r="30" spans="1:9">
      <c r="A30" s="1"/>
      <c r="B30" s="1"/>
      <c r="C30" s="1"/>
      <c r="D30" s="1"/>
      <c r="E30" s="1"/>
      <c r="F30" s="1"/>
      <c r="G30" s="1"/>
      <c r="H30" s="1"/>
      <c r="I30" s="1"/>
    </row>
    <row r="31" spans="1:9">
      <c r="A31" s="1"/>
      <c r="B31" s="1"/>
      <c r="C31" s="1"/>
      <c r="D31" s="1"/>
      <c r="E31" s="1"/>
      <c r="F31" s="1"/>
      <c r="G31" s="1"/>
      <c r="H31" s="1"/>
      <c r="I31" s="1"/>
    </row>
    <row r="32" spans="1:9">
      <c r="A32" s="1"/>
      <c r="B32" s="1"/>
      <c r="C32" s="1"/>
      <c r="D32" s="1"/>
      <c r="E32" s="1"/>
      <c r="F32" s="1"/>
      <c r="G32" s="1"/>
      <c r="H32" s="1"/>
      <c r="I32" s="1"/>
    </row>
    <row r="33" spans="1:9">
      <c r="A33" s="1"/>
      <c r="B33" s="1"/>
      <c r="C33" s="1"/>
      <c r="D33" s="1"/>
      <c r="E33" s="1"/>
      <c r="F33" s="1"/>
      <c r="G33" s="1"/>
      <c r="H33" s="1"/>
      <c r="I33" s="1"/>
    </row>
    <row r="34" spans="1:9">
      <c r="A34" s="1"/>
      <c r="B34" s="1"/>
      <c r="C34" s="1"/>
      <c r="D34" s="1"/>
      <c r="E34" s="1"/>
      <c r="F34" s="1"/>
      <c r="G34" s="1"/>
      <c r="H34" s="1"/>
      <c r="I34" s="1"/>
    </row>
    <row r="35" spans="1:9">
      <c r="A35" s="1"/>
      <c r="B35" s="1"/>
      <c r="C35" s="1"/>
      <c r="D35" s="1"/>
      <c r="E35" s="1"/>
      <c r="F35" s="1"/>
      <c r="G35" s="1"/>
      <c r="H35" s="1"/>
      <c r="I35" s="1"/>
    </row>
    <row r="36" spans="1:9">
      <c r="A36" s="1"/>
      <c r="B36" s="1"/>
      <c r="C36" s="1"/>
      <c r="D36" s="1"/>
      <c r="E36" s="1"/>
      <c r="F36" s="1"/>
      <c r="G36" s="1"/>
      <c r="H36" s="1"/>
      <c r="I36" s="1"/>
    </row>
    <row r="37" spans="1:9">
      <c r="A37" s="1"/>
      <c r="B37" s="1"/>
      <c r="C37" s="1"/>
      <c r="D37" s="1"/>
      <c r="E37" s="1"/>
      <c r="F37" s="1"/>
      <c r="G37" s="1"/>
      <c r="H37" s="1"/>
      <c r="I37" s="1"/>
    </row>
    <row r="38" spans="1:9">
      <c r="A38" s="1"/>
      <c r="B38" s="1"/>
      <c r="C38" s="1"/>
      <c r="D38" s="1"/>
      <c r="E38" s="1"/>
      <c r="F38" s="1"/>
      <c r="G38" s="1"/>
      <c r="H38" s="1"/>
      <c r="I38" s="1"/>
    </row>
    <row r="39" spans="1:9">
      <c r="A39" s="1"/>
      <c r="B39" s="1"/>
      <c r="C39" s="1"/>
      <c r="D39" s="1"/>
      <c r="E39" s="1"/>
      <c r="F39" s="1"/>
      <c r="G39" s="1"/>
      <c r="H39" s="1"/>
      <c r="I39" s="1"/>
    </row>
    <row r="40" spans="1:9">
      <c r="A40" s="1"/>
      <c r="B40" s="1"/>
      <c r="C40" s="1"/>
      <c r="D40" s="1"/>
      <c r="E40" s="1"/>
      <c r="F40" s="1"/>
      <c r="G40" s="1"/>
      <c r="H40" s="1"/>
      <c r="I40" s="1"/>
    </row>
    <row r="41" spans="1:9">
      <c r="A41" s="1"/>
      <c r="B41" s="1"/>
      <c r="C41" s="1"/>
      <c r="D41" s="1"/>
      <c r="E41" s="1"/>
      <c r="F41" s="1"/>
      <c r="G41" s="1"/>
      <c r="H41" s="1"/>
      <c r="I41" s="1"/>
    </row>
    <row r="42" spans="1:9">
      <c r="A42" s="1"/>
      <c r="B42" s="1"/>
      <c r="C42" s="1"/>
      <c r="D42" s="1"/>
      <c r="E42" s="1"/>
      <c r="F42" s="1"/>
      <c r="G42" s="1"/>
      <c r="H42" s="1"/>
      <c r="I42" s="1"/>
    </row>
    <row r="43" spans="1:9">
      <c r="A43" s="1"/>
      <c r="B43" s="1"/>
    </row>
    <row r="44" spans="1:9">
      <c r="A44" s="1"/>
      <c r="B44" s="1"/>
    </row>
  </sheetData>
  <mergeCells count="3">
    <mergeCell ref="A1:K1"/>
    <mergeCell ref="A2:K2"/>
    <mergeCell ref="A4:K4"/>
  </mergeCells>
  <pageMargins left="0.70866141732283472" right="0.70866141732283472" top="0.74803149606299213" bottom="0.74803149606299213" header="0.31496062992125984" footer="0.31496062992125984"/>
  <pageSetup scale="34" orientation="landscape" r:id="rId1"/>
  <drawing r:id="rId2"/>
  <tableParts count="1">
    <tablePart r:id="rId3"/>
  </tablePart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64">
    <tabColor theme="8" tint="-0.249977111117893"/>
    <pageSetUpPr fitToPage="1"/>
  </sheetPr>
  <dimension ref="A1:O42"/>
  <sheetViews>
    <sheetView showGridLines="0" view="pageBreakPreview" zoomScale="70" zoomScaleNormal="70" zoomScaleSheetLayoutView="70" workbookViewId="0">
      <pane xSplit="1" ySplit="6" topLeftCell="B7" activePane="bottomRight" state="frozen"/>
      <selection pane="bottomRight" activeCell="O16" sqref="O16"/>
      <selection pane="bottomLeft" activeCell="A6" sqref="A6:J27"/>
      <selection pane="topRight" activeCell="A6" sqref="A6:J27"/>
    </sheetView>
  </sheetViews>
  <sheetFormatPr defaultColWidth="11.5703125" defaultRowHeight="15"/>
  <cols>
    <col min="1" max="1" width="63.5703125" customWidth="1"/>
    <col min="2" max="2" width="32.140625" bestFit="1" customWidth="1"/>
    <col min="3" max="3" width="31.5703125" bestFit="1" customWidth="1"/>
    <col min="4" max="4" width="32.140625" bestFit="1" customWidth="1"/>
    <col min="5" max="5" width="31" customWidth="1"/>
    <col min="6" max="6" width="34.42578125" bestFit="1" customWidth="1"/>
    <col min="7" max="9" width="15.42578125" customWidth="1"/>
    <col min="10" max="10" width="24.28515625" bestFit="1" customWidth="1"/>
    <col min="11" max="11" width="19.140625" customWidth="1"/>
  </cols>
  <sheetData>
    <row r="1" spans="1:15" s="368" customFormat="1" ht="62.25" customHeight="1">
      <c r="A1" s="1612" t="s">
        <v>935</v>
      </c>
      <c r="B1" s="1612"/>
      <c r="C1" s="1612"/>
      <c r="D1" s="1612"/>
      <c r="E1" s="1612"/>
      <c r="F1" s="1612"/>
      <c r="G1" s="1612"/>
      <c r="H1" s="1612"/>
      <c r="I1" s="1612"/>
      <c r="J1" s="1612"/>
    </row>
    <row r="2" spans="1:15" s="368" customFormat="1" ht="32.25" customHeight="1">
      <c r="A2" s="1694" t="s">
        <v>936</v>
      </c>
      <c r="B2" s="1694"/>
      <c r="C2" s="1694"/>
      <c r="D2" s="1694"/>
      <c r="E2" s="1694"/>
      <c r="F2" s="1694"/>
      <c r="G2" s="1694"/>
      <c r="H2" s="1694"/>
      <c r="I2" s="1694"/>
      <c r="J2" s="1694"/>
    </row>
    <row r="3" spans="1:15" ht="9.75" customHeight="1">
      <c r="A3" s="774"/>
      <c r="B3" s="56"/>
      <c r="C3" s="56"/>
      <c r="D3" s="56"/>
      <c r="E3" s="56"/>
    </row>
    <row r="4" spans="1:15" ht="183.75" customHeight="1">
      <c r="A4" s="1695" t="s">
        <v>937</v>
      </c>
      <c r="B4" s="1696"/>
      <c r="C4" s="1696"/>
      <c r="D4" s="1696"/>
      <c r="E4" s="1696"/>
      <c r="F4" s="1696"/>
      <c r="G4" s="1696"/>
      <c r="H4" s="1696"/>
      <c r="I4" s="1696"/>
      <c r="J4" s="1696"/>
    </row>
    <row r="5" spans="1:15" ht="13.5" customHeight="1">
      <c r="A5" s="56"/>
      <c r="B5" s="56"/>
      <c r="C5" s="56"/>
      <c r="D5" s="56"/>
      <c r="E5" s="56"/>
    </row>
    <row r="6" spans="1:15" s="280" customFormat="1" ht="29.25" customHeight="1">
      <c r="A6" s="413" t="s">
        <v>896</v>
      </c>
      <c r="B6" s="414" t="s">
        <v>477</v>
      </c>
      <c r="C6" s="414" t="s">
        <v>716</v>
      </c>
      <c r="D6" s="414" t="s">
        <v>717</v>
      </c>
      <c r="E6" s="414" t="s">
        <v>938</v>
      </c>
      <c r="F6" s="415" t="s">
        <v>64</v>
      </c>
    </row>
    <row r="7" spans="1:15" s="230" customFormat="1" ht="18">
      <c r="A7" s="416" t="s">
        <v>939</v>
      </c>
      <c r="B7" s="1273">
        <v>64516667631.620003</v>
      </c>
      <c r="C7" s="1273">
        <v>72515503134.449997</v>
      </c>
      <c r="D7" s="1273">
        <v>81223400245.509995</v>
      </c>
      <c r="E7" s="1273">
        <f>+'Resumen '!E75</f>
        <v>58043803553.190002</v>
      </c>
      <c r="F7" s="1274">
        <f t="shared" ref="F7:F15" si="0">SUM(B7:E7)</f>
        <v>276299374564.77002</v>
      </c>
      <c r="J7" s="280"/>
      <c r="L7"/>
      <c r="M7"/>
    </row>
    <row r="8" spans="1:15" s="230" customFormat="1" ht="18.75" customHeight="1">
      <c r="A8" s="416" t="s">
        <v>940</v>
      </c>
      <c r="B8" s="1273">
        <v>3637727227.8899999</v>
      </c>
      <c r="C8" s="1273">
        <v>3046658090.7199998</v>
      </c>
      <c r="D8" s="1273">
        <v>3302531369.3600001</v>
      </c>
      <c r="E8" s="1273">
        <f>+'Resumen '!E76</f>
        <v>2362536511.6700001</v>
      </c>
      <c r="F8" s="1274">
        <f t="shared" si="0"/>
        <v>12349453199.639999</v>
      </c>
      <c r="J8" s="280"/>
      <c r="L8"/>
      <c r="M8"/>
    </row>
    <row r="9" spans="1:15" s="230" customFormat="1" ht="18.75" customHeight="1">
      <c r="A9" s="416" t="s">
        <v>216</v>
      </c>
      <c r="B9" s="1273">
        <v>6657059927.75</v>
      </c>
      <c r="C9" s="1273">
        <v>7539272243.8900003</v>
      </c>
      <c r="D9" s="1273">
        <v>8428664553.5299997</v>
      </c>
      <c r="E9" s="1273">
        <f>+'Resumen '!E78</f>
        <v>6024301586.0299997</v>
      </c>
      <c r="F9" s="1274">
        <f t="shared" si="0"/>
        <v>28649298311.199997</v>
      </c>
      <c r="J9" s="280"/>
      <c r="L9"/>
      <c r="M9"/>
    </row>
    <row r="10" spans="1:15" s="230" customFormat="1" ht="18">
      <c r="A10" s="416" t="s">
        <v>219</v>
      </c>
      <c r="B10" s="1275">
        <v>299922059.91000003</v>
      </c>
      <c r="C10" s="1275">
        <v>328081703.39999998</v>
      </c>
      <c r="D10" s="1275">
        <v>354482605.56999999</v>
      </c>
      <c r="E10" s="1273">
        <f>+'Resumen '!E79</f>
        <v>253244101.52000001</v>
      </c>
      <c r="F10" s="1274">
        <f t="shared" si="0"/>
        <v>1235730470.3999999</v>
      </c>
      <c r="J10" s="280"/>
      <c r="L10"/>
      <c r="M10"/>
    </row>
    <row r="11" spans="1:15" s="230" customFormat="1" ht="18.75" customHeight="1">
      <c r="A11" s="416" t="s">
        <v>222</v>
      </c>
      <c r="B11" s="1275">
        <v>534942027.41000003</v>
      </c>
      <c r="C11" s="1275">
        <v>550668409.03999996</v>
      </c>
      <c r="D11" s="1275">
        <v>623677440.78999996</v>
      </c>
      <c r="E11" s="1273">
        <f>+'Resumen '!E80</f>
        <v>438816500.73000002</v>
      </c>
      <c r="F11" s="1274">
        <f t="shared" si="0"/>
        <v>2148104377.9700003</v>
      </c>
      <c r="J11" s="280"/>
      <c r="L11"/>
      <c r="M11"/>
      <c r="N11" s="282"/>
      <c r="O11" s="282"/>
    </row>
    <row r="12" spans="1:15" s="230" customFormat="1" ht="18.75" customHeight="1">
      <c r="A12" s="416" t="s">
        <v>941</v>
      </c>
      <c r="B12" s="1273">
        <v>537390142.97000003</v>
      </c>
      <c r="C12" s="1273">
        <v>598183649.45000005</v>
      </c>
      <c r="D12" s="1273">
        <v>668602213.62</v>
      </c>
      <c r="E12" s="1273">
        <f>+'Resumen '!E81</f>
        <v>477656601.63999999</v>
      </c>
      <c r="F12" s="1274">
        <f t="shared" si="0"/>
        <v>2281832607.6799998</v>
      </c>
      <c r="J12" s="280"/>
      <c r="L12"/>
      <c r="M12"/>
    </row>
    <row r="13" spans="1:15" s="230" customFormat="1" ht="18.75" customHeight="1">
      <c r="A13" s="416" t="s">
        <v>942</v>
      </c>
      <c r="B13" s="1273">
        <v>3070768143.7399998</v>
      </c>
      <c r="C13" s="1273">
        <v>3418154271.48</v>
      </c>
      <c r="D13" s="1273">
        <v>3820529252.0700002</v>
      </c>
      <c r="E13" s="1273">
        <f>+'Resumen '!E82</f>
        <v>2729437150.73</v>
      </c>
      <c r="F13" s="1274">
        <f t="shared" si="0"/>
        <v>13038888818.019999</v>
      </c>
      <c r="J13" s="280"/>
      <c r="L13"/>
      <c r="M13"/>
    </row>
    <row r="14" spans="1:15" s="230" customFormat="1" ht="18.75" customHeight="1">
      <c r="A14" s="416" t="s">
        <v>943</v>
      </c>
      <c r="B14" s="1273">
        <v>660867082.09000003</v>
      </c>
      <c r="C14" s="1273">
        <v>744719455.63999999</v>
      </c>
      <c r="D14" s="1273">
        <v>830780103.28999996</v>
      </c>
      <c r="E14" s="1273">
        <f>+'Resumen '!E83</f>
        <v>594787812.75999999</v>
      </c>
      <c r="F14" s="1274">
        <f t="shared" si="0"/>
        <v>2831154453.7799997</v>
      </c>
      <c r="J14" s="280"/>
      <c r="L14"/>
      <c r="M14"/>
      <c r="N14"/>
      <c r="O14"/>
    </row>
    <row r="15" spans="1:15" s="230" customFormat="1" ht="18.75" customHeight="1">
      <c r="A15" s="416" t="s">
        <v>944</v>
      </c>
      <c r="B15" s="1275">
        <v>330441648.19999999</v>
      </c>
      <c r="C15" s="1275">
        <v>372362585.42000002</v>
      </c>
      <c r="D15" s="1275">
        <v>415402047.5</v>
      </c>
      <c r="E15" s="1273">
        <f>+'Resumen '!E84</f>
        <v>297400482.19</v>
      </c>
      <c r="F15" s="1274">
        <f t="shared" si="0"/>
        <v>1415606763.3099999</v>
      </c>
      <c r="J15" s="280"/>
      <c r="L15"/>
      <c r="M15"/>
      <c r="N15"/>
      <c r="O15"/>
    </row>
    <row r="16" spans="1:15" s="230" customFormat="1" ht="18.75" customHeight="1">
      <c r="A16" s="607" t="s">
        <v>64</v>
      </c>
      <c r="B16" s="1274">
        <f t="shared" ref="B16:E16" si="1">SUM(B7:B15)</f>
        <v>80245785891.580017</v>
      </c>
      <c r="C16" s="1274">
        <f t="shared" si="1"/>
        <v>89113603543.489975</v>
      </c>
      <c r="D16" s="1274">
        <f t="shared" si="1"/>
        <v>99668069831.23999</v>
      </c>
      <c r="E16" s="1274">
        <f t="shared" si="1"/>
        <v>71221984300.459991</v>
      </c>
      <c r="F16" s="1274">
        <f>SUM(F7:F15)</f>
        <v>340249443566.77008</v>
      </c>
      <c r="L16"/>
      <c r="M16"/>
      <c r="N16"/>
      <c r="O16"/>
    </row>
    <row r="17" spans="5:11" ht="18" customHeight="1"/>
    <row r="18" spans="5:11" ht="14.25" customHeight="1">
      <c r="E18" s="40"/>
      <c r="F18" s="40"/>
      <c r="G18" s="40"/>
      <c r="H18" s="40"/>
      <c r="I18" s="40"/>
      <c r="J18" s="40"/>
      <c r="K18">
        <f>+E16-'Resumen '!E85</f>
        <v>0</v>
      </c>
    </row>
    <row r="19" spans="5:11">
      <c r="E19" s="40"/>
      <c r="F19" s="40"/>
      <c r="G19" s="40"/>
      <c r="H19" s="40"/>
      <c r="I19" s="40"/>
      <c r="J19" s="40"/>
    </row>
    <row r="20" spans="5:11" ht="14.25" customHeight="1"/>
    <row r="21" spans="5:11" ht="14.25" customHeight="1"/>
    <row r="22" spans="5:11" ht="64.5" customHeight="1"/>
    <row r="23" spans="5:11" ht="14.25" customHeight="1"/>
    <row r="24" spans="5:11" ht="14.25" customHeight="1"/>
    <row r="25" spans="5:11" ht="14.25" customHeight="1"/>
    <row r="26" spans="5:11" ht="14.25" customHeight="1"/>
    <row r="27" spans="5:11" ht="14.25" customHeight="1"/>
    <row r="28" spans="5:11" ht="14.25" customHeight="1"/>
    <row r="29" spans="5:11" ht="14.25" customHeight="1"/>
    <row r="30" spans="5:11" ht="14.25" customHeight="1"/>
    <row r="31" spans="5:11" ht="14.25" customHeight="1"/>
    <row r="32" spans="5:11" ht="14.25" customHeight="1"/>
    <row r="33" ht="14.25" customHeight="1"/>
    <row r="41" ht="58.5" customHeight="1"/>
    <row r="42" ht="98.25" customHeight="1"/>
  </sheetData>
  <mergeCells count="3">
    <mergeCell ref="A1:J1"/>
    <mergeCell ref="A2:J2"/>
    <mergeCell ref="A4:J4"/>
  </mergeCells>
  <conditionalFormatting sqref="B7:E15">
    <cfRule type="cellIs" dxfId="269" priority="4" operator="equal">
      <formula>0</formula>
    </cfRule>
  </conditionalFormatting>
  <pageMargins left="0.70866141732283472" right="0.70866141732283472" top="0.74803149606299213" bottom="0.74803149606299213" header="0.31496062992125984" footer="0.31496062992125984"/>
  <pageSetup scale="41" orientation="landscape" r:id="rId1"/>
  <drawing r:id="rId2"/>
  <tableParts count="1">
    <tablePart r:id="rId3"/>
  </tableParts>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92">
    <tabColor theme="8" tint="-0.249977111117893"/>
    <pageSetUpPr fitToPage="1"/>
  </sheetPr>
  <dimension ref="A1:I85"/>
  <sheetViews>
    <sheetView showGridLines="0" view="pageBreakPreview" zoomScale="70" zoomScaleNormal="100" zoomScaleSheetLayoutView="70" workbookViewId="0">
      <pane xSplit="1" ySplit="6" topLeftCell="B7" activePane="bottomRight" state="frozen"/>
      <selection pane="bottomRight" activeCell="U10" sqref="U10"/>
      <selection pane="bottomLeft" activeCell="A6" sqref="A6:J27"/>
      <selection pane="topRight" activeCell="A6" sqref="A6:J27"/>
    </sheetView>
  </sheetViews>
  <sheetFormatPr defaultColWidth="11.42578125" defaultRowHeight="15"/>
  <cols>
    <col min="1" max="1" width="33" style="41" customWidth="1"/>
    <col min="2" max="2" width="32.140625" style="41" bestFit="1" customWidth="1"/>
    <col min="3" max="4" width="31.5703125" style="41" bestFit="1" customWidth="1"/>
    <col min="5" max="5" width="31.5703125" style="69" bestFit="1" customWidth="1"/>
    <col min="6" max="6" width="34.42578125" style="69" bestFit="1" customWidth="1"/>
    <col min="7" max="7" width="24.5703125" style="41" customWidth="1"/>
    <col min="8" max="8" width="11.42578125" style="41"/>
    <col min="9" max="9" width="11.5703125" style="41" bestFit="1" customWidth="1"/>
    <col min="10" max="16384" width="11.42578125" style="41"/>
  </cols>
  <sheetData>
    <row r="1" spans="1:7" s="374" customFormat="1" ht="57.75" customHeight="1">
      <c r="A1" s="1699" t="s">
        <v>945</v>
      </c>
      <c r="B1" s="1699"/>
      <c r="C1" s="1699"/>
      <c r="D1" s="1699"/>
      <c r="E1" s="1699"/>
      <c r="F1" s="1699"/>
      <c r="G1" s="1699"/>
    </row>
    <row r="2" spans="1:7" s="374" customFormat="1" ht="31.5">
      <c r="A2" s="1699" t="str">
        <f>+'Resumen '!O1</f>
        <v>Período:  Diciembre 2009 - Agosto 2025</v>
      </c>
      <c r="B2" s="1699"/>
      <c r="C2" s="1699"/>
      <c r="D2" s="1699"/>
      <c r="E2" s="1699"/>
      <c r="F2" s="1699"/>
      <c r="G2" s="1699"/>
    </row>
    <row r="3" spans="1:7" ht="12" customHeight="1">
      <c r="A3" s="491"/>
      <c r="B3" s="491"/>
      <c r="C3" s="491"/>
      <c r="D3" s="491"/>
    </row>
    <row r="4" spans="1:7" ht="372" customHeight="1">
      <c r="A4" s="1700" t="s">
        <v>946</v>
      </c>
      <c r="B4" s="1701"/>
      <c r="C4" s="1701"/>
      <c r="D4" s="1701"/>
      <c r="E4" s="1701"/>
      <c r="F4" s="1701"/>
      <c r="G4" s="1701"/>
    </row>
    <row r="5" spans="1:7" ht="29.25" customHeight="1">
      <c r="A5" s="491"/>
      <c r="B5" s="491"/>
      <c r="C5" s="491"/>
      <c r="D5" s="491"/>
    </row>
    <row r="6" spans="1:7" s="1289" customFormat="1" ht="27" customHeight="1">
      <c r="A6" s="1284" t="s">
        <v>259</v>
      </c>
      <c r="B6" s="1285" t="s">
        <v>477</v>
      </c>
      <c r="C6" s="1285" t="s">
        <v>716</v>
      </c>
      <c r="D6" s="1285" t="s">
        <v>717</v>
      </c>
      <c r="E6" s="1286" t="s">
        <v>947</v>
      </c>
      <c r="F6" s="1287" t="s">
        <v>64</v>
      </c>
      <c r="G6" s="1288"/>
    </row>
    <row r="7" spans="1:7" s="1294" customFormat="1" ht="18.75">
      <c r="A7" s="1290" t="s">
        <v>208</v>
      </c>
      <c r="B7" s="1291">
        <v>21133960278.52</v>
      </c>
      <c r="C7" s="1291">
        <v>23761158668.84</v>
      </c>
      <c r="D7" s="1291">
        <v>26307149985.470001</v>
      </c>
      <c r="E7" s="1292">
        <f>+'Resumen '!H75</f>
        <v>18766887179.380001</v>
      </c>
      <c r="F7" s="1293">
        <f t="shared" ref="F7:F21" si="0">SUM(B7:E7)</f>
        <v>89969156112.210007</v>
      </c>
      <c r="G7" s="1288"/>
    </row>
    <row r="8" spans="1:7" s="1294" customFormat="1" ht="18.75">
      <c r="A8" s="1290" t="s">
        <v>211</v>
      </c>
      <c r="B8" s="1291">
        <v>15142864075.59</v>
      </c>
      <c r="C8" s="1291">
        <v>16944321974.73</v>
      </c>
      <c r="D8" s="1291">
        <v>18574520728.369999</v>
      </c>
      <c r="E8" s="1292">
        <f>+'Resumen '!H76</f>
        <v>13245611205.66</v>
      </c>
      <c r="F8" s="1293">
        <f t="shared" si="0"/>
        <v>63907317984.350006</v>
      </c>
      <c r="G8" s="1288"/>
    </row>
    <row r="9" spans="1:7" s="1294" customFormat="1" ht="18.75">
      <c r="A9" s="1290" t="s">
        <v>214</v>
      </c>
      <c r="B9" s="1291">
        <v>13013729587.18</v>
      </c>
      <c r="C9" s="1291">
        <v>14701970341.059999</v>
      </c>
      <c r="D9" s="1291">
        <v>16494263877.709999</v>
      </c>
      <c r="E9" s="1292">
        <f>+'Resumen '!H77</f>
        <v>11849695691</v>
      </c>
      <c r="F9" s="1293">
        <f t="shared" si="0"/>
        <v>56059659496.949997</v>
      </c>
      <c r="G9" s="1288"/>
    </row>
    <row r="10" spans="1:7" s="1294" customFormat="1" ht="18.75">
      <c r="A10" s="1290" t="s">
        <v>217</v>
      </c>
      <c r="B10" s="1291">
        <v>12570028697.83</v>
      </c>
      <c r="C10" s="1291">
        <v>13887348136.860001</v>
      </c>
      <c r="D10" s="1291">
        <v>15841462403.57</v>
      </c>
      <c r="E10" s="1292">
        <f>+'Resumen '!H78</f>
        <v>11505554423.950001</v>
      </c>
      <c r="F10" s="1293">
        <f t="shared" si="0"/>
        <v>53804393662.210007</v>
      </c>
    </row>
    <row r="11" spans="1:7" s="1294" customFormat="1" ht="18.75">
      <c r="A11" s="1290" t="s">
        <v>220</v>
      </c>
      <c r="B11" s="1291">
        <v>10637508913.700001</v>
      </c>
      <c r="C11" s="1291">
        <v>12015726917.77</v>
      </c>
      <c r="D11" s="1291">
        <v>13536130550.85</v>
      </c>
      <c r="E11" s="1292">
        <f>+'Resumen '!H79</f>
        <v>9486354098.5699997</v>
      </c>
      <c r="F11" s="1293">
        <f t="shared" si="0"/>
        <v>45675720480.889999</v>
      </c>
    </row>
    <row r="12" spans="1:7" s="1294" customFormat="1" ht="18.75">
      <c r="A12" s="1290" t="s">
        <v>223</v>
      </c>
      <c r="B12" s="1291">
        <v>3741208489.0300002</v>
      </c>
      <c r="C12" s="1291">
        <v>3130204689.73</v>
      </c>
      <c r="D12" s="1291">
        <v>3399884093.4499998</v>
      </c>
      <c r="E12" s="1292">
        <f>+'Resumen '!H80</f>
        <v>2434032524.6700001</v>
      </c>
      <c r="F12" s="1293">
        <f t="shared" si="0"/>
        <v>12705329796.879999</v>
      </c>
    </row>
    <row r="13" spans="1:7" s="1294" customFormat="1" ht="18.75">
      <c r="A13" s="1290" t="s">
        <v>235</v>
      </c>
      <c r="B13" s="1291">
        <v>471821207.45999998</v>
      </c>
      <c r="C13" s="1291">
        <v>504301157.47000003</v>
      </c>
      <c r="D13" s="1291">
        <v>534668410.19</v>
      </c>
      <c r="E13" s="1292">
        <f>+'Resumen '!H81</f>
        <v>1237707276.52</v>
      </c>
      <c r="F13" s="1293">
        <f t="shared" si="0"/>
        <v>2748498051.6400003</v>
      </c>
    </row>
    <row r="14" spans="1:7" s="1294" customFormat="1" ht="18.75">
      <c r="A14" s="1290" t="s">
        <v>143</v>
      </c>
      <c r="B14" s="1291">
        <v>537390142.97000003</v>
      </c>
      <c r="C14" s="1291">
        <v>598183649.45000005</v>
      </c>
      <c r="D14" s="1291">
        <v>668602213.62</v>
      </c>
      <c r="E14" s="1292">
        <f>+'Resumen '!H82</f>
        <v>594787812.75999999</v>
      </c>
      <c r="F14" s="1293">
        <f t="shared" si="0"/>
        <v>2398963818.8000002</v>
      </c>
      <c r="G14" s="1295"/>
    </row>
    <row r="15" spans="1:7" s="1294" customFormat="1" ht="18.75">
      <c r="A15" s="1290" t="s">
        <v>247</v>
      </c>
      <c r="B15" s="1291">
        <v>296541693.35000002</v>
      </c>
      <c r="C15" s="1291">
        <v>302866298.23000002</v>
      </c>
      <c r="D15" s="1291">
        <v>314432235.98000002</v>
      </c>
      <c r="E15" s="1292">
        <f>+'Resumen '!H83</f>
        <v>477656601.63999999</v>
      </c>
      <c r="F15" s="1293">
        <f t="shared" si="0"/>
        <v>1391496829.2</v>
      </c>
      <c r="G15" s="1295"/>
    </row>
    <row r="16" spans="1:7" s="1294" customFormat="1" ht="18.75">
      <c r="A16" s="1290" t="s">
        <v>243</v>
      </c>
      <c r="B16" s="1291">
        <v>151374061.84</v>
      </c>
      <c r="C16" s="1291">
        <v>125458548.02</v>
      </c>
      <c r="D16" s="1291">
        <v>129359342.27</v>
      </c>
      <c r="E16" s="1292">
        <f>+'Resumen '!H84</f>
        <v>444151325.47000003</v>
      </c>
      <c r="F16" s="1293">
        <f t="shared" si="0"/>
        <v>850343277.60000002</v>
      </c>
      <c r="G16" s="1296"/>
    </row>
    <row r="17" spans="1:9" s="1294" customFormat="1" ht="18.75">
      <c r="A17" s="1290" t="s">
        <v>239</v>
      </c>
      <c r="B17" s="1291">
        <v>299922059.91000003</v>
      </c>
      <c r="C17" s="1291">
        <v>328083703.39999998</v>
      </c>
      <c r="D17" s="1291">
        <v>354482585.56999999</v>
      </c>
      <c r="E17" s="1292">
        <f>+'Resumen '!H85</f>
        <v>376999127.08999997</v>
      </c>
      <c r="F17" s="1293">
        <f t="shared" si="0"/>
        <v>1359487475.9699998</v>
      </c>
      <c r="G17" s="1295"/>
    </row>
    <row r="18" spans="1:9" s="1294" customFormat="1" ht="18.75">
      <c r="A18" s="1290" t="s">
        <v>226</v>
      </c>
      <c r="B18" s="1291">
        <v>862196273.07000005</v>
      </c>
      <c r="C18" s="1291">
        <v>1191703556.96</v>
      </c>
      <c r="D18" s="1291">
        <v>1667785704.45</v>
      </c>
      <c r="E18" s="1292">
        <f>+'Resumen '!H86</f>
        <v>297400482.19</v>
      </c>
      <c r="F18" s="1293">
        <f t="shared" si="0"/>
        <v>4019086016.6700006</v>
      </c>
      <c r="G18" s="1295"/>
    </row>
    <row r="19" spans="1:9" s="1294" customFormat="1" ht="18.75">
      <c r="A19" s="1290" t="s">
        <v>233</v>
      </c>
      <c r="B19" s="1291">
        <v>395931680.88999999</v>
      </c>
      <c r="C19" s="1291">
        <v>505195760.00999999</v>
      </c>
      <c r="D19" s="1291">
        <v>599145528.95000005</v>
      </c>
      <c r="E19" s="1292">
        <f>+'Resumen '!H87</f>
        <v>253244101.52000001</v>
      </c>
      <c r="F19" s="1293">
        <f t="shared" si="0"/>
        <v>1753517071.3699999</v>
      </c>
      <c r="G19" s="1295"/>
    </row>
    <row r="20" spans="1:9" s="1294" customFormat="1" ht="18.75">
      <c r="A20" s="1290" t="s">
        <v>229</v>
      </c>
      <c r="B20" s="1291">
        <v>660867082.09000003</v>
      </c>
      <c r="C20" s="1291">
        <v>744719455.62</v>
      </c>
      <c r="D20" s="1291">
        <v>830780103.28999996</v>
      </c>
      <c r="E20" s="1292">
        <f>+'Resumen '!H88</f>
        <v>84502760.019999996</v>
      </c>
      <c r="F20" s="1293">
        <f t="shared" si="0"/>
        <v>2320869401.02</v>
      </c>
      <c r="G20" s="1295"/>
    </row>
    <row r="21" spans="1:9" s="1294" customFormat="1" ht="18.75">
      <c r="A21" s="1290" t="s">
        <v>232</v>
      </c>
      <c r="B21" s="1291">
        <v>330441648.19999999</v>
      </c>
      <c r="C21" s="1291">
        <v>372362585.44</v>
      </c>
      <c r="D21" s="1291">
        <v>415402047.5</v>
      </c>
      <c r="E21" s="1292">
        <f>+'Resumen '!H89</f>
        <v>167399690.02000001</v>
      </c>
      <c r="F21" s="1293">
        <f t="shared" si="0"/>
        <v>1285605971.1599998</v>
      </c>
      <c r="G21" s="1295"/>
    </row>
    <row r="22" spans="1:9" s="1288" customFormat="1" ht="18.75">
      <c r="A22" s="1297" t="s">
        <v>259</v>
      </c>
      <c r="B22" s="1298">
        <f>SUM(B7:B21)</f>
        <v>80245785891.63002</v>
      </c>
      <c r="C22" s="1298">
        <f>SUM(C7:C21)</f>
        <v>89113605443.589981</v>
      </c>
      <c r="D22" s="1298">
        <f>SUM(D7:D21)</f>
        <v>99668069811.23999</v>
      </c>
      <c r="E22" s="1298">
        <f>SUM(E7:E21)</f>
        <v>71221984300.460007</v>
      </c>
      <c r="F22" s="1298">
        <f>SUM(F7:F21)</f>
        <v>340249445446.91998</v>
      </c>
      <c r="G22" s="1295"/>
    </row>
    <row r="23" spans="1:9" s="1288" customFormat="1" ht="12.75" customHeight="1">
      <c r="A23" s="1698" t="s">
        <v>948</v>
      </c>
      <c r="B23" s="1698"/>
      <c r="C23" s="1698"/>
      <c r="D23" s="1698"/>
      <c r="E23" s="1698"/>
      <c r="F23" s="1698"/>
      <c r="G23" s="1300"/>
      <c r="I23" s="1299"/>
    </row>
    <row r="24" spans="1:9" s="1288" customFormat="1" ht="18.75">
      <c r="A24" s="1288" t="s">
        <v>949</v>
      </c>
      <c r="E24" s="1299"/>
      <c r="G24" s="1295"/>
    </row>
    <row r="25" spans="1:9">
      <c r="E25" s="102"/>
      <c r="G25" s="110"/>
    </row>
    <row r="26" spans="1:9">
      <c r="G26" s="110"/>
    </row>
    <row r="27" spans="1:9">
      <c r="G27" s="110"/>
    </row>
    <row r="28" spans="1:9">
      <c r="G28" s="110"/>
    </row>
    <row r="29" spans="1:9">
      <c r="G29" s="110"/>
    </row>
    <row r="30" spans="1:9">
      <c r="G30" s="110"/>
    </row>
    <row r="31" spans="1:9">
      <c r="G31" s="110"/>
    </row>
    <row r="32" spans="1:9">
      <c r="G32" s="110"/>
    </row>
    <row r="33" spans="7:7">
      <c r="G33" s="110"/>
    </row>
    <row r="34" spans="7:7">
      <c r="G34" s="110"/>
    </row>
    <row r="35" spans="7:7">
      <c r="G35" s="110"/>
    </row>
    <row r="36" spans="7:7">
      <c r="G36" s="110"/>
    </row>
    <row r="37" spans="7:7">
      <c r="G37" s="110"/>
    </row>
    <row r="38" spans="7:7">
      <c r="G38" s="110"/>
    </row>
    <row r="39" spans="7:7">
      <c r="G39" s="110"/>
    </row>
    <row r="40" spans="7:7">
      <c r="G40" s="110"/>
    </row>
    <row r="41" spans="7:7">
      <c r="G41" s="110"/>
    </row>
    <row r="42" spans="7:7">
      <c r="G42" s="110"/>
    </row>
    <row r="78" ht="4.5" customHeight="1"/>
    <row r="83" spans="1:6" ht="30" customHeight="1"/>
    <row r="84" spans="1:6" ht="17.25" customHeight="1">
      <c r="A84" s="109" t="s">
        <v>950</v>
      </c>
      <c r="B84" s="588"/>
      <c r="C84" s="588"/>
      <c r="D84" s="588"/>
      <c r="E84" s="122"/>
      <c r="F84" s="122"/>
    </row>
    <row r="85" spans="1:6" ht="20.25" customHeight="1">
      <c r="A85" s="1697" t="s">
        <v>951</v>
      </c>
      <c r="B85" s="1697"/>
      <c r="C85" s="1697"/>
      <c r="D85" s="1697"/>
      <c r="E85" s="1697"/>
      <c r="F85" s="1697"/>
    </row>
  </sheetData>
  <mergeCells count="5">
    <mergeCell ref="A85:F85"/>
    <mergeCell ref="A23:F23"/>
    <mergeCell ref="A2:G2"/>
    <mergeCell ref="A1:G1"/>
    <mergeCell ref="A4:G4"/>
  </mergeCells>
  <conditionalFormatting sqref="B7:F21">
    <cfRule type="cellIs" dxfId="257" priority="1" operator="equal">
      <formula>0</formula>
    </cfRule>
  </conditionalFormatting>
  <conditionalFormatting sqref="E7:E21">
    <cfRule type="cellIs" dxfId="256" priority="3" operator="equal">
      <formula>0</formula>
    </cfRule>
    <cfRule type="cellIs" dxfId="255" priority="4" operator="equal">
      <formula>0</formula>
    </cfRule>
  </conditionalFormatting>
  <pageMargins left="0.70866141732283472" right="0.70866141732283472" top="0.74803149606299213" bottom="0.74803149606299213" header="0.31496062992125984" footer="0.31496062992125984"/>
  <pageSetup scale="39" orientation="portrait" r:id="rId1"/>
  <drawing r:id="rId2"/>
  <tableParts count="1">
    <tablePart r:id="rId3"/>
  </tableParts>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93">
    <tabColor theme="8" tint="-0.249977111117893"/>
    <pageSetUpPr fitToPage="1"/>
  </sheetPr>
  <dimension ref="A1:M169"/>
  <sheetViews>
    <sheetView showGridLines="0" view="pageBreakPreview" zoomScale="70" zoomScaleNormal="100" zoomScaleSheetLayoutView="70" workbookViewId="0">
      <pane ySplit="1" topLeftCell="A2" activePane="bottomLeft" state="frozen"/>
      <selection pane="bottomLeft" activeCell="G6" sqref="G6"/>
      <selection activeCell="A6" sqref="A6:J27"/>
    </sheetView>
  </sheetViews>
  <sheetFormatPr defaultColWidth="11.42578125" defaultRowHeight="22.5" customHeight="1"/>
  <cols>
    <col min="1" max="1" width="20.140625" style="21" customWidth="1"/>
    <col min="2" max="2" width="32.7109375" style="87" customWidth="1"/>
    <col min="3" max="3" width="22.85546875" style="87" customWidth="1"/>
    <col min="4" max="4" width="25.85546875" style="87" customWidth="1"/>
    <col min="5" max="5" width="28" style="87" customWidth="1"/>
    <col min="6" max="6" width="24.7109375" style="21" bestFit="1" customWidth="1"/>
    <col min="7" max="8" width="24.7109375" style="21" customWidth="1"/>
    <col min="9" max="9" width="22.42578125" style="21" customWidth="1"/>
    <col min="10" max="10" width="21" style="21" customWidth="1"/>
    <col min="11" max="11" width="18.140625" style="21" customWidth="1"/>
    <col min="12" max="12" width="2.140625" style="21" customWidth="1"/>
    <col min="13" max="13" width="18.28515625" style="21" customWidth="1"/>
    <col min="14" max="16384" width="11.42578125" style="21"/>
  </cols>
  <sheetData>
    <row r="1" spans="1:13" s="376" customFormat="1" ht="81" customHeight="1">
      <c r="A1" s="1705" t="s">
        <v>952</v>
      </c>
      <c r="B1" s="1705"/>
      <c r="C1" s="1705"/>
      <c r="D1" s="1705"/>
      <c r="E1" s="1705"/>
      <c r="F1" s="1705"/>
      <c r="G1" s="1705"/>
      <c r="H1" s="1705"/>
      <c r="I1" s="1705"/>
      <c r="J1" s="1705"/>
      <c r="K1" s="1705"/>
      <c r="L1" s="375"/>
    </row>
    <row r="2" spans="1:13" ht="22.5" customHeight="1">
      <c r="A2" s="1706" t="s">
        <v>953</v>
      </c>
      <c r="B2" s="1706"/>
      <c r="C2" s="1706"/>
      <c r="D2" s="1706"/>
      <c r="E2" s="1706"/>
      <c r="F2" s="1706"/>
      <c r="G2" s="1706"/>
      <c r="H2" s="1706"/>
      <c r="I2" s="1706"/>
      <c r="J2" s="1706"/>
      <c r="K2" s="1706"/>
      <c r="L2" s="192"/>
      <c r="M2" s="376"/>
    </row>
    <row r="3" spans="1:13" ht="5.25" customHeight="1">
      <c r="A3" s="1702"/>
      <c r="B3" s="1702"/>
      <c r="C3" s="1702"/>
      <c r="D3" s="1702"/>
      <c r="E3" s="1702"/>
      <c r="F3" s="1702"/>
      <c r="G3" s="1702"/>
      <c r="H3" s="1702"/>
      <c r="I3" s="1702"/>
      <c r="J3" s="1702"/>
      <c r="K3" s="1702"/>
      <c r="L3" s="32"/>
      <c r="M3" s="376"/>
    </row>
    <row r="4" spans="1:13" ht="246" customHeight="1">
      <c r="A4" s="1707" t="s">
        <v>954</v>
      </c>
      <c r="B4" s="1707"/>
      <c r="C4" s="1707"/>
      <c r="D4" s="1707"/>
      <c r="E4" s="1707"/>
      <c r="F4" s="1707"/>
      <c r="G4" s="1707"/>
      <c r="H4" s="1707"/>
      <c r="I4" s="1707"/>
      <c r="J4" s="1707"/>
      <c r="K4" s="1707"/>
      <c r="L4" s="32"/>
      <c r="M4" s="376"/>
    </row>
    <row r="5" spans="1:13" ht="13.5" customHeight="1">
      <c r="A5" s="1174"/>
      <c r="B5" s="1174"/>
      <c r="C5" s="1174"/>
      <c r="D5" s="1174"/>
      <c r="E5" s="1174"/>
      <c r="F5" s="1174"/>
      <c r="G5" s="1174"/>
      <c r="H5" s="1174"/>
      <c r="I5" s="1174"/>
      <c r="J5" s="1174"/>
      <c r="K5" s="1174"/>
      <c r="L5" s="32"/>
      <c r="M5" s="376"/>
    </row>
    <row r="6" spans="1:13" s="361" customFormat="1" ht="71.25" customHeight="1">
      <c r="A6" s="1276" t="s">
        <v>639</v>
      </c>
      <c r="B6" s="1277" t="s">
        <v>955</v>
      </c>
      <c r="C6" s="1277" t="s">
        <v>956</v>
      </c>
      <c r="D6" s="1277" t="s">
        <v>957</v>
      </c>
      <c r="E6" s="1278" t="s">
        <v>958</v>
      </c>
      <c r="I6" s="16"/>
      <c r="M6" s="376"/>
    </row>
    <row r="7" spans="1:13" customFormat="1" ht="21">
      <c r="A7" s="1281">
        <v>2018</v>
      </c>
      <c r="B7" s="1279">
        <v>599976.12957899994</v>
      </c>
      <c r="C7" s="1280"/>
      <c r="D7" s="1279">
        <v>4208088.5887633208</v>
      </c>
      <c r="E7" s="1282">
        <f t="shared" ref="E7:E14" si="0">B7/D7</f>
        <v>0.14257687710783717</v>
      </c>
      <c r="F7" s="100"/>
      <c r="G7" s="100"/>
      <c r="H7" s="100"/>
      <c r="J7" s="21"/>
      <c r="M7" s="376"/>
    </row>
    <row r="8" spans="1:13" customFormat="1" ht="21">
      <c r="A8" s="1281">
        <v>2019</v>
      </c>
      <c r="B8" s="1279">
        <f>707666437209/1000000</f>
        <v>707666.437209</v>
      </c>
      <c r="C8" s="1280">
        <f t="shared" ref="C8:C13" si="1">B8/B7-1</f>
        <v>0.1794909869257062</v>
      </c>
      <c r="D8" s="1279">
        <v>4572738.1177586773</v>
      </c>
      <c r="E8" s="1282">
        <f t="shared" si="0"/>
        <v>0.15475770074404829</v>
      </c>
      <c r="F8" s="100"/>
      <c r="G8" s="100"/>
      <c r="H8" s="100"/>
      <c r="J8" s="21"/>
      <c r="M8" s="376"/>
    </row>
    <row r="9" spans="1:13" customFormat="1" ht="21">
      <c r="A9" s="1281">
        <v>2020</v>
      </c>
      <c r="B9" s="1279">
        <v>820942.24981800001</v>
      </c>
      <c r="C9" s="1280">
        <f t="shared" si="1"/>
        <v>0.16006949977132434</v>
      </c>
      <c r="D9" s="1279">
        <v>4439813.9765264746</v>
      </c>
      <c r="E9" s="1282">
        <f t="shared" si="0"/>
        <v>0.18490465009533372</v>
      </c>
      <c r="F9" s="100"/>
      <c r="G9" s="100"/>
      <c r="H9" s="100"/>
      <c r="J9" s="21"/>
      <c r="M9" s="376"/>
    </row>
    <row r="10" spans="1:13" customFormat="1" ht="21">
      <c r="A10" s="1283">
        <v>2021</v>
      </c>
      <c r="B10" s="1279">
        <v>960567.11641200003</v>
      </c>
      <c r="C10" s="1280">
        <f t="shared" si="1"/>
        <v>0.17007879253985814</v>
      </c>
      <c r="D10" s="1279">
        <v>5427464.1189651676</v>
      </c>
      <c r="E10" s="1282">
        <f t="shared" si="0"/>
        <v>0.17698267466301509</v>
      </c>
      <c r="F10" s="100"/>
      <c r="G10" s="100"/>
      <c r="H10" s="100"/>
      <c r="J10" s="21"/>
      <c r="M10" s="376"/>
    </row>
    <row r="11" spans="1:13" ht="21">
      <c r="A11" s="1283">
        <v>2022</v>
      </c>
      <c r="B11" s="1279">
        <v>1062302.305562</v>
      </c>
      <c r="C11" s="1280">
        <f t="shared" si="1"/>
        <v>0.10591158848952764</v>
      </c>
      <c r="D11" s="1279">
        <v>6257295.2027097438</v>
      </c>
      <c r="E11" s="1282">
        <f t="shared" si="0"/>
        <v>0.16977020759736031</v>
      </c>
      <c r="F11" s="33"/>
      <c r="G11" s="33"/>
      <c r="H11" s="33"/>
      <c r="I11"/>
      <c r="K11"/>
    </row>
    <row r="12" spans="1:13" ht="21">
      <c r="A12" s="1283">
        <v>2023</v>
      </c>
      <c r="B12" s="1279">
        <v>1213344.006122</v>
      </c>
      <c r="C12" s="1280">
        <f t="shared" si="1"/>
        <v>0.14218335003998028</v>
      </c>
      <c r="D12" s="1279">
        <v>6764533.2958832569</v>
      </c>
      <c r="E12" s="1282">
        <f t="shared" si="0"/>
        <v>0.17936847274599327</v>
      </c>
      <c r="F12" s="33"/>
      <c r="G12" s="33"/>
      <c r="H12" s="33"/>
      <c r="I12"/>
      <c r="K12"/>
    </row>
    <row r="13" spans="1:13" ht="21">
      <c r="A13" s="1283">
        <v>2024</v>
      </c>
      <c r="B13" s="1279">
        <v>1397051.0850722701</v>
      </c>
      <c r="C13" s="1280">
        <f t="shared" si="1"/>
        <v>0.15140560139858517</v>
      </c>
      <c r="D13" s="1279">
        <v>7402888.4910161486</v>
      </c>
      <c r="E13" s="1282">
        <f t="shared" si="0"/>
        <v>0.18871702400592361</v>
      </c>
      <c r="F13" s="33"/>
      <c r="G13" s="33"/>
      <c r="H13" s="33"/>
      <c r="I13"/>
      <c r="K13"/>
      <c r="M13" s="361"/>
    </row>
    <row r="14" spans="1:13" ht="21">
      <c r="A14" s="1283" t="str">
        <f>+'Resumen '!O6</f>
        <v>Ago. 2025</v>
      </c>
      <c r="B14" s="1279">
        <f>+'Resumen '!B62/1000000</f>
        <v>1512062.0826177553</v>
      </c>
      <c r="C14" s="1280"/>
      <c r="D14" s="1279">
        <v>7402888.4910161486</v>
      </c>
      <c r="E14" s="1282">
        <f t="shared" si="0"/>
        <v>0.20425298644613299</v>
      </c>
      <c r="F14" s="33"/>
      <c r="G14" s="33"/>
      <c r="H14" s="33"/>
    </row>
    <row r="15" spans="1:13" ht="78" customHeight="1">
      <c r="A15" s="1703" t="s">
        <v>959</v>
      </c>
      <c r="B15" s="1704"/>
      <c r="C15" s="1704"/>
      <c r="D15" s="1704"/>
      <c r="E15" s="1704"/>
      <c r="L15" s="22"/>
    </row>
    <row r="18" spans="13:13" ht="39.75" customHeight="1"/>
    <row r="19" spans="13:13" ht="39.75" customHeight="1"/>
    <row r="20" spans="13:13" ht="39.75" customHeight="1"/>
    <row r="21" spans="13:13" ht="39.75" customHeight="1"/>
    <row r="22" spans="13:13" ht="39.75" customHeight="1"/>
    <row r="23" spans="13:13" ht="22.5" customHeight="1">
      <c r="M23"/>
    </row>
    <row r="24" spans="13:13" ht="22.5" customHeight="1">
      <c r="M24"/>
    </row>
    <row r="25" spans="13:13" ht="22.5" customHeight="1">
      <c r="M25"/>
    </row>
    <row r="26" spans="13:13" ht="22.5" customHeight="1">
      <c r="M26"/>
    </row>
    <row r="27" spans="13:13" ht="22.5" customHeight="1">
      <c r="M27"/>
    </row>
    <row r="28" spans="13:13" ht="22.5" customHeight="1">
      <c r="M28" s="14"/>
    </row>
    <row r="29" spans="13:13" ht="22.5" customHeight="1">
      <c r="M29" s="14"/>
    </row>
    <row r="30" spans="13:13" ht="22.5" customHeight="1">
      <c r="M30" s="14"/>
    </row>
    <row r="31" spans="13:13" ht="22.5" customHeight="1">
      <c r="M31" s="14" t="e">
        <f>+Tabla40[[#This Row],[Producto Interno Bruto (PIB) 
(RD$ Millones)]]-'Resumen '!B63/1000000</f>
        <v>#VALUE!</v>
      </c>
    </row>
    <row r="32" spans="13:13" ht="22.5" customHeight="1">
      <c r="M32" s="14"/>
    </row>
    <row r="33" spans="13:13" ht="22.5" customHeight="1">
      <c r="M33" s="14"/>
    </row>
    <row r="34" spans="13:13" ht="22.5" customHeight="1">
      <c r="M34" s="14"/>
    </row>
    <row r="35" spans="13:13" ht="22.5" customHeight="1">
      <c r="M35" s="14"/>
    </row>
    <row r="36" spans="13:13" ht="22.5" customHeight="1">
      <c r="M36" s="14"/>
    </row>
    <row r="37" spans="13:13" ht="22.5" customHeight="1">
      <c r="M37" s="14"/>
    </row>
    <row r="38" spans="13:13" ht="22.5" customHeight="1">
      <c r="M38" s="14"/>
    </row>
    <row r="39" spans="13:13" ht="22.5" customHeight="1">
      <c r="M39" s="14"/>
    </row>
    <row r="40" spans="13:13" ht="22.5" customHeight="1">
      <c r="M40" s="14"/>
    </row>
    <row r="41" spans="13:13" ht="22.5" customHeight="1">
      <c r="M41" s="14"/>
    </row>
    <row r="42" spans="13:13" ht="22.5" customHeight="1">
      <c r="M42" s="14"/>
    </row>
    <row r="43" spans="13:13" ht="22.5" customHeight="1">
      <c r="M43" s="14"/>
    </row>
    <row r="44" spans="13:13" ht="22.5" customHeight="1">
      <c r="M44" s="14"/>
    </row>
    <row r="45" spans="13:13" ht="22.5" customHeight="1">
      <c r="M45" s="14"/>
    </row>
    <row r="46" spans="13:13" ht="22.5" customHeight="1">
      <c r="M46" s="14"/>
    </row>
    <row r="47" spans="13:13" ht="22.5" customHeight="1">
      <c r="M47" s="14"/>
    </row>
    <row r="48" spans="13:13" ht="22.5" customHeight="1">
      <c r="M48" s="14"/>
    </row>
    <row r="49" spans="13:13" ht="22.5" customHeight="1">
      <c r="M49" s="14"/>
    </row>
    <row r="50" spans="13:13" ht="22.5" customHeight="1">
      <c r="M50" s="14"/>
    </row>
    <row r="51" spans="13:13" ht="22.5" customHeight="1">
      <c r="M51" s="14"/>
    </row>
    <row r="52" spans="13:13" ht="22.5" customHeight="1">
      <c r="M52" s="14"/>
    </row>
    <row r="53" spans="13:13" ht="22.5" customHeight="1">
      <c r="M53" s="14"/>
    </row>
    <row r="54" spans="13:13" ht="22.5" customHeight="1">
      <c r="M54" s="14"/>
    </row>
    <row r="55" spans="13:13" ht="22.5" customHeight="1">
      <c r="M55" s="14"/>
    </row>
    <row r="56" spans="13:13" ht="22.5" customHeight="1">
      <c r="M56" s="14"/>
    </row>
    <row r="57" spans="13:13" ht="22.5" customHeight="1">
      <c r="M57" s="14"/>
    </row>
    <row r="58" spans="13:13" ht="22.5" customHeight="1">
      <c r="M58" s="14"/>
    </row>
    <row r="59" spans="13:13" ht="22.5" customHeight="1">
      <c r="M59" s="14"/>
    </row>
    <row r="60" spans="13:13" ht="22.5" customHeight="1">
      <c r="M60" s="14"/>
    </row>
    <row r="61" spans="13:13" ht="22.5" customHeight="1">
      <c r="M61" s="14"/>
    </row>
    <row r="62" spans="13:13" ht="22.5" customHeight="1">
      <c r="M62" s="14"/>
    </row>
    <row r="63" spans="13:13" ht="22.5" customHeight="1">
      <c r="M63" s="14"/>
    </row>
    <row r="64" spans="13:13" ht="22.5" customHeight="1">
      <c r="M64" s="14"/>
    </row>
    <row r="65" spans="13:13" ht="22.5" customHeight="1">
      <c r="M65" s="14"/>
    </row>
    <row r="66" spans="13:13" ht="22.5" customHeight="1">
      <c r="M66" s="14"/>
    </row>
    <row r="67" spans="13:13" ht="22.5" customHeight="1">
      <c r="M67" s="14"/>
    </row>
    <row r="68" spans="13:13" ht="22.5" customHeight="1">
      <c r="M68" s="14"/>
    </row>
    <row r="69" spans="13:13" ht="22.5" customHeight="1">
      <c r="M69" s="14"/>
    </row>
    <row r="70" spans="13:13" ht="22.5" customHeight="1">
      <c r="M70" s="14"/>
    </row>
    <row r="71" spans="13:13" ht="22.5" customHeight="1">
      <c r="M71" s="14"/>
    </row>
    <row r="72" spans="13:13" ht="22.5" customHeight="1">
      <c r="M72" s="14"/>
    </row>
    <row r="73" spans="13:13" ht="22.5" customHeight="1">
      <c r="M73" s="14"/>
    </row>
    <row r="74" spans="13:13" ht="22.5" customHeight="1">
      <c r="M74" s="14"/>
    </row>
    <row r="75" spans="13:13" ht="22.5" customHeight="1">
      <c r="M75" s="14"/>
    </row>
    <row r="76" spans="13:13" ht="22.5" customHeight="1">
      <c r="M76" s="14"/>
    </row>
    <row r="77" spans="13:13" ht="22.5" customHeight="1">
      <c r="M77" s="14"/>
    </row>
    <row r="78" spans="13:13" ht="22.5" customHeight="1">
      <c r="M78" s="14"/>
    </row>
    <row r="79" spans="13:13" ht="22.5" customHeight="1">
      <c r="M79" s="14"/>
    </row>
    <row r="80" spans="13:13" ht="22.5" customHeight="1">
      <c r="M80" s="14"/>
    </row>
    <row r="81" spans="13:13" ht="22.5" customHeight="1">
      <c r="M81" s="14"/>
    </row>
    <row r="82" spans="13:13" ht="22.5" customHeight="1">
      <c r="M82" s="14"/>
    </row>
    <row r="83" spans="13:13" ht="22.5" customHeight="1">
      <c r="M83" s="14"/>
    </row>
    <row r="84" spans="13:13" ht="22.5" customHeight="1">
      <c r="M84" s="14"/>
    </row>
    <row r="85" spans="13:13" ht="22.5" customHeight="1">
      <c r="M85" s="14"/>
    </row>
    <row r="86" spans="13:13" ht="22.5" customHeight="1">
      <c r="M86" s="14"/>
    </row>
    <row r="87" spans="13:13" ht="22.5" customHeight="1">
      <c r="M87" s="14"/>
    </row>
    <row r="88" spans="13:13" ht="22.5" customHeight="1">
      <c r="M88" s="14"/>
    </row>
    <row r="89" spans="13:13" ht="22.5" customHeight="1">
      <c r="M89" s="14"/>
    </row>
    <row r="90" spans="13:13" ht="22.5" customHeight="1">
      <c r="M90" s="14"/>
    </row>
    <row r="91" spans="13:13" ht="22.5" customHeight="1">
      <c r="M91" s="14"/>
    </row>
    <row r="92" spans="13:13" ht="22.5" customHeight="1">
      <c r="M92" s="14"/>
    </row>
    <row r="93" spans="13:13" ht="22.5" customHeight="1">
      <c r="M93" s="14"/>
    </row>
    <row r="94" spans="13:13" ht="22.5" customHeight="1">
      <c r="M94" s="14"/>
    </row>
    <row r="95" spans="13:13" ht="22.5" customHeight="1">
      <c r="M95" s="14"/>
    </row>
    <row r="96" spans="13:13" ht="22.5" customHeight="1">
      <c r="M96" s="14"/>
    </row>
    <row r="97" spans="13:13" ht="22.5" customHeight="1">
      <c r="M97" s="14"/>
    </row>
    <row r="98" spans="13:13" ht="22.5" customHeight="1">
      <c r="M98" s="14"/>
    </row>
    <row r="99" spans="13:13" ht="22.5" customHeight="1">
      <c r="M99" s="14"/>
    </row>
    <row r="100" spans="13:13" ht="22.5" customHeight="1">
      <c r="M100" s="14"/>
    </row>
    <row r="101" spans="13:13" ht="22.5" customHeight="1">
      <c r="M101" s="14"/>
    </row>
    <row r="102" spans="13:13" ht="22.5" customHeight="1">
      <c r="M102" s="14"/>
    </row>
    <row r="103" spans="13:13" ht="22.5" customHeight="1">
      <c r="M103" s="14"/>
    </row>
    <row r="104" spans="13:13" ht="22.5" customHeight="1">
      <c r="M104" s="14"/>
    </row>
    <row r="105" spans="13:13" ht="22.5" customHeight="1">
      <c r="M105" s="14"/>
    </row>
    <row r="106" spans="13:13" ht="22.5" customHeight="1">
      <c r="M106" s="14"/>
    </row>
    <row r="107" spans="13:13" ht="22.5" customHeight="1">
      <c r="M107" s="14"/>
    </row>
    <row r="108" spans="13:13" ht="22.5" customHeight="1">
      <c r="M108" s="14"/>
    </row>
    <row r="109" spans="13:13" ht="22.5" customHeight="1">
      <c r="M109" s="14"/>
    </row>
    <row r="110" spans="13:13" ht="22.5" customHeight="1">
      <c r="M110" s="14"/>
    </row>
    <row r="111" spans="13:13" ht="22.5" customHeight="1">
      <c r="M111" s="14"/>
    </row>
    <row r="112" spans="13:13" ht="22.5" customHeight="1">
      <c r="M112" s="14"/>
    </row>
    <row r="113" spans="13:13" ht="22.5" customHeight="1">
      <c r="M113" s="14"/>
    </row>
    <row r="114" spans="13:13" ht="22.5" customHeight="1">
      <c r="M114" s="14"/>
    </row>
    <row r="115" spans="13:13" ht="22.5" customHeight="1">
      <c r="M115" s="14"/>
    </row>
    <row r="116" spans="13:13" ht="22.5" customHeight="1">
      <c r="M116" s="14"/>
    </row>
    <row r="117" spans="13:13" ht="22.5" customHeight="1">
      <c r="M117" s="14"/>
    </row>
    <row r="118" spans="13:13" ht="22.5" customHeight="1">
      <c r="M118" s="14"/>
    </row>
    <row r="119" spans="13:13" ht="22.5" customHeight="1">
      <c r="M119" s="14"/>
    </row>
    <row r="120" spans="13:13" ht="22.5" customHeight="1">
      <c r="M120" s="14"/>
    </row>
    <row r="121" spans="13:13" ht="22.5" customHeight="1">
      <c r="M121" s="14"/>
    </row>
    <row r="122" spans="13:13" ht="22.5" customHeight="1">
      <c r="M122" s="14"/>
    </row>
    <row r="123" spans="13:13" ht="22.5" customHeight="1">
      <c r="M123" s="14"/>
    </row>
    <row r="124" spans="13:13" ht="22.5" customHeight="1">
      <c r="M124" s="14"/>
    </row>
    <row r="125" spans="13:13" ht="22.5" customHeight="1">
      <c r="M125" s="14"/>
    </row>
    <row r="126" spans="13:13" ht="22.5" customHeight="1">
      <c r="M126" s="14"/>
    </row>
    <row r="127" spans="13:13" ht="22.5" customHeight="1">
      <c r="M127" s="14"/>
    </row>
    <row r="128" spans="13:13" ht="22.5" customHeight="1">
      <c r="M128" s="14"/>
    </row>
    <row r="129" spans="13:13" ht="22.5" customHeight="1">
      <c r="M129" s="14"/>
    </row>
    <row r="130" spans="13:13" ht="22.5" customHeight="1">
      <c r="M130" s="14"/>
    </row>
    <row r="131" spans="13:13" ht="22.5" customHeight="1">
      <c r="M131" s="14"/>
    </row>
    <row r="132" spans="13:13" ht="22.5" customHeight="1">
      <c r="M132" s="14"/>
    </row>
    <row r="133" spans="13:13" ht="22.5" customHeight="1">
      <c r="M133" s="14"/>
    </row>
    <row r="134" spans="13:13" ht="22.5" customHeight="1">
      <c r="M134" s="14"/>
    </row>
    <row r="135" spans="13:13" ht="22.5" customHeight="1">
      <c r="M135" s="14"/>
    </row>
    <row r="136" spans="13:13" ht="22.5" customHeight="1">
      <c r="M136" s="14"/>
    </row>
    <row r="137" spans="13:13" ht="22.5" customHeight="1">
      <c r="M137" s="14"/>
    </row>
    <row r="138" spans="13:13" ht="22.5" customHeight="1">
      <c r="M138" s="14"/>
    </row>
    <row r="139" spans="13:13" ht="22.5" customHeight="1">
      <c r="M139" s="14"/>
    </row>
    <row r="140" spans="13:13" ht="22.5" customHeight="1">
      <c r="M140" s="14"/>
    </row>
    <row r="141" spans="13:13" ht="22.5" customHeight="1">
      <c r="M141" s="14"/>
    </row>
    <row r="142" spans="13:13" ht="22.5" customHeight="1">
      <c r="M142" s="14"/>
    </row>
    <row r="143" spans="13:13" ht="22.5" customHeight="1">
      <c r="M143" s="14"/>
    </row>
    <row r="144" spans="13:13" ht="22.5" customHeight="1">
      <c r="M144" s="14"/>
    </row>
    <row r="145" spans="13:13" ht="22.5" customHeight="1">
      <c r="M145" s="14"/>
    </row>
    <row r="146" spans="13:13" ht="22.5" customHeight="1">
      <c r="M146" s="14"/>
    </row>
    <row r="147" spans="13:13" ht="22.5" customHeight="1">
      <c r="M147" s="14"/>
    </row>
    <row r="148" spans="13:13" ht="22.5" customHeight="1">
      <c r="M148" s="14"/>
    </row>
    <row r="149" spans="13:13" ht="22.5" customHeight="1">
      <c r="M149" s="14"/>
    </row>
    <row r="150" spans="13:13" ht="22.5" customHeight="1">
      <c r="M150" s="14"/>
    </row>
    <row r="151" spans="13:13" ht="22.5" customHeight="1">
      <c r="M151" s="14"/>
    </row>
    <row r="152" spans="13:13" ht="22.5" customHeight="1">
      <c r="M152" s="14"/>
    </row>
    <row r="153" spans="13:13" ht="22.5" customHeight="1">
      <c r="M153" s="14"/>
    </row>
    <row r="154" spans="13:13" ht="22.5" customHeight="1">
      <c r="M154" s="14"/>
    </row>
    <row r="155" spans="13:13" ht="22.5" customHeight="1">
      <c r="M155" s="14"/>
    </row>
    <row r="156" spans="13:13" ht="22.5" customHeight="1">
      <c r="M156" s="14"/>
    </row>
    <row r="157" spans="13:13" ht="22.5" customHeight="1">
      <c r="M157" s="14"/>
    </row>
    <row r="158" spans="13:13" ht="22.5" customHeight="1">
      <c r="M158" s="14"/>
    </row>
    <row r="159" spans="13:13" ht="22.5" customHeight="1">
      <c r="M159" s="14"/>
    </row>
    <row r="160" spans="13:13" ht="22.5" customHeight="1">
      <c r="M160" s="14"/>
    </row>
    <row r="161" spans="13:13" ht="22.5" customHeight="1">
      <c r="M161" s="14"/>
    </row>
    <row r="162" spans="13:13" ht="22.5" customHeight="1">
      <c r="M162" s="14"/>
    </row>
    <row r="163" spans="13:13" ht="22.5" customHeight="1">
      <c r="M163" s="14"/>
    </row>
    <row r="164" spans="13:13" ht="22.5" customHeight="1">
      <c r="M164" s="14"/>
    </row>
    <row r="165" spans="13:13" ht="22.5" customHeight="1">
      <c r="M165" s="14"/>
    </row>
    <row r="166" spans="13:13" ht="22.5" customHeight="1">
      <c r="M166" s="14"/>
    </row>
    <row r="167" spans="13:13" ht="22.5" customHeight="1">
      <c r="M167" s="14"/>
    </row>
    <row r="168" spans="13:13" ht="22.5" customHeight="1">
      <c r="M168" s="14"/>
    </row>
    <row r="169" spans="13:13" ht="22.5" customHeight="1">
      <c r="M169" s="14"/>
    </row>
  </sheetData>
  <mergeCells count="5">
    <mergeCell ref="A3:K3"/>
    <mergeCell ref="A15:E15"/>
    <mergeCell ref="A1:K1"/>
    <mergeCell ref="A2:K2"/>
    <mergeCell ref="A4:K4"/>
  </mergeCells>
  <conditionalFormatting sqref="C7:C14">
    <cfRule type="cellIs" dxfId="243" priority="1" operator="equal">
      <formula>0</formula>
    </cfRule>
  </conditionalFormatting>
  <pageMargins left="0.70866141732283472" right="0.70866141732283472" top="0.74803149606299213" bottom="0.74803149606299213" header="0.31496062992125984" footer="0.31496062992125984"/>
  <pageSetup scale="41" orientation="landscape" r:id="rId1"/>
  <drawing r:id="rId2"/>
  <tableParts count="1">
    <tablePart r:id="rId3"/>
  </tablePart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tabColor theme="8" tint="-0.249977111117893"/>
    <pageSetUpPr fitToPage="1"/>
  </sheetPr>
  <dimension ref="A1:I90"/>
  <sheetViews>
    <sheetView showGridLines="0" view="pageBreakPreview" zoomScale="70" zoomScaleNormal="100" zoomScaleSheetLayoutView="70" workbookViewId="0">
      <selection activeCell="E12" sqref="E12"/>
    </sheetView>
  </sheetViews>
  <sheetFormatPr defaultColWidth="11.42578125" defaultRowHeight="15"/>
  <cols>
    <col min="1" max="1" width="61.140625" style="62" customWidth="1"/>
    <col min="2" max="2" width="33.42578125" style="62" customWidth="1"/>
    <col min="3" max="8" width="26.5703125" style="62" customWidth="1"/>
    <col min="9" max="9" width="24.7109375" style="62" customWidth="1"/>
    <col min="10" max="16384" width="11.42578125" style="62"/>
  </cols>
  <sheetData>
    <row r="1" spans="1:9" s="377" customFormat="1" ht="66" customHeight="1">
      <c r="A1" s="1613" t="s">
        <v>960</v>
      </c>
      <c r="B1" s="1613"/>
      <c r="C1" s="1613"/>
      <c r="D1" s="1613"/>
      <c r="E1" s="1613"/>
      <c r="F1" s="1613"/>
      <c r="G1" s="1613"/>
      <c r="H1" s="1613"/>
      <c r="I1" s="1613"/>
    </row>
    <row r="2" spans="1:9" s="377" customFormat="1" ht="24" customHeight="1">
      <c r="A2" s="1708" t="s">
        <v>961</v>
      </c>
      <c r="B2" s="1708"/>
      <c r="C2" s="1708"/>
      <c r="D2" s="1708"/>
      <c r="E2" s="1708"/>
      <c r="F2" s="1708"/>
      <c r="G2" s="1708"/>
      <c r="H2" s="1708"/>
      <c r="I2" s="1708"/>
    </row>
    <row r="3" spans="1:9" ht="4.5" customHeight="1"/>
    <row r="4" spans="1:9" ht="213" customHeight="1">
      <c r="A4" s="1709" t="s">
        <v>962</v>
      </c>
      <c r="B4" s="1710"/>
      <c r="C4" s="1710"/>
      <c r="D4" s="1710"/>
      <c r="E4" s="1710"/>
      <c r="F4" s="1710"/>
      <c r="G4" s="1710"/>
      <c r="H4" s="1710"/>
      <c r="I4" s="1710"/>
    </row>
    <row r="5" spans="1:9" ht="9.75" customHeight="1"/>
    <row r="6" spans="1:9" s="363" customFormat="1" ht="24" customHeight="1">
      <c r="A6" s="1263" t="s">
        <v>963</v>
      </c>
      <c r="B6" s="1264" t="s">
        <v>964</v>
      </c>
      <c r="C6" s="1265" t="s">
        <v>965</v>
      </c>
      <c r="D6" s="362"/>
      <c r="E6" s="362"/>
      <c r="F6" s="362"/>
      <c r="G6" s="362"/>
      <c r="H6" s="362"/>
      <c r="I6" s="362"/>
    </row>
    <row r="7" spans="1:9" ht="18" customHeight="1">
      <c r="A7" s="1266" t="s">
        <v>223</v>
      </c>
      <c r="B7" s="1267">
        <v>628978388338.77002</v>
      </c>
      <c r="C7" s="1268">
        <f>+Tabla4112[[#This Row],[Inversión ]]/$B$15</f>
        <v>0.48826689367714982</v>
      </c>
      <c r="D7" s="820"/>
      <c r="E7" s="820"/>
      <c r="F7" s="820"/>
      <c r="G7" s="820"/>
      <c r="H7" s="820"/>
      <c r="I7" s="820"/>
    </row>
    <row r="8" spans="1:9" ht="18" customHeight="1">
      <c r="A8" s="1266" t="s">
        <v>966</v>
      </c>
      <c r="B8" s="1267">
        <v>247838329301.22998</v>
      </c>
      <c r="C8" s="1268">
        <f>+Tabla4112[[#This Row],[Inversión ]]/$B$15</f>
        <v>0.19239333723636465</v>
      </c>
      <c r="D8" s="820"/>
      <c r="E8" s="820"/>
      <c r="F8" s="820"/>
      <c r="G8" s="820"/>
      <c r="H8" s="820"/>
      <c r="I8" s="820"/>
    </row>
    <row r="9" spans="1:9" ht="18" customHeight="1">
      <c r="A9" s="1266" t="s">
        <v>967</v>
      </c>
      <c r="B9" s="1267">
        <v>92041346924.460007</v>
      </c>
      <c r="C9" s="1268">
        <f>+Tabla4112[[#This Row],[Inversión ]]/$B$15</f>
        <v>7.1450376333855412E-2</v>
      </c>
      <c r="D9" s="820"/>
      <c r="E9" s="820"/>
      <c r="F9" s="820"/>
      <c r="G9" s="820"/>
      <c r="H9" s="820"/>
      <c r="I9" s="820"/>
    </row>
    <row r="10" spans="1:9" ht="18" customHeight="1">
      <c r="A10" s="1266" t="s">
        <v>968</v>
      </c>
      <c r="B10" s="1267">
        <v>25278252133.360001</v>
      </c>
      <c r="C10" s="1268">
        <f>+Tabla4112[[#This Row],[Inversión ]]/$B$15</f>
        <v>1.9623144253560171E-2</v>
      </c>
      <c r="D10" s="820"/>
      <c r="E10" s="820"/>
      <c r="F10" s="820"/>
      <c r="G10" s="820"/>
      <c r="H10" s="820"/>
      <c r="I10" s="820"/>
    </row>
    <row r="11" spans="1:9" ht="18" customHeight="1">
      <c r="A11" s="1266" t="s">
        <v>969</v>
      </c>
      <c r="B11" s="1267">
        <v>636508837.70000005</v>
      </c>
      <c r="C11" s="1268">
        <f>+Tabla4112[[#This Row],[Inversión ]]/$B$15</f>
        <v>4.9411267341421209E-4</v>
      </c>
      <c r="D11" s="820"/>
      <c r="E11" s="820"/>
      <c r="F11" s="820"/>
      <c r="G11" s="820"/>
      <c r="H11" s="820"/>
      <c r="I11" s="820"/>
    </row>
    <row r="12" spans="1:9" ht="18" customHeight="1">
      <c r="A12" s="1266" t="s">
        <v>819</v>
      </c>
      <c r="B12" s="1267">
        <v>29618943066.23</v>
      </c>
      <c r="C12" s="1268">
        <f>+Tabla4112[[#This Row],[Inversión ]]/$B$15</f>
        <v>2.2992760312710806E-2</v>
      </c>
      <c r="D12" s="820"/>
      <c r="E12" s="820"/>
      <c r="F12" s="820"/>
      <c r="G12" s="820"/>
      <c r="H12" s="820"/>
      <c r="I12" s="820"/>
    </row>
    <row r="13" spans="1:9" ht="18" customHeight="1">
      <c r="A13" s="1266" t="s">
        <v>970</v>
      </c>
      <c r="B13" s="1267">
        <v>57616087014.689995</v>
      </c>
      <c r="C13" s="1268">
        <f>+Tabla4112[[#This Row],[Inversión ]]/$B$15</f>
        <v>4.4726541251752898E-2</v>
      </c>
      <c r="D13" s="820"/>
      <c r="E13" s="820"/>
      <c r="F13" s="820"/>
      <c r="G13" s="820"/>
      <c r="H13" s="820"/>
      <c r="I13" s="820"/>
    </row>
    <row r="14" spans="1:9" ht="18" customHeight="1">
      <c r="A14" s="1269" t="s">
        <v>971</v>
      </c>
      <c r="B14" s="1267">
        <v>206177758611.70999</v>
      </c>
      <c r="C14" s="1268">
        <f>+Tabla4112[[#This Row],[Inversión ]]/$B$15</f>
        <v>0.16005283426119207</v>
      </c>
      <c r="D14" s="820"/>
      <c r="E14" s="820"/>
      <c r="F14" s="820"/>
      <c r="G14" s="820"/>
      <c r="H14" s="820"/>
      <c r="I14" s="820"/>
    </row>
    <row r="15" spans="1:9" s="104" customFormat="1" ht="15" customHeight="1">
      <c r="A15" s="1270" t="s">
        <v>130</v>
      </c>
      <c r="B15" s="1271">
        <f>SUM(B7:B14)</f>
        <v>1288185614228.1499</v>
      </c>
      <c r="C15" s="1268">
        <f>+Tabla4112[[#This Row],[Inversión ]]/$B$15</f>
        <v>1</v>
      </c>
      <c r="D15" s="820"/>
      <c r="E15" s="820"/>
      <c r="F15" s="820"/>
      <c r="G15" s="820"/>
      <c r="H15" s="820"/>
      <c r="I15" s="820"/>
    </row>
    <row r="16" spans="1:9" ht="22.5" customHeight="1">
      <c r="A16" s="1272" t="s">
        <v>972</v>
      </c>
    </row>
    <row r="59" ht="15" hidden="1" customHeight="1"/>
    <row r="60" ht="15" hidden="1" customHeight="1"/>
    <row r="61" ht="15" hidden="1" customHeight="1"/>
    <row r="62" ht="15" hidden="1" customHeight="1"/>
    <row r="63" ht="15" hidden="1" customHeight="1"/>
    <row r="64" ht="15" hidden="1" customHeight="1"/>
    <row r="65" ht="15" hidden="1" customHeight="1"/>
    <row r="66" ht="15" hidden="1" customHeight="1"/>
    <row r="67" ht="15" hidden="1" customHeight="1"/>
    <row r="68" ht="15" hidden="1" customHeight="1"/>
    <row r="69" ht="15" hidden="1" customHeight="1"/>
    <row r="70" ht="15" hidden="1" customHeight="1"/>
    <row r="71" ht="15" hidden="1" customHeight="1"/>
    <row r="72" ht="15" hidden="1" customHeight="1"/>
    <row r="73" ht="15" hidden="1" customHeight="1"/>
    <row r="74" ht="15" hidden="1" customHeight="1"/>
    <row r="75" ht="15" hidden="1" customHeight="1"/>
    <row r="76" ht="15" hidden="1" customHeight="1"/>
    <row r="77" ht="15" hidden="1" customHeight="1"/>
    <row r="78" ht="15" hidden="1" customHeight="1"/>
    <row r="79" ht="15" hidden="1" customHeight="1"/>
    <row r="80" ht="15" hidden="1" customHeight="1"/>
    <row r="81" ht="15" hidden="1" customHeight="1"/>
    <row r="82" ht="15" hidden="1" customHeight="1"/>
    <row r="83" ht="15" hidden="1" customHeight="1"/>
    <row r="84" ht="15" hidden="1" customHeight="1"/>
    <row r="85" ht="15" hidden="1" customHeight="1"/>
    <row r="86" ht="15" hidden="1" customHeight="1"/>
    <row r="87" ht="15" hidden="1" customHeight="1"/>
    <row r="88" ht="15" hidden="1" customHeight="1"/>
    <row r="89" ht="15" hidden="1" customHeight="1"/>
    <row r="90" ht="15" hidden="1" customHeight="1"/>
  </sheetData>
  <mergeCells count="3">
    <mergeCell ref="A1:I1"/>
    <mergeCell ref="A2:I2"/>
    <mergeCell ref="A4:I4"/>
  </mergeCells>
  <pageMargins left="0.70866141732283472" right="0.70866141732283472" top="0.74803149606299213" bottom="0.74803149606299213" header="0.31496062992125984" footer="0.31496062992125984"/>
  <pageSetup scale="43" orientation="landscape" r:id="rId1"/>
  <drawing r:id="rId2"/>
  <tableParts count="1">
    <tablePart r:id="rId3"/>
  </tableParts>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tabColor theme="8" tint="-0.249977111117893"/>
    <pageSetUpPr fitToPage="1"/>
  </sheetPr>
  <dimension ref="A1:I23"/>
  <sheetViews>
    <sheetView showGridLines="0" view="pageBreakPreview" zoomScale="70" zoomScaleNormal="85" zoomScaleSheetLayoutView="70" workbookViewId="0">
      <selection activeCell="D10" sqref="D10"/>
    </sheetView>
  </sheetViews>
  <sheetFormatPr defaultColWidth="11.42578125" defaultRowHeight="13.5" customHeight="1"/>
  <cols>
    <col min="1" max="1" width="63.5703125" style="18" customWidth="1"/>
    <col min="2" max="2" width="46.42578125" style="18" customWidth="1"/>
    <col min="3" max="3" width="36.28515625" style="18" customWidth="1"/>
    <col min="4" max="5" width="29.5703125" style="18" customWidth="1"/>
    <col min="6" max="6" width="20" style="18" customWidth="1"/>
    <col min="7" max="16384" width="11.42578125" style="18"/>
  </cols>
  <sheetData>
    <row r="1" spans="1:9" ht="68.25" customHeight="1">
      <c r="A1" s="1712" t="s">
        <v>973</v>
      </c>
      <c r="B1" s="1712"/>
      <c r="C1" s="1712"/>
      <c r="D1" s="1712"/>
      <c r="E1" s="1712"/>
      <c r="F1" s="1712"/>
      <c r="G1" s="1712"/>
      <c r="H1" s="1712"/>
      <c r="I1" s="1712"/>
    </row>
    <row r="2" spans="1:9" ht="28.5" customHeight="1">
      <c r="A2" s="1711" t="str">
        <f>+'Resumen '!O3</f>
        <v>Período: Agosto 2025</v>
      </c>
      <c r="B2" s="1711"/>
      <c r="C2" s="1711"/>
      <c r="D2" s="1711"/>
      <c r="E2" s="1711"/>
      <c r="F2" s="1711"/>
      <c r="G2" s="1711"/>
      <c r="H2" s="1711"/>
      <c r="I2" s="1711"/>
    </row>
    <row r="3" spans="1:9" ht="16.5" customHeight="1">
      <c r="A3" s="1628"/>
      <c r="B3" s="1628"/>
      <c r="C3" s="1628"/>
      <c r="D3" s="1628"/>
      <c r="E3" s="291"/>
    </row>
    <row r="4" spans="1:9" ht="196.5" customHeight="1">
      <c r="A4" s="1591" t="s">
        <v>974</v>
      </c>
      <c r="B4" s="1591"/>
      <c r="C4" s="1591"/>
      <c r="D4" s="1591"/>
      <c r="E4" s="1591"/>
      <c r="F4" s="1591"/>
      <c r="G4" s="1591"/>
      <c r="H4" s="1591"/>
      <c r="I4" s="1591"/>
    </row>
    <row r="5" spans="1:9" ht="16.5" customHeight="1">
      <c r="A5" s="291"/>
      <c r="B5" s="291"/>
      <c r="C5" s="291"/>
      <c r="D5" s="291"/>
      <c r="E5" s="291"/>
    </row>
    <row r="6" spans="1:9" s="59" customFormat="1" ht="36.75" customHeight="1">
      <c r="A6" s="1364" t="s">
        <v>975</v>
      </c>
      <c r="B6" s="1365" t="s">
        <v>64</v>
      </c>
      <c r="C6" s="1366" t="s">
        <v>118</v>
      </c>
      <c r="D6" s="57"/>
      <c r="E6" s="57"/>
      <c r="F6" s="57"/>
    </row>
    <row r="7" spans="1:9" ht="24" customHeight="1">
      <c r="A7" s="1367" t="s">
        <v>245</v>
      </c>
      <c r="B7" s="1368">
        <v>1180646634963.6299</v>
      </c>
      <c r="C7" s="1369">
        <f>+Tabla318[[#This Row],[Total]]/$B$12</f>
        <v>0.79430978036619981</v>
      </c>
      <c r="D7" s="31"/>
      <c r="E7" s="31"/>
      <c r="F7" s="31"/>
    </row>
    <row r="8" spans="1:9" ht="24" customHeight="1">
      <c r="A8" s="1367" t="s">
        <v>249</v>
      </c>
      <c r="B8" s="1368">
        <v>87595393378.800003</v>
      </c>
      <c r="C8" s="1369">
        <f>+Tabla318[[#This Row],[Total]]/$B$12</f>
        <v>5.8932008625890736E-2</v>
      </c>
      <c r="F8" s="50"/>
    </row>
    <row r="9" spans="1:9" ht="24" customHeight="1">
      <c r="A9" s="1367" t="s">
        <v>253</v>
      </c>
      <c r="B9" s="1368">
        <v>50752898771.059998</v>
      </c>
      <c r="C9" s="1369">
        <f>+Tabla318[[#This Row],[Total]]/$B$12</f>
        <v>3.4145291810390423E-2</v>
      </c>
      <c r="D9" s="51"/>
      <c r="E9" s="51"/>
      <c r="F9" s="50"/>
    </row>
    <row r="10" spans="1:9" ht="24" customHeight="1">
      <c r="A10" s="1367" t="s">
        <v>257</v>
      </c>
      <c r="B10" s="1368">
        <v>588967693.56999993</v>
      </c>
      <c r="C10" s="1369">
        <f>+Tabla318[[#This Row],[Total]]/$B$12</f>
        <v>3.9624286002965257E-4</v>
      </c>
      <c r="D10" s="52"/>
      <c r="E10" s="52"/>
      <c r="F10" s="50"/>
    </row>
    <row r="11" spans="1:9" ht="24" customHeight="1">
      <c r="A11" s="986" t="s">
        <v>261</v>
      </c>
      <c r="B11" s="1368">
        <v>166796688873.173</v>
      </c>
      <c r="C11" s="1369">
        <f>+Tabla318[[#This Row],[Total]]/$B$12</f>
        <v>0.1122166763374892</v>
      </c>
      <c r="F11" s="50"/>
    </row>
    <row r="12" spans="1:9" ht="22.5" customHeight="1">
      <c r="A12" s="1370" t="s">
        <v>64</v>
      </c>
      <c r="B12" s="1371">
        <f>SUM(B7:B11)</f>
        <v>1486380583680.2332</v>
      </c>
      <c r="C12" s="1372">
        <f>+Tabla318[[#This Row],[Total]]/$B$12</f>
        <v>1</v>
      </c>
      <c r="F12" s="50"/>
    </row>
    <row r="13" spans="1:9" ht="21">
      <c r="A13" s="986" t="s">
        <v>976</v>
      </c>
    </row>
    <row r="14" spans="1:9" ht="15"/>
    <row r="15" spans="1:9" ht="24" customHeight="1"/>
    <row r="17" ht="15"/>
    <row r="18" ht="15"/>
    <row r="19" ht="15"/>
    <row r="20" ht="15"/>
    <row r="21" ht="15"/>
    <row r="22" ht="15"/>
    <row r="23" ht="15"/>
  </sheetData>
  <mergeCells count="4">
    <mergeCell ref="A3:D3"/>
    <mergeCell ref="A2:I2"/>
    <mergeCell ref="A1:I1"/>
    <mergeCell ref="A4:I4"/>
  </mergeCells>
  <conditionalFormatting sqref="A13">
    <cfRule type="cellIs" dxfId="224" priority="7" operator="equal">
      <formula>0</formula>
    </cfRule>
  </conditionalFormatting>
  <conditionalFormatting sqref="A6:B12">
    <cfRule type="cellIs" dxfId="223" priority="14" operator="equal">
      <formula>0</formula>
    </cfRule>
  </conditionalFormatting>
  <conditionalFormatting sqref="B7:B12 A12">
    <cfRule type="cellIs" dxfId="222" priority="10" operator="equal">
      <formula>0</formula>
    </cfRule>
  </conditionalFormatting>
  <conditionalFormatting sqref="C12">
    <cfRule type="cellIs" dxfId="221" priority="8" operator="equal">
      <formula>0</formula>
    </cfRule>
    <cfRule type="cellIs" dxfId="220" priority="9" operator="equal">
      <formula>0</formula>
    </cfRule>
  </conditionalFormatting>
  <pageMargins left="0.70866141732283472" right="0.70866141732283472" top="0.74803149606299213" bottom="0.74803149606299213" header="0.31496062992125984" footer="0.31496062992125984"/>
  <pageSetup scale="47" orientation="landscape" r:id="rId1"/>
  <drawing r:id="rId2"/>
  <tableParts count="1">
    <tablePart r:id="rId3"/>
  </tableParts>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96">
    <tabColor theme="8" tint="-0.249977111117893"/>
    <pageSetUpPr fitToPage="1"/>
  </sheetPr>
  <dimension ref="A1:J54"/>
  <sheetViews>
    <sheetView showGridLines="0" view="pageBreakPreview" zoomScale="70" zoomScaleNormal="100" zoomScaleSheetLayoutView="70" workbookViewId="0">
      <selection activeCell="J26" sqref="J26"/>
    </sheetView>
  </sheetViews>
  <sheetFormatPr defaultColWidth="11.42578125" defaultRowHeight="15"/>
  <cols>
    <col min="1" max="1" width="34" style="23" customWidth="1"/>
    <col min="2" max="2" width="46" style="23" customWidth="1"/>
    <col min="3" max="3" width="40" style="23" customWidth="1"/>
    <col min="4" max="4" width="11.42578125" style="23"/>
    <col min="5" max="5" width="25.140625" style="23" customWidth="1"/>
    <col min="6" max="6" width="24.7109375" style="23" customWidth="1"/>
    <col min="7" max="7" width="27.28515625" style="23" customWidth="1"/>
    <col min="8" max="8" width="11.42578125" style="23"/>
    <col min="9" max="10" width="11.42578125" style="114"/>
    <col min="11" max="16384" width="11.42578125" style="23"/>
  </cols>
  <sheetData>
    <row r="1" spans="1:10" s="380" customFormat="1" ht="81.75" customHeight="1">
      <c r="A1" s="1687" t="s">
        <v>977</v>
      </c>
      <c r="B1" s="1687"/>
      <c r="C1" s="1687"/>
      <c r="D1" s="1687"/>
      <c r="E1" s="1687"/>
      <c r="F1" s="1687"/>
      <c r="G1" s="1687"/>
      <c r="H1" s="1687"/>
      <c r="I1" s="1687"/>
      <c r="J1" s="379"/>
    </row>
    <row r="2" spans="1:10" s="380" customFormat="1" ht="32.25" customHeight="1">
      <c r="A2" s="1617" t="s">
        <v>77</v>
      </c>
      <c r="B2" s="1617"/>
      <c r="C2" s="1617"/>
      <c r="D2" s="1617"/>
      <c r="E2" s="1617"/>
      <c r="F2" s="1617"/>
      <c r="G2" s="1617"/>
      <c r="H2" s="1617"/>
      <c r="I2" s="1617"/>
      <c r="J2" s="379"/>
    </row>
    <row r="3" spans="1:10" ht="9.75" customHeight="1">
      <c r="A3" s="1714" t="s">
        <v>978</v>
      </c>
      <c r="B3" s="1714"/>
      <c r="C3" s="1714"/>
      <c r="D3" s="1714"/>
      <c r="E3" s="1714"/>
      <c r="F3" s="1714"/>
      <c r="G3" s="1714"/>
      <c r="H3" s="1714"/>
      <c r="I3" s="1714"/>
    </row>
    <row r="4" spans="1:10" ht="260.25" customHeight="1">
      <c r="A4" s="1715" t="s">
        <v>979</v>
      </c>
      <c r="B4" s="1715"/>
      <c r="C4" s="1715"/>
      <c r="D4" s="1715"/>
      <c r="E4" s="1715"/>
      <c r="F4" s="1715"/>
      <c r="G4" s="1715"/>
      <c r="H4" s="1715"/>
      <c r="I4" s="1715"/>
    </row>
    <row r="5" spans="1:10" ht="16.5" customHeight="1">
      <c r="A5" s="1175"/>
      <c r="B5" s="1175"/>
      <c r="C5" s="1175"/>
      <c r="D5" s="1175"/>
      <c r="E5" s="1175"/>
      <c r="F5" s="1175"/>
      <c r="G5" s="1175"/>
      <c r="H5" s="1175"/>
      <c r="I5" s="1175"/>
    </row>
    <row r="6" spans="1:10" ht="42.75" customHeight="1">
      <c r="A6" s="1713" t="s">
        <v>980</v>
      </c>
      <c r="B6" s="1713"/>
      <c r="C6" s="1713"/>
    </row>
    <row r="7" spans="1:10" ht="30" customHeight="1">
      <c r="A7" s="645" t="s">
        <v>639</v>
      </c>
      <c r="B7" s="646" t="s">
        <v>981</v>
      </c>
      <c r="C7" s="647" t="s">
        <v>982</v>
      </c>
      <c r="G7" s="66"/>
      <c r="H7" s="66"/>
      <c r="I7" s="115"/>
    </row>
    <row r="8" spans="1:10" ht="26.25" hidden="1">
      <c r="A8" s="461">
        <v>37956</v>
      </c>
      <c r="B8" s="460">
        <v>0.24099999999999999</v>
      </c>
      <c r="C8" s="462">
        <v>0.23569999999999999</v>
      </c>
      <c r="G8" s="66"/>
      <c r="H8" s="66"/>
      <c r="I8" s="115"/>
    </row>
    <row r="9" spans="1:10" ht="26.25" hidden="1">
      <c r="A9" s="461">
        <v>38139</v>
      </c>
      <c r="B9" s="460">
        <v>0.25175884853706698</v>
      </c>
      <c r="C9" s="462">
        <v>0.24867163477509091</v>
      </c>
      <c r="G9" s="66"/>
      <c r="H9" s="66"/>
      <c r="I9" s="115"/>
    </row>
    <row r="10" spans="1:10" ht="26.25" hidden="1">
      <c r="A10" s="461">
        <v>38322</v>
      </c>
      <c r="B10" s="460">
        <v>0.22987130488506399</v>
      </c>
      <c r="C10" s="462">
        <v>0.238433752130429</v>
      </c>
      <c r="G10" s="66"/>
      <c r="H10" s="66"/>
      <c r="I10" s="115"/>
    </row>
    <row r="11" spans="1:10" ht="26.25" hidden="1">
      <c r="A11" s="461">
        <v>38504</v>
      </c>
      <c r="B11" s="460">
        <v>0.1992410770624177</v>
      </c>
      <c r="C11" s="462">
        <v>0.20409561690347056</v>
      </c>
      <c r="G11" s="66"/>
      <c r="H11" s="66"/>
      <c r="I11" s="115"/>
    </row>
    <row r="12" spans="1:10" ht="26.25" hidden="1">
      <c r="A12" s="461">
        <v>38687</v>
      </c>
      <c r="B12" s="460">
        <v>0.17089695553831788</v>
      </c>
      <c r="C12" s="462">
        <v>0.16964146990989265</v>
      </c>
      <c r="G12" s="66"/>
      <c r="H12" s="66"/>
      <c r="I12" s="115"/>
    </row>
    <row r="13" spans="1:10" ht="26.25" hidden="1">
      <c r="A13" s="461">
        <v>38869</v>
      </c>
      <c r="B13" s="460">
        <v>0.13300480636525761</v>
      </c>
      <c r="C13" s="462">
        <v>0.13468173812691406</v>
      </c>
      <c r="G13" s="66"/>
      <c r="H13" s="66"/>
      <c r="I13" s="115"/>
    </row>
    <row r="14" spans="1:10" ht="26.25" hidden="1">
      <c r="A14" s="461">
        <v>39052</v>
      </c>
      <c r="B14" s="460">
        <v>0.11468843642102869</v>
      </c>
      <c r="C14" s="462">
        <v>0.11484584318471436</v>
      </c>
      <c r="G14" s="66"/>
      <c r="H14" s="66"/>
      <c r="I14" s="115"/>
    </row>
    <row r="15" spans="1:10" ht="26.25" hidden="1">
      <c r="A15" s="461">
        <v>39234</v>
      </c>
      <c r="B15" s="460">
        <v>9.4391360756030912E-2</v>
      </c>
      <c r="C15" s="462">
        <v>9.4204840251650449E-2</v>
      </c>
      <c r="G15" s="66"/>
      <c r="H15" s="66"/>
      <c r="I15" s="115"/>
    </row>
    <row r="16" spans="1:10" ht="26.25" hidden="1">
      <c r="A16" s="461">
        <v>39417</v>
      </c>
      <c r="B16" s="460">
        <v>8.4768885030462301E-2</v>
      </c>
      <c r="C16" s="462">
        <v>8.4401489702688598E-2</v>
      </c>
      <c r="G16" s="66"/>
      <c r="H16" s="66"/>
      <c r="I16" s="115"/>
    </row>
    <row r="17" spans="1:10" ht="26.25" hidden="1">
      <c r="A17" s="461">
        <v>39600</v>
      </c>
      <c r="B17" s="460">
        <v>8.6699999999999999E-2</v>
      </c>
      <c r="C17" s="462">
        <v>9.06E-2</v>
      </c>
    </row>
    <row r="18" spans="1:10" ht="26.25" hidden="1">
      <c r="A18" s="461">
        <v>39783</v>
      </c>
      <c r="B18" s="460">
        <v>0.1208</v>
      </c>
      <c r="C18" s="462">
        <v>0.1326</v>
      </c>
    </row>
    <row r="19" spans="1:10" customFormat="1" ht="26.25" hidden="1">
      <c r="A19" s="461">
        <v>39965</v>
      </c>
      <c r="B19" s="460">
        <v>0.15529999999999999</v>
      </c>
      <c r="C19" s="462">
        <v>0.161</v>
      </c>
      <c r="D19" s="23"/>
      <c r="I19" s="47"/>
      <c r="J19" s="47"/>
    </row>
    <row r="20" spans="1:10" ht="26.25" hidden="1">
      <c r="A20" s="461">
        <v>40148</v>
      </c>
      <c r="B20" s="460">
        <v>0.1404</v>
      </c>
      <c r="C20" s="462">
        <v>0.14330000000000001</v>
      </c>
    </row>
    <row r="21" spans="1:10" ht="26.25" hidden="1">
      <c r="A21" s="461">
        <v>40330</v>
      </c>
      <c r="B21" s="460">
        <v>0.11609999999999999</v>
      </c>
      <c r="C21" s="462">
        <v>0.1183</v>
      </c>
      <c r="E21"/>
      <c r="F21"/>
      <c r="G21"/>
      <c r="H21"/>
      <c r="I21" s="47"/>
    </row>
    <row r="22" spans="1:10" ht="26.25">
      <c r="A22" s="461">
        <v>40513</v>
      </c>
      <c r="B22" s="460">
        <v>0.108409960162953</v>
      </c>
      <c r="C22" s="462">
        <v>0.110547250717437</v>
      </c>
    </row>
    <row r="23" spans="1:10" ht="26.25" hidden="1">
      <c r="A23" s="461">
        <v>40695</v>
      </c>
      <c r="B23" s="460">
        <v>0.113957126516463</v>
      </c>
      <c r="C23" s="462">
        <v>0.115288967128472</v>
      </c>
    </row>
    <row r="24" spans="1:10" ht="26.25">
      <c r="A24" s="461">
        <v>40878</v>
      </c>
      <c r="B24" s="460">
        <v>0.124824699343822</v>
      </c>
      <c r="C24" s="462">
        <v>0.12663965470126301</v>
      </c>
    </row>
    <row r="25" spans="1:10" ht="26.25" hidden="1">
      <c r="A25" s="461">
        <v>41061</v>
      </c>
      <c r="B25" s="460">
        <v>0.13097785101096041</v>
      </c>
      <c r="C25" s="462">
        <v>0.13425247806895432</v>
      </c>
    </row>
    <row r="26" spans="1:10" ht="26.25">
      <c r="A26" s="461">
        <v>41244</v>
      </c>
      <c r="B26" s="460">
        <v>0.14269999999999999</v>
      </c>
      <c r="C26" s="462">
        <v>0.1454</v>
      </c>
    </row>
    <row r="27" spans="1:10" ht="26.25" hidden="1">
      <c r="A27" s="461">
        <v>41426</v>
      </c>
      <c r="B27" s="460">
        <v>0.15329999999999999</v>
      </c>
      <c r="C27" s="462">
        <v>0.15759999999999999</v>
      </c>
    </row>
    <row r="28" spans="1:10" ht="26.25">
      <c r="A28" s="461">
        <v>41609</v>
      </c>
      <c r="B28" s="460">
        <v>0.132289709655253</v>
      </c>
      <c r="C28" s="462">
        <v>0.133732017269869</v>
      </c>
    </row>
    <row r="29" spans="1:10" ht="26.25" hidden="1">
      <c r="A29" s="461">
        <v>41791</v>
      </c>
      <c r="B29" s="460">
        <v>0.116663916655663</v>
      </c>
      <c r="C29" s="462">
        <v>0.117645839774349</v>
      </c>
    </row>
    <row r="30" spans="1:10" ht="26.25">
      <c r="A30" s="461">
        <v>41974</v>
      </c>
      <c r="B30" s="460">
        <v>0.12024802064232901</v>
      </c>
      <c r="C30" s="462">
        <v>0.124785116569871</v>
      </c>
    </row>
    <row r="31" spans="1:10" ht="26.25" hidden="1">
      <c r="A31" s="461">
        <v>42156</v>
      </c>
      <c r="B31" s="460">
        <v>0.119904812700729</v>
      </c>
      <c r="C31" s="462">
        <v>0.12382087974788</v>
      </c>
    </row>
    <row r="32" spans="1:10" ht="26.25">
      <c r="A32" s="461">
        <v>42339</v>
      </c>
      <c r="B32" s="460">
        <v>0.10699132529452618</v>
      </c>
      <c r="C32" s="462">
        <v>0.11080081164274938</v>
      </c>
    </row>
    <row r="33" spans="1:3" ht="26.25" hidden="1">
      <c r="A33" s="461">
        <v>42522</v>
      </c>
      <c r="B33" s="460">
        <v>9.4724611591017208E-2</v>
      </c>
      <c r="C33" s="462">
        <v>9.923979479437206E-2</v>
      </c>
    </row>
    <row r="34" spans="1:3" ht="26.25">
      <c r="A34" s="461">
        <v>42705</v>
      </c>
      <c r="B34" s="460">
        <v>9.8297349429762718E-2</v>
      </c>
      <c r="C34" s="462">
        <v>0.10235589284546419</v>
      </c>
    </row>
    <row r="35" spans="1:3" ht="26.25">
      <c r="A35" s="461">
        <v>43070</v>
      </c>
      <c r="B35" s="460">
        <v>0.1082</v>
      </c>
      <c r="C35" s="462">
        <v>0.11070000000000001</v>
      </c>
    </row>
    <row r="36" spans="1:3" ht="26.25">
      <c r="A36" s="463">
        <v>43435</v>
      </c>
      <c r="B36" s="464">
        <v>7.7600000000000002E-2</v>
      </c>
      <c r="C36" s="465">
        <v>8.2600000000000007E-2</v>
      </c>
    </row>
    <row r="37" spans="1:3" ht="26.25">
      <c r="A37" s="463">
        <v>43800</v>
      </c>
      <c r="B37" s="464">
        <v>0.10809646211624585</v>
      </c>
      <c r="C37" s="465">
        <v>0.10823910973861361</v>
      </c>
    </row>
    <row r="38" spans="1:3" ht="26.25">
      <c r="A38" s="463">
        <v>44166</v>
      </c>
      <c r="B38" s="464">
        <v>0.1028</v>
      </c>
      <c r="C38" s="465">
        <v>0.1021</v>
      </c>
    </row>
    <row r="39" spans="1:3" ht="26.25">
      <c r="A39" s="463">
        <v>44531</v>
      </c>
      <c r="B39" s="464">
        <v>0.1215</v>
      </c>
      <c r="C39" s="465">
        <v>0.12</v>
      </c>
    </row>
    <row r="40" spans="1:3" ht="26.25">
      <c r="A40" s="463">
        <v>44896</v>
      </c>
      <c r="B40" s="464">
        <v>5.5199999999999999E-2</v>
      </c>
      <c r="C40" s="465">
        <v>6.0999999999999999E-2</v>
      </c>
    </row>
    <row r="41" spans="1:3" ht="26.25">
      <c r="A41" s="463">
        <v>45261</v>
      </c>
      <c r="B41" s="464">
        <v>8.7400000000000005E-2</v>
      </c>
      <c r="C41" s="465">
        <v>8.8999999999999996E-2</v>
      </c>
    </row>
    <row r="42" spans="1:3" ht="26.25">
      <c r="A42" s="463">
        <v>45627</v>
      </c>
      <c r="B42" s="464">
        <v>9.9900000000000003E-2</v>
      </c>
      <c r="C42" s="465">
        <v>0.1</v>
      </c>
    </row>
    <row r="43" spans="1:3" ht="26.25">
      <c r="A43" s="463">
        <v>45870</v>
      </c>
      <c r="B43" s="464">
        <f>+'Resumen '!B49</f>
        <v>9.4399999999999998E-2</v>
      </c>
      <c r="C43" s="465">
        <f>+'Resumen '!B50</f>
        <v>9.5899999999999999E-2</v>
      </c>
    </row>
    <row r="52" ht="39.75" customHeight="1"/>
    <row r="53" ht="39.75" customHeight="1"/>
    <row r="54" ht="39.75" customHeight="1"/>
  </sheetData>
  <mergeCells count="5">
    <mergeCell ref="A1:I1"/>
    <mergeCell ref="A6:C6"/>
    <mergeCell ref="A3:I3"/>
    <mergeCell ref="A2:I2"/>
    <mergeCell ref="A4:I4"/>
  </mergeCells>
  <conditionalFormatting sqref="B43:C43">
    <cfRule type="cellIs" dxfId="211" priority="1" operator="equal">
      <formula>0</formula>
    </cfRule>
  </conditionalFormatting>
  <pageMargins left="0.70866141732283472" right="0.70866141732283472" top="0.74803149606299213" bottom="0.74803149606299213" header="0.31496062992125984" footer="0.31496062992125984"/>
  <pageSetup scale="39" orientation="portrait" r:id="rId1"/>
  <drawing r:id="rId2"/>
  <tableParts count="1">
    <tablePart r:id="rId3"/>
  </tablePart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97">
    <tabColor theme="8" tint="-0.249977111117893"/>
    <pageSetUpPr fitToPage="1"/>
  </sheetPr>
  <dimension ref="A1:Y43"/>
  <sheetViews>
    <sheetView showGridLines="0" view="pageBreakPreview" zoomScale="40" zoomScaleNormal="100" zoomScaleSheetLayoutView="40" workbookViewId="0">
      <selection activeCell="L11" sqref="L11"/>
    </sheetView>
  </sheetViews>
  <sheetFormatPr defaultColWidth="11.42578125" defaultRowHeight="15"/>
  <cols>
    <col min="1" max="1" width="23.7109375" style="54" customWidth="1"/>
    <col min="2" max="2" width="35.85546875" style="54" customWidth="1"/>
    <col min="3" max="3" width="26.42578125" style="54" customWidth="1"/>
    <col min="4" max="4" width="22.42578125" style="54" customWidth="1"/>
    <col min="5" max="5" width="14.28515625" style="54" customWidth="1"/>
    <col min="6" max="19" width="13.5703125" style="54" customWidth="1"/>
    <col min="20" max="20" width="24" style="54" customWidth="1"/>
    <col min="21" max="21" width="26.85546875" style="54" customWidth="1"/>
    <col min="22" max="22" width="22.7109375" style="54" customWidth="1"/>
    <col min="23" max="23" width="0.28515625" style="54" customWidth="1"/>
    <col min="24" max="24" width="11.42578125" style="54"/>
    <col min="25" max="25" width="12.7109375" style="54" customWidth="1"/>
    <col min="26" max="27" width="15.28515625" style="54" customWidth="1"/>
    <col min="28" max="28" width="15.85546875" style="54" customWidth="1"/>
    <col min="29" max="16384" width="11.42578125" style="54"/>
  </cols>
  <sheetData>
    <row r="1" spans="1:23" s="378" customFormat="1" ht="99.75" customHeight="1">
      <c r="A1" s="1716" t="s">
        <v>983</v>
      </c>
      <c r="B1" s="1716"/>
      <c r="C1" s="1716"/>
      <c r="D1" s="1716"/>
      <c r="E1" s="1716"/>
      <c r="F1" s="1716"/>
      <c r="G1" s="1716"/>
      <c r="H1" s="1716"/>
      <c r="I1" s="1716"/>
      <c r="J1" s="1716"/>
      <c r="K1" s="1716"/>
      <c r="L1" s="1716"/>
      <c r="M1" s="1716"/>
      <c r="N1" s="1716"/>
      <c r="O1" s="1716"/>
      <c r="P1" s="1716"/>
      <c r="Q1" s="1716"/>
      <c r="R1" s="1716"/>
      <c r="S1" s="1716"/>
      <c r="T1" s="1716"/>
      <c r="U1" s="1716"/>
      <c r="V1" s="1716"/>
      <c r="W1" s="1716"/>
    </row>
    <row r="2" spans="1:23" s="378" customFormat="1" ht="45.75" customHeight="1">
      <c r="A2" s="1721" t="str">
        <f>+'Resumen '!O4</f>
        <v>Período:  Diciembre 2008 - Agosto 2025</v>
      </c>
      <c r="B2" s="1721"/>
      <c r="C2" s="1721"/>
      <c r="D2" s="1721"/>
      <c r="E2" s="1721"/>
      <c r="F2" s="1721"/>
      <c r="G2" s="1721"/>
      <c r="H2" s="1721"/>
      <c r="I2" s="1721"/>
      <c r="J2" s="1721"/>
      <c r="K2" s="1721"/>
      <c r="L2" s="1721"/>
      <c r="M2" s="1721"/>
      <c r="N2" s="1721"/>
      <c r="O2" s="1721"/>
      <c r="P2" s="1721"/>
      <c r="Q2" s="1721"/>
      <c r="R2" s="1721"/>
      <c r="S2" s="1721"/>
      <c r="T2" s="1721"/>
      <c r="U2" s="1721"/>
      <c r="V2" s="1721"/>
      <c r="W2" s="1721"/>
    </row>
    <row r="3" spans="1:23" ht="9" customHeight="1">
      <c r="A3" s="1717"/>
      <c r="B3" s="1717"/>
      <c r="C3" s="1717"/>
      <c r="D3" s="1717"/>
      <c r="E3" s="1717"/>
      <c r="F3" s="1717"/>
      <c r="G3" s="1717"/>
      <c r="H3" s="1717"/>
      <c r="I3" s="1717"/>
      <c r="J3" s="1717"/>
      <c r="K3" s="1717"/>
      <c r="L3" s="1717"/>
      <c r="M3" s="1717"/>
      <c r="N3" s="1717"/>
      <c r="O3" s="1717"/>
      <c r="P3" s="1717"/>
      <c r="Q3" s="1717"/>
      <c r="R3" s="1717"/>
      <c r="S3" s="1717"/>
      <c r="T3" s="1717"/>
      <c r="U3" s="1717"/>
      <c r="V3" s="1717"/>
    </row>
    <row r="4" spans="1:23" ht="254.25" customHeight="1">
      <c r="A4" s="1722" t="s">
        <v>984</v>
      </c>
      <c r="B4" s="1722"/>
      <c r="C4" s="1722"/>
      <c r="D4" s="1722"/>
      <c r="E4" s="1722"/>
      <c r="F4" s="1722"/>
      <c r="G4" s="1722"/>
      <c r="H4" s="1722"/>
      <c r="I4" s="1722"/>
      <c r="J4" s="1722"/>
      <c r="K4" s="1722"/>
      <c r="L4" s="1722"/>
      <c r="M4" s="1722"/>
      <c r="N4" s="1722"/>
      <c r="O4" s="1722"/>
      <c r="P4" s="1722"/>
      <c r="Q4" s="1722"/>
      <c r="R4" s="1722"/>
      <c r="S4" s="1722"/>
      <c r="T4" s="1722"/>
      <c r="U4" s="1722"/>
      <c r="V4" s="1722"/>
    </row>
    <row r="5" spans="1:23" ht="9" customHeight="1">
      <c r="A5" s="1176"/>
      <c r="B5" s="1176"/>
      <c r="C5" s="1176"/>
      <c r="D5" s="1176"/>
      <c r="E5" s="1176"/>
      <c r="F5" s="1176"/>
      <c r="G5" s="1176"/>
      <c r="H5" s="1176"/>
      <c r="I5" s="1176"/>
      <c r="J5" s="1176"/>
      <c r="K5" s="1176"/>
      <c r="L5" s="1176"/>
      <c r="M5" s="1176"/>
      <c r="N5" s="1176"/>
      <c r="O5" s="1176"/>
      <c r="P5" s="1176"/>
      <c r="Q5" s="1176"/>
      <c r="R5" s="1176"/>
      <c r="S5" s="1176"/>
      <c r="T5" s="1176"/>
      <c r="U5" s="1176"/>
      <c r="V5" s="1176"/>
    </row>
    <row r="6" spans="1:23" ht="30" customHeight="1">
      <c r="A6" s="1718" t="s">
        <v>985</v>
      </c>
      <c r="B6" s="1719"/>
      <c r="C6" s="1719"/>
      <c r="D6" s="1720"/>
    </row>
    <row r="7" spans="1:23" ht="57" customHeight="1">
      <c r="A7" s="1301" t="s">
        <v>639</v>
      </c>
      <c r="B7" s="1302" t="s">
        <v>986</v>
      </c>
      <c r="C7" s="1302" t="s">
        <v>987</v>
      </c>
      <c r="D7" s="1302" t="s">
        <v>988</v>
      </c>
      <c r="G7" s="74"/>
      <c r="I7" s="74"/>
      <c r="J7" s="74"/>
      <c r="K7" s="74"/>
      <c r="L7" s="74"/>
      <c r="M7" s="74"/>
      <c r="N7" s="74"/>
      <c r="O7" s="74"/>
      <c r="P7" s="74"/>
      <c r="Q7" s="74"/>
      <c r="R7" s="74"/>
      <c r="S7" s="74"/>
    </row>
    <row r="8" spans="1:23" ht="23.25">
      <c r="A8" s="1303">
        <v>39783</v>
      </c>
      <c r="B8" s="1304">
        <v>0.1326</v>
      </c>
      <c r="C8" s="1304">
        <v>4.517248281844255E-2</v>
      </c>
      <c r="D8" s="1305">
        <f t="shared" ref="D8:D22" si="0">B8-C8</f>
        <v>8.7427517181557446E-2</v>
      </c>
      <c r="G8" s="74"/>
      <c r="I8" s="74"/>
      <c r="J8" s="74"/>
      <c r="K8" s="74"/>
      <c r="L8" s="74"/>
      <c r="M8" s="74"/>
      <c r="N8" s="74"/>
      <c r="O8" s="74"/>
      <c r="P8" s="74"/>
      <c r="Q8" s="74"/>
      <c r="R8" s="74"/>
      <c r="S8" s="74"/>
    </row>
    <row r="9" spans="1:23" ht="23.25">
      <c r="A9" s="1303">
        <v>40148</v>
      </c>
      <c r="B9" s="1304">
        <v>0.14330000000000001</v>
      </c>
      <c r="C9" s="1304">
        <v>5.7648110316649515E-2</v>
      </c>
      <c r="D9" s="1305">
        <f t="shared" si="0"/>
        <v>8.5651889683350496E-2</v>
      </c>
      <c r="G9" s="74"/>
      <c r="I9" s="74"/>
      <c r="J9" s="74"/>
      <c r="K9" s="74"/>
      <c r="L9" s="74"/>
      <c r="M9" s="74"/>
      <c r="N9" s="74"/>
      <c r="O9" s="74"/>
      <c r="P9" s="74"/>
      <c r="Q9" s="74"/>
      <c r="R9" s="74"/>
      <c r="S9" s="74"/>
    </row>
    <row r="10" spans="1:23" s="55" customFormat="1" ht="23.25">
      <c r="A10" s="1303">
        <v>40513</v>
      </c>
      <c r="B10" s="1304">
        <v>0.110547250717437</v>
      </c>
      <c r="C10" s="1304">
        <v>6.2383050642844218E-2</v>
      </c>
      <c r="D10" s="1305">
        <f t="shared" si="0"/>
        <v>4.8164200074592781E-2</v>
      </c>
      <c r="G10" s="74"/>
      <c r="I10" s="74"/>
      <c r="J10" s="74"/>
      <c r="K10" s="74"/>
      <c r="L10" s="74"/>
      <c r="M10" s="74"/>
      <c r="N10" s="74"/>
      <c r="O10" s="74"/>
      <c r="P10" s="74"/>
      <c r="Q10" s="74"/>
      <c r="R10" s="74"/>
      <c r="S10" s="74"/>
    </row>
    <row r="11" spans="1:23" ht="23.25">
      <c r="A11" s="1303">
        <v>40878</v>
      </c>
      <c r="B11" s="1304">
        <v>0.12663965470126301</v>
      </c>
      <c r="C11" s="1304">
        <v>7.7600000000000002E-2</v>
      </c>
      <c r="D11" s="1305">
        <f t="shared" si="0"/>
        <v>4.9039654701263008E-2</v>
      </c>
      <c r="E11" s="55"/>
      <c r="F11" s="55"/>
      <c r="G11" s="74"/>
      <c r="H11" s="55"/>
      <c r="I11" s="74"/>
      <c r="J11" s="74"/>
      <c r="K11" s="74"/>
      <c r="L11" s="74"/>
      <c r="M11" s="74"/>
      <c r="N11" s="74"/>
      <c r="O11" s="74"/>
      <c r="P11" s="74"/>
      <c r="Q11" s="74"/>
      <c r="R11" s="74"/>
      <c r="S11" s="74"/>
      <c r="T11" s="55"/>
      <c r="U11" s="55"/>
      <c r="V11" s="55"/>
    </row>
    <row r="12" spans="1:23" ht="23.25">
      <c r="A12" s="1303">
        <v>41244</v>
      </c>
      <c r="B12" s="1304">
        <v>0.1454</v>
      </c>
      <c r="C12" s="1304">
        <v>3.9100000000000003E-2</v>
      </c>
      <c r="D12" s="1305">
        <f t="shared" si="0"/>
        <v>0.10630000000000001</v>
      </c>
      <c r="G12" s="74"/>
      <c r="I12" s="74"/>
      <c r="J12" s="74"/>
      <c r="K12" s="74"/>
      <c r="L12" s="74"/>
      <c r="M12" s="74"/>
      <c r="N12" s="74"/>
      <c r="O12" s="74"/>
      <c r="P12" s="74"/>
      <c r="Q12" s="74"/>
      <c r="R12" s="74"/>
      <c r="S12" s="74"/>
    </row>
    <row r="13" spans="1:23" ht="23.25">
      <c r="A13" s="1303">
        <v>41609</v>
      </c>
      <c r="B13" s="1304">
        <v>0.133732017269869</v>
      </c>
      <c r="C13" s="1304">
        <v>3.8800000000000001E-2</v>
      </c>
      <c r="D13" s="1305">
        <f t="shared" si="0"/>
        <v>9.4932017269868996E-2</v>
      </c>
      <c r="G13" s="74"/>
      <c r="I13" s="74"/>
      <c r="J13" s="74"/>
      <c r="K13" s="74"/>
      <c r="L13" s="74"/>
      <c r="M13" s="74"/>
      <c r="N13" s="74"/>
      <c r="O13" s="74"/>
      <c r="P13" s="74"/>
      <c r="Q13" s="74"/>
      <c r="R13" s="74"/>
      <c r="S13" s="74"/>
    </row>
    <row r="14" spans="1:23" ht="23.25">
      <c r="A14" s="1303">
        <v>41974</v>
      </c>
      <c r="B14" s="1304">
        <v>0.124785116569871</v>
      </c>
      <c r="C14" s="1304">
        <v>1.5800000000000002E-2</v>
      </c>
      <c r="D14" s="1305">
        <f t="shared" si="0"/>
        <v>0.108985116569871</v>
      </c>
      <c r="G14" s="74"/>
      <c r="I14" s="74"/>
      <c r="J14" s="74"/>
      <c r="K14" s="74"/>
      <c r="L14" s="74"/>
      <c r="M14" s="74"/>
      <c r="N14" s="74"/>
      <c r="O14" s="74"/>
      <c r="P14" s="74"/>
      <c r="Q14" s="74"/>
      <c r="R14" s="74"/>
      <c r="S14" s="74"/>
    </row>
    <row r="15" spans="1:23" ht="23.25">
      <c r="A15" s="1303">
        <v>42339</v>
      </c>
      <c r="B15" s="1304">
        <v>0.1108</v>
      </c>
      <c r="C15" s="1304">
        <v>2.3400000000000001E-2</v>
      </c>
      <c r="D15" s="1305">
        <f t="shared" si="0"/>
        <v>8.7399999999999992E-2</v>
      </c>
    </row>
    <row r="16" spans="1:23" ht="23.25">
      <c r="A16" s="1303">
        <v>42705</v>
      </c>
      <c r="B16" s="1304">
        <v>0.1024</v>
      </c>
      <c r="C16" s="1304">
        <v>1.7000000000000001E-2</v>
      </c>
      <c r="D16" s="1305">
        <f t="shared" si="0"/>
        <v>8.5400000000000004E-2</v>
      </c>
    </row>
    <row r="17" spans="1:25" ht="23.25">
      <c r="A17" s="1303">
        <v>43086</v>
      </c>
      <c r="B17" s="1304">
        <v>0.1082</v>
      </c>
      <c r="C17" s="1304">
        <v>4.2000000000000003E-2</v>
      </c>
      <c r="D17" s="1305">
        <f t="shared" si="0"/>
        <v>6.6200000000000009E-2</v>
      </c>
    </row>
    <row r="18" spans="1:25" ht="23.25">
      <c r="A18" s="1303">
        <v>43451</v>
      </c>
      <c r="B18" s="1304">
        <v>8.7800000000000003E-2</v>
      </c>
      <c r="C18" s="1304">
        <v>2.3699999999999999E-2</v>
      </c>
      <c r="D18" s="1305">
        <f t="shared" si="0"/>
        <v>6.4100000000000004E-2</v>
      </c>
    </row>
    <row r="19" spans="1:25" ht="23.25">
      <c r="A19" s="1303">
        <v>43800</v>
      </c>
      <c r="B19" s="1304">
        <v>0.10809646211624585</v>
      </c>
      <c r="C19" s="1304">
        <v>3.6600000000000001E-2</v>
      </c>
      <c r="D19" s="1305">
        <f t="shared" si="0"/>
        <v>7.1496462116245857E-2</v>
      </c>
    </row>
    <row r="20" spans="1:25" ht="23.25">
      <c r="A20" s="1303">
        <v>44166</v>
      </c>
      <c r="B20" s="1304">
        <v>0.1028</v>
      </c>
      <c r="C20" s="1304">
        <v>5.5500000000000001E-2</v>
      </c>
      <c r="D20" s="1305">
        <f t="shared" si="0"/>
        <v>4.7300000000000002E-2</v>
      </c>
    </row>
    <row r="21" spans="1:25" ht="23.25">
      <c r="A21" s="1303">
        <v>44531</v>
      </c>
      <c r="B21" s="1304">
        <v>0.1215</v>
      </c>
      <c r="C21" s="1304">
        <v>8.5000000000000006E-2</v>
      </c>
      <c r="D21" s="1305">
        <f t="shared" si="0"/>
        <v>3.6499999999999991E-2</v>
      </c>
    </row>
    <row r="22" spans="1:25" ht="23.25">
      <c r="A22" s="1303">
        <v>44896</v>
      </c>
      <c r="B22" s="1304">
        <v>5.5199999999999999E-2</v>
      </c>
      <c r="C22" s="1304">
        <v>7.8299999999999995E-2</v>
      </c>
      <c r="D22" s="1305">
        <f t="shared" si="0"/>
        <v>-2.3099999999999996E-2</v>
      </c>
    </row>
    <row r="23" spans="1:25" ht="23.25">
      <c r="A23" s="1303">
        <v>45261</v>
      </c>
      <c r="B23" s="1304">
        <v>8.8999999999999996E-2</v>
      </c>
      <c r="C23" s="1304">
        <v>3.5700000000000003E-2</v>
      </c>
      <c r="D23" s="1305">
        <v>5.3299999999999993E-2</v>
      </c>
    </row>
    <row r="24" spans="1:25" ht="23.25">
      <c r="A24" s="1306">
        <v>45627</v>
      </c>
      <c r="B24" s="1307">
        <v>0.1</v>
      </c>
      <c r="C24" s="1307">
        <v>3.3500000000000002E-2</v>
      </c>
      <c r="D24" s="1308">
        <v>6.6500000000000004E-2</v>
      </c>
    </row>
    <row r="25" spans="1:25" ht="23.25">
      <c r="A25" s="1306">
        <v>45870</v>
      </c>
      <c r="B25" s="1307">
        <f>+'8. Rent. nominal'!C43</f>
        <v>9.5899999999999999E-2</v>
      </c>
      <c r="C25" s="1307">
        <f>+'Resumen '!B51</f>
        <v>3.7100000000000001E-2</v>
      </c>
      <c r="D25" s="1308">
        <f>B25-C25</f>
        <v>5.8799999999999998E-2</v>
      </c>
    </row>
    <row r="32" spans="1:25">
      <c r="Y32" s="63"/>
    </row>
    <row r="33" spans="25:25">
      <c r="Y33" s="63"/>
    </row>
    <row r="34" spans="25:25">
      <c r="Y34" s="63"/>
    </row>
    <row r="35" spans="25:25">
      <c r="Y35" s="63"/>
    </row>
    <row r="36" spans="25:25">
      <c r="Y36" s="63"/>
    </row>
    <row r="37" spans="25:25">
      <c r="Y37" s="63"/>
    </row>
    <row r="38" spans="25:25">
      <c r="Y38" s="64"/>
    </row>
    <row r="39" spans="25:25">
      <c r="Y39" s="64"/>
    </row>
    <row r="40" spans="25:25">
      <c r="Y40" s="64"/>
    </row>
    <row r="41" spans="25:25">
      <c r="Y41" s="64"/>
    </row>
    <row r="42" spans="25:25">
      <c r="Y42" s="65"/>
    </row>
    <row r="43" spans="25:25">
      <c r="Y43" s="65"/>
    </row>
  </sheetData>
  <mergeCells count="5">
    <mergeCell ref="A1:W1"/>
    <mergeCell ref="A3:V3"/>
    <mergeCell ref="A6:D6"/>
    <mergeCell ref="A2:W2"/>
    <mergeCell ref="A4:V4"/>
  </mergeCells>
  <pageMargins left="0.70866141732283472" right="0.70866141732283472" top="0.74803149606299213" bottom="0.74803149606299213" header="0.31496062992125984" footer="0.31496062992125984"/>
  <pageSetup scale="28" orientation="landscape" r:id="rId1"/>
  <drawing r:id="rId2"/>
  <tableParts count="1">
    <tablePart r:id="rId3"/>
  </tableParts>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98">
    <tabColor rgb="FF00B0F0"/>
    <pageSetUpPr fitToPage="1"/>
  </sheetPr>
  <dimension ref="A4:K59"/>
  <sheetViews>
    <sheetView showGridLines="0" view="pageBreakPreview" zoomScale="115" zoomScaleNormal="100" zoomScaleSheetLayoutView="115" workbookViewId="0">
      <selection activeCell="K18" sqref="K18"/>
    </sheetView>
  </sheetViews>
  <sheetFormatPr defaultColWidth="11.42578125" defaultRowHeight="15"/>
  <cols>
    <col min="1" max="5" width="11.42578125" style="18"/>
    <col min="6" max="6" width="15" style="18" customWidth="1"/>
    <col min="7" max="7" width="21.85546875" style="18" customWidth="1"/>
    <col min="8" max="8" width="14.42578125" style="292" customWidth="1"/>
    <col min="9" max="9" width="7.28515625" customWidth="1"/>
    <col min="10" max="10" width="19.140625" customWidth="1"/>
    <col min="11" max="11" width="12.42578125" customWidth="1"/>
  </cols>
  <sheetData>
    <row r="4" spans="1:11" ht="23.25" customHeight="1"/>
    <row r="5" spans="1:11" ht="60.75" customHeight="1">
      <c r="A5" s="1557" t="s">
        <v>989</v>
      </c>
      <c r="B5" s="1557"/>
      <c r="C5" s="1557"/>
      <c r="D5" s="1557"/>
      <c r="E5" s="1557"/>
      <c r="F5" s="1557"/>
      <c r="G5" s="1557"/>
      <c r="H5" s="1557"/>
      <c r="J5" s="8"/>
    </row>
    <row r="6" spans="1:11">
      <c r="A6" s="1557"/>
      <c r="B6" s="1557"/>
      <c r="C6" s="1557"/>
      <c r="D6" s="1557"/>
      <c r="E6" s="1557"/>
      <c r="F6" s="1557"/>
      <c r="G6" s="1557"/>
      <c r="H6" s="1557"/>
    </row>
    <row r="7" spans="1:11">
      <c r="A7" s="1557"/>
      <c r="B7" s="1557"/>
      <c r="C7" s="1557"/>
      <c r="D7" s="1557"/>
      <c r="E7" s="1557"/>
      <c r="F7" s="1557"/>
      <c r="G7" s="1557"/>
      <c r="H7" s="1557"/>
    </row>
    <row r="8" spans="1:11">
      <c r="A8" s="1557"/>
      <c r="B8" s="1557"/>
      <c r="C8" s="1557"/>
      <c r="D8" s="1557"/>
      <c r="E8" s="1557"/>
      <c r="F8" s="1557"/>
      <c r="G8" s="1557"/>
      <c r="H8" s="1557"/>
    </row>
    <row r="9" spans="1:11">
      <c r="A9" s="1557"/>
      <c r="B9" s="1557"/>
      <c r="C9" s="1557"/>
      <c r="D9" s="1557"/>
      <c r="E9" s="1557"/>
      <c r="F9" s="1557"/>
      <c r="G9" s="1557"/>
      <c r="H9" s="1557"/>
      <c r="J9" s="40"/>
    </row>
    <row r="10" spans="1:11">
      <c r="A10" s="1557"/>
      <c r="B10" s="1557"/>
      <c r="C10" s="1557"/>
      <c r="D10" s="1557"/>
      <c r="E10" s="1557"/>
      <c r="F10" s="1557"/>
      <c r="G10" s="1557"/>
      <c r="H10" s="1557"/>
      <c r="J10" s="40"/>
    </row>
    <row r="11" spans="1:11">
      <c r="A11" s="1557"/>
      <c r="B11" s="1557"/>
      <c r="C11" s="1557"/>
      <c r="D11" s="1557"/>
      <c r="E11" s="1557"/>
      <c r="F11" s="1557"/>
      <c r="G11" s="1557"/>
      <c r="H11" s="1557"/>
      <c r="J11" s="40"/>
    </row>
    <row r="12" spans="1:11">
      <c r="A12" s="1557"/>
      <c r="B12" s="1557"/>
      <c r="C12" s="1557"/>
      <c r="D12" s="1557"/>
      <c r="E12" s="1557"/>
      <c r="F12" s="1557"/>
      <c r="G12" s="1557"/>
      <c r="H12" s="1557"/>
      <c r="J12" s="43"/>
    </row>
    <row r="13" spans="1:11">
      <c r="A13" s="1557"/>
      <c r="B13" s="1557"/>
      <c r="C13" s="1557"/>
      <c r="D13" s="1557"/>
      <c r="E13" s="1557"/>
      <c r="F13" s="1557"/>
      <c r="G13" s="1557"/>
      <c r="H13" s="1557"/>
    </row>
    <row r="14" spans="1:11">
      <c r="A14" s="1557"/>
      <c r="B14" s="1557"/>
      <c r="C14" s="1557"/>
      <c r="D14" s="1557"/>
      <c r="E14" s="1557"/>
      <c r="F14" s="1557"/>
      <c r="G14" s="1557"/>
      <c r="H14" s="1557"/>
      <c r="J14" s="8"/>
      <c r="K14" s="40"/>
    </row>
    <row r="15" spans="1:11">
      <c r="A15" s="1557"/>
      <c r="B15" s="1557"/>
      <c r="C15" s="1557"/>
      <c r="D15" s="1557"/>
      <c r="E15" s="1557"/>
      <c r="F15" s="1557"/>
      <c r="G15" s="1557"/>
      <c r="H15" s="1557"/>
      <c r="J15" s="8"/>
      <c r="K15" s="40"/>
    </row>
    <row r="16" spans="1:11">
      <c r="A16" s="1557"/>
      <c r="B16" s="1557"/>
      <c r="C16" s="1557"/>
      <c r="D16" s="1557"/>
      <c r="E16" s="1557"/>
      <c r="F16" s="1557"/>
      <c r="G16" s="1557"/>
      <c r="H16" s="1557"/>
      <c r="J16" s="8"/>
      <c r="K16" s="40"/>
    </row>
    <row r="17" spans="1:11">
      <c r="A17" s="1557"/>
      <c r="B17" s="1557"/>
      <c r="C17" s="1557"/>
      <c r="D17" s="1557"/>
      <c r="E17" s="1557"/>
      <c r="F17" s="1557"/>
      <c r="G17" s="1557"/>
      <c r="H17" s="1557"/>
      <c r="J17" s="1022"/>
      <c r="K17" s="40"/>
    </row>
    <row r="18" spans="1:11" ht="54.75" customHeight="1">
      <c r="A18" s="1557"/>
      <c r="B18" s="1557"/>
      <c r="C18" s="1557"/>
      <c r="D18" s="1557"/>
      <c r="E18" s="1557"/>
      <c r="F18" s="1557"/>
      <c r="G18" s="1557"/>
      <c r="H18" s="1557"/>
      <c r="J18" s="8"/>
    </row>
    <row r="30" spans="1:11">
      <c r="F30" s="293"/>
      <c r="G30" s="294"/>
      <c r="H30" s="18"/>
    </row>
    <row r="31" spans="1:11">
      <c r="F31" s="293"/>
      <c r="G31" s="294"/>
      <c r="H31" s="18"/>
    </row>
    <row r="32" spans="1:11">
      <c r="F32" s="293"/>
      <c r="G32" s="294"/>
      <c r="H32" s="18"/>
    </row>
    <row r="33" spans="6:8">
      <c r="F33" s="293"/>
      <c r="G33" s="294"/>
      <c r="H33" s="18"/>
    </row>
    <row r="34" spans="6:8">
      <c r="F34" s="293"/>
      <c r="G34" s="294"/>
      <c r="H34" s="18"/>
    </row>
    <row r="35" spans="6:8">
      <c r="F35" s="295"/>
      <c r="G35" s="296"/>
      <c r="H35" s="18"/>
    </row>
    <row r="36" spans="6:8">
      <c r="F36" s="297"/>
      <c r="G36" s="298"/>
      <c r="H36" s="18"/>
    </row>
    <row r="37" spans="6:8">
      <c r="F37" s="297"/>
      <c r="G37" s="298"/>
      <c r="H37" s="18"/>
    </row>
    <row r="38" spans="6:8">
      <c r="F38" s="297"/>
      <c r="G38" s="298"/>
      <c r="H38" s="18"/>
    </row>
    <row r="39" spans="6:8">
      <c r="F39" s="297"/>
      <c r="G39" s="298"/>
      <c r="H39" s="18"/>
    </row>
    <row r="40" spans="6:8">
      <c r="F40" s="297"/>
      <c r="G40" s="298"/>
      <c r="H40" s="18"/>
    </row>
    <row r="41" spans="6:8">
      <c r="F41" s="297"/>
      <c r="G41" s="298"/>
      <c r="H41" s="18"/>
    </row>
    <row r="42" spans="6:8">
      <c r="F42" s="297"/>
      <c r="G42" s="298"/>
      <c r="H42" s="18"/>
    </row>
    <row r="43" spans="6:8">
      <c r="F43" s="297"/>
      <c r="G43" s="298"/>
      <c r="H43" s="18"/>
    </row>
    <row r="44" spans="6:8">
      <c r="F44" s="297"/>
      <c r="G44" s="298"/>
      <c r="H44" s="18"/>
    </row>
    <row r="45" spans="6:8">
      <c r="F45" s="297"/>
      <c r="G45" s="298"/>
      <c r="H45" s="18"/>
    </row>
    <row r="46" spans="6:8">
      <c r="F46" s="297"/>
      <c r="G46" s="298"/>
      <c r="H46" s="18"/>
    </row>
    <row r="47" spans="6:8">
      <c r="F47" s="297"/>
      <c r="G47" s="298"/>
      <c r="H47" s="18"/>
    </row>
    <row r="48" spans="6:8">
      <c r="F48" s="297"/>
      <c r="G48" s="298"/>
      <c r="H48" s="18"/>
    </row>
    <row r="49" spans="6:8">
      <c r="F49" s="297"/>
      <c r="G49" s="298"/>
      <c r="H49" s="18"/>
    </row>
    <row r="50" spans="6:8">
      <c r="F50" s="297"/>
      <c r="G50" s="298"/>
      <c r="H50" s="18"/>
    </row>
    <row r="51" spans="6:8">
      <c r="F51" s="297"/>
      <c r="G51" s="298"/>
      <c r="H51" s="18"/>
    </row>
    <row r="52" spans="6:8">
      <c r="F52" s="297"/>
      <c r="G52" s="298"/>
      <c r="H52" s="18"/>
    </row>
    <row r="53" spans="6:8">
      <c r="F53" s="297"/>
      <c r="G53" s="298"/>
      <c r="H53" s="18"/>
    </row>
    <row r="54" spans="6:8">
      <c r="F54" s="297"/>
      <c r="G54" s="298"/>
      <c r="H54" s="18"/>
    </row>
    <row r="55" spans="6:8">
      <c r="F55" s="297"/>
      <c r="G55" s="298"/>
      <c r="H55" s="18"/>
    </row>
    <row r="56" spans="6:8">
      <c r="F56" s="297"/>
      <c r="G56" s="298"/>
      <c r="H56" s="18"/>
    </row>
    <row r="57" spans="6:8">
      <c r="F57" s="297"/>
      <c r="G57" s="298"/>
      <c r="H57" s="18"/>
    </row>
    <row r="58" spans="6:8">
      <c r="F58" s="297"/>
      <c r="G58" s="298"/>
      <c r="H58" s="18"/>
    </row>
    <row r="59" spans="6:8">
      <c r="F59" s="297"/>
      <c r="G59" s="298"/>
      <c r="H59" s="18"/>
    </row>
  </sheetData>
  <mergeCells count="1">
    <mergeCell ref="A5:H18"/>
  </mergeCells>
  <pageMargins left="0.70866141732283472" right="0.70866141732283472" top="0.74803149606299213" bottom="0.74803149606299213" header="0.31496062992125984" footer="0.31496062992125984"/>
  <pageSetup orientation="landscape" r:id="rId1"/>
  <drawing r:id="rId2"/>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77">
    <tabColor rgb="FF00B0F0"/>
    <pageSetUpPr fitToPage="1"/>
  </sheetPr>
  <dimension ref="A1:M55"/>
  <sheetViews>
    <sheetView showGridLines="0" view="pageBreakPreview" topLeftCell="A12" zoomScale="70" zoomScaleNormal="100" zoomScaleSheetLayoutView="70" workbookViewId="0">
      <selection activeCell="J21" sqref="J21"/>
    </sheetView>
  </sheetViews>
  <sheetFormatPr defaultColWidth="11.42578125" defaultRowHeight="15"/>
  <cols>
    <col min="1" max="1" width="20.28515625" customWidth="1"/>
    <col min="2" max="2" width="28" customWidth="1"/>
    <col min="3" max="3" width="16.5703125" bestFit="1" customWidth="1"/>
    <col min="4" max="4" width="33" bestFit="1" customWidth="1"/>
    <col min="5" max="5" width="18.42578125" bestFit="1" customWidth="1"/>
    <col min="6" max="6" width="29.42578125" customWidth="1"/>
    <col min="7" max="7" width="18.42578125" bestFit="1" customWidth="1"/>
    <col min="8" max="8" width="34.140625" customWidth="1"/>
    <col min="9" max="9" width="18.42578125" customWidth="1"/>
    <col min="10" max="10" width="23.5703125" customWidth="1"/>
    <col min="11" max="11" width="11.140625" customWidth="1"/>
    <col min="12" max="12" width="25.5703125" bestFit="1" customWidth="1"/>
    <col min="13" max="13" width="14.28515625" customWidth="1"/>
    <col min="14" max="14" width="13.85546875" customWidth="1"/>
  </cols>
  <sheetData>
    <row r="1" spans="1:13" ht="64.5" customHeight="1">
      <c r="A1" s="1723" t="s">
        <v>990</v>
      </c>
      <c r="B1" s="1723"/>
      <c r="C1" s="1723"/>
      <c r="D1" s="1723"/>
      <c r="E1" s="1723"/>
      <c r="F1" s="1723"/>
      <c r="G1" s="1723"/>
      <c r="H1" s="1723"/>
      <c r="I1" s="1723"/>
      <c r="J1" s="1723"/>
      <c r="K1" s="1723"/>
    </row>
    <row r="2" spans="1:13" s="368" customFormat="1" ht="44.25" customHeight="1">
      <c r="A2" s="1727" t="str">
        <f>+'Resumen '!O2</f>
        <v>Período:  Diciembre 2007 - Agosto 2025</v>
      </c>
      <c r="B2" s="1727"/>
      <c r="C2" s="1727"/>
      <c r="D2" s="1727"/>
      <c r="E2" s="1727"/>
      <c r="F2" s="1727"/>
      <c r="G2" s="1727"/>
      <c r="H2" s="1727"/>
      <c r="I2" s="1727"/>
      <c r="J2" s="1727"/>
      <c r="K2" s="1727"/>
    </row>
    <row r="3" spans="1:13" ht="12" customHeight="1">
      <c r="A3" s="123"/>
      <c r="B3" s="123"/>
      <c r="C3" s="123"/>
      <c r="D3" s="123"/>
      <c r="E3" s="123"/>
      <c r="F3" s="123"/>
      <c r="G3" s="123"/>
      <c r="H3" s="123"/>
      <c r="I3" s="123"/>
      <c r="J3" s="123"/>
      <c r="K3" s="123"/>
    </row>
    <row r="4" spans="1:13" ht="33" customHeight="1">
      <c r="B4" s="1724" t="s">
        <v>991</v>
      </c>
      <c r="C4" s="1725"/>
      <c r="D4" s="1725"/>
      <c r="E4" s="1725"/>
      <c r="F4" s="1725"/>
      <c r="G4" s="1725"/>
      <c r="H4" s="1726"/>
      <c r="L4" s="116"/>
    </row>
    <row r="5" spans="1:13" s="91" customFormat="1" ht="60" customHeight="1">
      <c r="A5" s="426" t="s">
        <v>992</v>
      </c>
      <c r="B5" s="427" t="s">
        <v>993</v>
      </c>
      <c r="C5" s="427" t="s">
        <v>994</v>
      </c>
      <c r="D5" s="427" t="s">
        <v>258</v>
      </c>
      <c r="E5" s="427" t="s">
        <v>995</v>
      </c>
      <c r="F5" s="428" t="s">
        <v>275</v>
      </c>
      <c r="G5" s="427" t="s">
        <v>996</v>
      </c>
      <c r="H5" s="429" t="s">
        <v>997</v>
      </c>
      <c r="I5" s="364"/>
      <c r="J5" s="364"/>
      <c r="K5" s="364"/>
      <c r="L5" s="364"/>
    </row>
    <row r="6" spans="1:13" s="70" customFormat="1" ht="18" customHeight="1">
      <c r="A6" s="417">
        <v>2007</v>
      </c>
      <c r="B6" s="418">
        <v>1635826213.1600001</v>
      </c>
      <c r="C6" s="419">
        <f>B6/H6</f>
        <v>0.94578819961072813</v>
      </c>
      <c r="D6" s="418">
        <v>70883463.600000009</v>
      </c>
      <c r="E6" s="419">
        <f t="shared" ref="E6:E25" si="0">D6/H6</f>
        <v>4.0982802990368349E-2</v>
      </c>
      <c r="F6" s="420">
        <v>22880747.219999999</v>
      </c>
      <c r="G6" s="419">
        <f t="shared" ref="G6:G24" si="1">F6/H6</f>
        <v>1.3228997398903602E-2</v>
      </c>
      <c r="H6" s="421">
        <f t="shared" ref="H6:H24" si="2">B6+D6+F6</f>
        <v>1729590423.98</v>
      </c>
      <c r="I6" s="130"/>
      <c r="J6" s="131"/>
      <c r="K6" s="133"/>
      <c r="L6" s="132"/>
      <c r="M6" s="88"/>
    </row>
    <row r="7" spans="1:13" s="70" customFormat="1" ht="18" customHeight="1">
      <c r="A7" s="417">
        <v>2008</v>
      </c>
      <c r="B7" s="420">
        <v>1581393650.8599999</v>
      </c>
      <c r="C7" s="419">
        <f>B7/H7</f>
        <v>0.94890566872483018</v>
      </c>
      <c r="D7" s="420">
        <v>68964104.809999987</v>
      </c>
      <c r="E7" s="419">
        <f t="shared" si="0"/>
        <v>4.1381492809936499E-2</v>
      </c>
      <c r="F7" s="420">
        <v>16186878.83</v>
      </c>
      <c r="G7" s="419">
        <f t="shared" si="1"/>
        <v>9.7128384652334383E-3</v>
      </c>
      <c r="H7" s="421">
        <f t="shared" si="2"/>
        <v>1666544634.4999998</v>
      </c>
      <c r="I7" s="130" t="s">
        <v>1</v>
      </c>
      <c r="J7" s="131"/>
      <c r="K7" s="133"/>
      <c r="L7" s="132"/>
      <c r="M7" s="88"/>
    </row>
    <row r="8" spans="1:13" s="70" customFormat="1" ht="18" customHeight="1">
      <c r="A8" s="417">
        <v>2009</v>
      </c>
      <c r="B8" s="418">
        <v>1687099942.1400001</v>
      </c>
      <c r="C8" s="419">
        <f>B8/H8</f>
        <v>0.95230043356878247</v>
      </c>
      <c r="D8" s="418">
        <v>73407508.640000001</v>
      </c>
      <c r="E8" s="419">
        <f t="shared" si="0"/>
        <v>4.1435602336873975E-2</v>
      </c>
      <c r="F8" s="420">
        <v>11097268.350000001</v>
      </c>
      <c r="G8" s="419">
        <f t="shared" si="1"/>
        <v>6.263964094343601E-3</v>
      </c>
      <c r="H8" s="421">
        <f t="shared" si="2"/>
        <v>1771604719.1300001</v>
      </c>
      <c r="I8" s="130"/>
      <c r="J8" s="131"/>
      <c r="K8" s="134"/>
      <c r="L8" s="132"/>
      <c r="M8" s="88"/>
    </row>
    <row r="9" spans="1:13" s="70" customFormat="1" ht="18" customHeight="1">
      <c r="A9" s="417">
        <v>2010</v>
      </c>
      <c r="B9" s="418">
        <v>1922473262.4300001</v>
      </c>
      <c r="C9" s="419">
        <f>B9/H9</f>
        <v>0.95304420065592299</v>
      </c>
      <c r="D9" s="418">
        <v>83809693.36999999</v>
      </c>
      <c r="E9" s="419">
        <f t="shared" si="0"/>
        <v>4.1547699926951773E-2</v>
      </c>
      <c r="F9" s="420">
        <v>10909175.590000002</v>
      </c>
      <c r="G9" s="419">
        <f t="shared" si="1"/>
        <v>5.4080994171253009E-3</v>
      </c>
      <c r="H9" s="421">
        <f t="shared" si="2"/>
        <v>2017192131.3899999</v>
      </c>
      <c r="I9" s="135"/>
      <c r="J9" s="131"/>
      <c r="K9" s="135"/>
      <c r="L9" s="132"/>
      <c r="M9" s="101"/>
    </row>
    <row r="10" spans="1:13" s="70" customFormat="1" ht="18" customHeight="1">
      <c r="A10" s="417">
        <v>2011</v>
      </c>
      <c r="B10" s="418">
        <v>2175109581.8400002</v>
      </c>
      <c r="C10" s="419">
        <f t="shared" ref="C10:C25" si="3">B10/H10</f>
        <v>0.95103367657376847</v>
      </c>
      <c r="D10" s="418">
        <v>94554070.570000008</v>
      </c>
      <c r="E10" s="419">
        <f t="shared" si="0"/>
        <v>4.1342333333446481E-2</v>
      </c>
      <c r="F10" s="420">
        <v>17436831.43</v>
      </c>
      <c r="G10" s="419">
        <f t="shared" si="1"/>
        <v>7.623990092785026E-3</v>
      </c>
      <c r="H10" s="421">
        <f t="shared" si="2"/>
        <v>2287100483.8400002</v>
      </c>
      <c r="I10" s="135"/>
      <c r="J10" s="131"/>
      <c r="K10" s="135"/>
      <c r="L10" s="132"/>
    </row>
    <row r="11" spans="1:13" s="70" customFormat="1" ht="18" customHeight="1">
      <c r="A11" s="417">
        <v>2012</v>
      </c>
      <c r="B11" s="418">
        <v>2411674911.5</v>
      </c>
      <c r="C11" s="419">
        <f t="shared" si="3"/>
        <v>0.95211214546597178</v>
      </c>
      <c r="D11" s="418">
        <v>104789518.08999999</v>
      </c>
      <c r="E11" s="419">
        <f t="shared" si="0"/>
        <v>4.1370158314148531E-2</v>
      </c>
      <c r="F11" s="420">
        <v>16509152.34</v>
      </c>
      <c r="G11" s="419">
        <f t="shared" si="1"/>
        <v>6.5176962198795789E-3</v>
      </c>
      <c r="H11" s="421">
        <f t="shared" si="2"/>
        <v>2532973581.9300003</v>
      </c>
      <c r="I11" s="136"/>
      <c r="K11" s="135"/>
      <c r="L11" s="132"/>
    </row>
    <row r="12" spans="1:13" s="70" customFormat="1" ht="18" customHeight="1">
      <c r="A12" s="417">
        <v>2013</v>
      </c>
      <c r="B12" s="418">
        <v>2663186569.8199997</v>
      </c>
      <c r="C12" s="419">
        <f t="shared" si="3"/>
        <v>0.95177416884053523</v>
      </c>
      <c r="D12" s="418">
        <v>115834844.37000003</v>
      </c>
      <c r="E12" s="419">
        <f t="shared" si="0"/>
        <v>4.1397254691953878E-2</v>
      </c>
      <c r="F12" s="420">
        <v>19107235.449999999</v>
      </c>
      <c r="G12" s="419">
        <f t="shared" si="1"/>
        <v>6.8285764675109885E-3</v>
      </c>
      <c r="H12" s="421">
        <f t="shared" si="2"/>
        <v>2798128649.6399994</v>
      </c>
      <c r="K12" s="135"/>
      <c r="L12" s="132"/>
    </row>
    <row r="13" spans="1:13" s="70" customFormat="1" ht="18" customHeight="1">
      <c r="A13" s="417">
        <v>2014</v>
      </c>
      <c r="B13" s="418">
        <v>3005088863.5</v>
      </c>
      <c r="C13" s="419">
        <f t="shared" si="3"/>
        <v>0.95169285075746779</v>
      </c>
      <c r="D13" s="418">
        <v>131454109.10000002</v>
      </c>
      <c r="E13" s="419">
        <f t="shared" si="0"/>
        <v>4.1630694304146058E-2</v>
      </c>
      <c r="F13" s="420">
        <v>21081739.099999998</v>
      </c>
      <c r="G13" s="419">
        <f t="shared" si="1"/>
        <v>6.6764549383862741E-3</v>
      </c>
      <c r="H13" s="421">
        <f t="shared" si="2"/>
        <v>3157624711.6999998</v>
      </c>
      <c r="K13" s="135"/>
      <c r="L13" s="132"/>
    </row>
    <row r="14" spans="1:13" s="70" customFormat="1" ht="18" customHeight="1">
      <c r="A14" s="417">
        <v>2015</v>
      </c>
      <c r="B14" s="418">
        <v>3382710516.6399999</v>
      </c>
      <c r="C14" s="419">
        <f t="shared" si="3"/>
        <v>0.95338904993406337</v>
      </c>
      <c r="D14" s="418">
        <v>147262666.77000001</v>
      </c>
      <c r="E14" s="419">
        <f t="shared" si="0"/>
        <v>4.1504767632928548E-2</v>
      </c>
      <c r="F14" s="420">
        <v>18117196.77</v>
      </c>
      <c r="G14" s="419">
        <f t="shared" si="1"/>
        <v>5.106182433008059E-3</v>
      </c>
      <c r="H14" s="421">
        <f t="shared" si="2"/>
        <v>3548090380.1799998</v>
      </c>
      <c r="I14" s="103"/>
      <c r="J14" s="131"/>
      <c r="K14" s="135"/>
      <c r="L14" s="132"/>
    </row>
    <row r="15" spans="1:13" s="70" customFormat="1" ht="18" customHeight="1">
      <c r="A15" s="417">
        <v>2016</v>
      </c>
      <c r="B15" s="418">
        <v>3862688790.9599996</v>
      </c>
      <c r="C15" s="419">
        <f t="shared" si="3"/>
        <v>0.95416022594621486</v>
      </c>
      <c r="D15" s="418">
        <v>168521814.59</v>
      </c>
      <c r="E15" s="419">
        <f t="shared" si="0"/>
        <v>4.1628208066458665E-2</v>
      </c>
      <c r="F15" s="420">
        <v>17049514.629999999</v>
      </c>
      <c r="G15" s="419">
        <f t="shared" si="1"/>
        <v>4.2115659873264068E-3</v>
      </c>
      <c r="H15" s="421">
        <f t="shared" si="2"/>
        <v>4048260120.1799998</v>
      </c>
      <c r="J15" s="131"/>
      <c r="K15" s="137"/>
      <c r="L15" s="132"/>
    </row>
    <row r="16" spans="1:13" s="70" customFormat="1" ht="18" customHeight="1">
      <c r="A16" s="417">
        <v>2017</v>
      </c>
      <c r="B16" s="418">
        <v>4365095869.0900002</v>
      </c>
      <c r="C16" s="419">
        <f t="shared" si="3"/>
        <v>0.95451833422211996</v>
      </c>
      <c r="D16" s="418">
        <v>189049670.72999999</v>
      </c>
      <c r="E16" s="419">
        <f t="shared" si="0"/>
        <v>4.1339613653905587E-2</v>
      </c>
      <c r="F16" s="420">
        <v>18941966.82</v>
      </c>
      <c r="G16" s="419">
        <f t="shared" si="1"/>
        <v>4.1420521239746181E-3</v>
      </c>
      <c r="H16" s="421">
        <f t="shared" si="2"/>
        <v>4573087506.6399994</v>
      </c>
      <c r="I16" s="93"/>
      <c r="J16" s="93"/>
      <c r="K16" s="93"/>
      <c r="L16" s="132"/>
      <c r="M16" s="93"/>
    </row>
    <row r="17" spans="1:13" s="70" customFormat="1" ht="18" customHeight="1">
      <c r="A17" s="417">
        <v>2018</v>
      </c>
      <c r="B17" s="418">
        <v>4960308050.1199999</v>
      </c>
      <c r="C17" s="419">
        <f t="shared" si="3"/>
        <v>0.95442170562015738</v>
      </c>
      <c r="D17" s="418">
        <v>216582431.09999999</v>
      </c>
      <c r="E17" s="419">
        <f t="shared" si="0"/>
        <v>4.1673011274535959E-2</v>
      </c>
      <c r="F17" s="420">
        <v>20296486.460000001</v>
      </c>
      <c r="G17" s="419">
        <f t="shared" si="1"/>
        <v>3.9052831053065342E-3</v>
      </c>
      <c r="H17" s="421">
        <f t="shared" si="2"/>
        <v>5197186967.6800003</v>
      </c>
      <c r="I17" s="93"/>
      <c r="J17" s="93"/>
      <c r="K17" s="93"/>
      <c r="L17" s="132"/>
      <c r="M17" s="93"/>
    </row>
    <row r="18" spans="1:13" s="70" customFormat="1" ht="18" customHeight="1">
      <c r="A18" s="417">
        <v>2019</v>
      </c>
      <c r="B18" s="418">
        <v>5454398175.96</v>
      </c>
      <c r="C18" s="419">
        <f t="shared" si="3"/>
        <v>0.95509227720429402</v>
      </c>
      <c r="D18" s="418">
        <v>236137407.19999999</v>
      </c>
      <c r="E18" s="419">
        <f t="shared" si="0"/>
        <v>4.13488356918627E-2</v>
      </c>
      <c r="F18" s="420">
        <v>20324305.609999999</v>
      </c>
      <c r="G18" s="419">
        <f t="shared" si="1"/>
        <v>3.5588871038433815E-3</v>
      </c>
      <c r="H18" s="421">
        <f t="shared" si="2"/>
        <v>5710859888.7699995</v>
      </c>
      <c r="I18" s="93"/>
      <c r="J18" s="93"/>
      <c r="K18" s="93"/>
      <c r="L18" s="132"/>
      <c r="M18" s="93"/>
    </row>
    <row r="19" spans="1:13" s="70" customFormat="1" ht="18" customHeight="1">
      <c r="A19" s="417">
        <v>2020</v>
      </c>
      <c r="B19" s="418">
        <v>5371768693.4499998</v>
      </c>
      <c r="C19" s="419">
        <f t="shared" si="3"/>
        <v>0.95732388446010375</v>
      </c>
      <c r="D19" s="418">
        <v>233752220.31999999</v>
      </c>
      <c r="E19" s="419">
        <f t="shared" si="0"/>
        <v>4.1657896370477683E-2</v>
      </c>
      <c r="F19" s="420">
        <v>5713466.4100000001</v>
      </c>
      <c r="G19" s="419">
        <f t="shared" si="1"/>
        <v>1.0182191694186051E-3</v>
      </c>
      <c r="H19" s="421">
        <f t="shared" si="2"/>
        <v>5611234380.1799994</v>
      </c>
      <c r="I19" s="93"/>
      <c r="J19" s="93"/>
      <c r="K19" s="93"/>
      <c r="L19" s="138"/>
      <c r="M19" s="93"/>
    </row>
    <row r="20" spans="1:13" s="70" customFormat="1" ht="18" customHeight="1">
      <c r="A20" s="417">
        <v>2021</v>
      </c>
      <c r="B20" s="418">
        <v>6220465761.29</v>
      </c>
      <c r="C20" s="419">
        <f>B20/H20</f>
        <v>0.95737338828337348</v>
      </c>
      <c r="D20" s="418">
        <v>270679156.31999999</v>
      </c>
      <c r="E20" s="419">
        <f t="shared" si="0"/>
        <v>4.1659424063773424E-2</v>
      </c>
      <c r="F20" s="420">
        <v>6284233.25</v>
      </c>
      <c r="G20" s="419">
        <f t="shared" si="1"/>
        <v>9.6718765285316258E-4</v>
      </c>
      <c r="H20" s="421">
        <f t="shared" si="2"/>
        <v>6497429150.8599997</v>
      </c>
      <c r="I20" s="93"/>
      <c r="J20" s="93"/>
      <c r="K20" s="93"/>
      <c r="L20" s="93"/>
      <c r="M20" s="93"/>
    </row>
    <row r="21" spans="1:13" s="70" customFormat="1" ht="18" customHeight="1">
      <c r="A21" s="417">
        <v>2022</v>
      </c>
      <c r="B21" s="418">
        <v>7563778550.6599998</v>
      </c>
      <c r="C21" s="419">
        <v>0.95758727755140161</v>
      </c>
      <c r="D21" s="418">
        <v>329129862.10000002</v>
      </c>
      <c r="E21" s="419">
        <f t="shared" si="0"/>
        <v>4.1668402439109763E-2</v>
      </c>
      <c r="F21" s="420">
        <v>5879225.6900000004</v>
      </c>
      <c r="G21" s="419">
        <f t="shared" si="1"/>
        <v>7.4432000948865826E-4</v>
      </c>
      <c r="H21" s="421">
        <f t="shared" si="2"/>
        <v>7898787638.4499998</v>
      </c>
      <c r="I21" s="93"/>
      <c r="J21" s="93"/>
      <c r="K21" s="93"/>
      <c r="L21" s="93"/>
      <c r="M21" s="93"/>
    </row>
    <row r="22" spans="1:13" s="70" customFormat="1" ht="18" customHeight="1">
      <c r="A22" s="417">
        <v>2023</v>
      </c>
      <c r="B22" s="418">
        <v>8660987464.0699997</v>
      </c>
      <c r="C22" s="419">
        <f>B22/H22</f>
        <v>0.95764504708886067</v>
      </c>
      <c r="D22" s="418">
        <v>376868065.86000001</v>
      </c>
      <c r="E22" s="419">
        <f t="shared" si="0"/>
        <v>4.1670287386282569E-2</v>
      </c>
      <c r="F22" s="420">
        <v>6192147.6500000004</v>
      </c>
      <c r="G22" s="419">
        <f t="shared" si="1"/>
        <v>6.8466552485677424E-4</v>
      </c>
      <c r="H22" s="421">
        <f t="shared" si="2"/>
        <v>9044047677.5799999</v>
      </c>
      <c r="I22" s="93"/>
      <c r="J22" s="93"/>
      <c r="K22" s="93"/>
      <c r="L22" s="93"/>
      <c r="M22" s="93"/>
    </row>
    <row r="23" spans="1:13" s="70" customFormat="1" ht="18" customHeight="1">
      <c r="A23" s="417">
        <v>2024</v>
      </c>
      <c r="B23" s="418">
        <v>9740712221.9899998</v>
      </c>
      <c r="C23" s="419">
        <f>B23/H23</f>
        <v>0.95764425801028563</v>
      </c>
      <c r="D23" s="418">
        <v>423856200.49000001</v>
      </c>
      <c r="E23" s="419">
        <f>D23/H23</f>
        <v>4.1670819070597692E-2</v>
      </c>
      <c r="F23" s="420">
        <v>6966717.54</v>
      </c>
      <c r="G23" s="419">
        <f>F23/H23</f>
        <v>6.8492291911664198E-4</v>
      </c>
      <c r="H23" s="421">
        <f t="shared" si="2"/>
        <v>10171535140.02</v>
      </c>
      <c r="I23" s="93"/>
      <c r="J23" s="93"/>
      <c r="K23" s="93"/>
      <c r="L23" s="93"/>
      <c r="M23" s="93"/>
    </row>
    <row r="24" spans="1:13" s="71" customFormat="1" ht="18.75">
      <c r="A24" s="1003" t="str">
        <f>+'Resumen '!O6</f>
        <v>Ago. 2025</v>
      </c>
      <c r="B24" s="781">
        <f>+'Resumen '!H97</f>
        <v>6990690735.0799999</v>
      </c>
      <c r="C24" s="782">
        <f>B24/H24</f>
        <v>0.95770684329886357</v>
      </c>
      <c r="D24" s="781">
        <f>+'Resumen '!H98</f>
        <v>304192487.57999998</v>
      </c>
      <c r="E24" s="419">
        <f t="shared" si="0"/>
        <v>4.1673596798319341E-2</v>
      </c>
      <c r="F24" s="783">
        <f>+'Resumen '!H99</f>
        <v>4522419.05</v>
      </c>
      <c r="G24" s="419">
        <f t="shared" si="1"/>
        <v>6.1955990281703987E-4</v>
      </c>
      <c r="H24" s="421">
        <f t="shared" si="2"/>
        <v>7299405641.71</v>
      </c>
      <c r="I24" s="94"/>
      <c r="J24" s="94"/>
      <c r="K24" s="94"/>
      <c r="L24" s="93"/>
      <c r="M24" s="93"/>
    </row>
    <row r="25" spans="1:13" ht="18.75" customHeight="1">
      <c r="A25" s="422" t="s">
        <v>64</v>
      </c>
      <c r="B25" s="423">
        <f>SUM(B6:B24)</f>
        <v>83655457824.559998</v>
      </c>
      <c r="C25" s="424">
        <f t="shared" si="3"/>
        <v>0.95539977723957492</v>
      </c>
      <c r="D25" s="423">
        <f>SUM(D6:D24)</f>
        <v>3639729295.6099997</v>
      </c>
      <c r="E25" s="424">
        <f t="shared" si="0"/>
        <v>4.1568077548877355E-2</v>
      </c>
      <c r="F25" s="423">
        <f>SUM(F6:F24)</f>
        <v>265496708.19000003</v>
      </c>
      <c r="G25" s="424">
        <f>F25/H25</f>
        <v>3.0321452115476557E-3</v>
      </c>
      <c r="H25" s="425">
        <f>SUM(H6:H24)</f>
        <v>87560683828.360001</v>
      </c>
      <c r="I25" s="8"/>
      <c r="J25" s="8"/>
      <c r="K25" s="8"/>
      <c r="L25" s="93"/>
      <c r="M25" s="93"/>
    </row>
    <row r="26" spans="1:13" ht="18.75">
      <c r="A26" t="s">
        <v>889</v>
      </c>
      <c r="B26" s="7"/>
      <c r="C26" s="7"/>
      <c r="D26" s="7"/>
      <c r="E26" s="7"/>
      <c r="F26" s="7"/>
      <c r="G26" s="8"/>
      <c r="H26" s="8"/>
      <c r="I26" s="8"/>
      <c r="J26" s="8"/>
      <c r="K26" s="8"/>
      <c r="L26" s="94"/>
      <c r="M26" s="94"/>
    </row>
    <row r="27" spans="1:13">
      <c r="B27" s="40"/>
      <c r="C27" s="40"/>
      <c r="D27" s="40"/>
      <c r="E27" s="40"/>
      <c r="F27" s="40"/>
      <c r="G27" s="8"/>
      <c r="H27" s="8"/>
      <c r="I27" s="8"/>
      <c r="J27" s="8"/>
      <c r="K27" s="8"/>
      <c r="L27" s="117"/>
      <c r="M27" s="8"/>
    </row>
    <row r="28" spans="1:13">
      <c r="C28" s="8"/>
      <c r="D28" s="8"/>
      <c r="E28" s="8"/>
      <c r="F28" s="8"/>
      <c r="G28" s="8"/>
      <c r="H28" s="8"/>
      <c r="I28" s="8"/>
      <c r="J28" s="8"/>
      <c r="K28" s="8"/>
      <c r="L28" s="117"/>
      <c r="M28" s="8"/>
    </row>
    <row r="29" spans="1:13">
      <c r="C29" s="8"/>
      <c r="D29" s="8"/>
      <c r="E29" s="8"/>
      <c r="F29" s="8"/>
      <c r="G29" s="8"/>
      <c r="H29" s="8"/>
      <c r="I29" s="8"/>
      <c r="J29" s="8"/>
      <c r="K29" s="8"/>
      <c r="L29" s="118"/>
      <c r="M29" s="8"/>
    </row>
    <row r="30" spans="1:13">
      <c r="C30" s="8"/>
      <c r="D30" s="8"/>
      <c r="E30" s="8"/>
      <c r="F30" s="8"/>
      <c r="G30" s="8"/>
      <c r="H30" s="8"/>
      <c r="I30" s="8"/>
      <c r="J30" s="8"/>
      <c r="K30" s="8"/>
      <c r="L30" s="8"/>
      <c r="M30" s="8"/>
    </row>
    <row r="31" spans="1:13">
      <c r="C31" s="8"/>
      <c r="D31" s="8"/>
      <c r="E31" s="8"/>
      <c r="F31" s="8"/>
      <c r="G31" s="8"/>
      <c r="H31" s="8"/>
      <c r="I31" s="8"/>
      <c r="J31" s="8"/>
      <c r="K31" s="8"/>
      <c r="L31" s="8"/>
      <c r="M31" s="8"/>
    </row>
    <row r="32" spans="1:13">
      <c r="C32" s="8"/>
      <c r="D32" s="8"/>
      <c r="E32" s="8"/>
      <c r="F32" s="8"/>
      <c r="G32" s="8"/>
      <c r="H32" s="8"/>
      <c r="I32" s="8"/>
      <c r="J32" s="8"/>
      <c r="K32" s="8"/>
      <c r="L32" s="8"/>
      <c r="M32" s="8"/>
    </row>
    <row r="33" spans="3:13">
      <c r="C33" s="8"/>
      <c r="D33" s="8"/>
      <c r="E33" s="8"/>
      <c r="F33" s="8"/>
      <c r="G33" s="8"/>
      <c r="H33" s="8"/>
      <c r="I33" s="8"/>
      <c r="J33" s="8"/>
      <c r="K33" s="8"/>
      <c r="L33" s="8"/>
      <c r="M33" s="8"/>
    </row>
    <row r="34" spans="3:13">
      <c r="C34" s="8"/>
      <c r="D34" s="8"/>
      <c r="E34" s="8"/>
      <c r="F34" s="8"/>
      <c r="G34" s="8"/>
      <c r="H34" s="8"/>
      <c r="I34" s="8"/>
      <c r="J34" s="8"/>
      <c r="K34" s="8"/>
      <c r="L34" s="8"/>
      <c r="M34" s="8"/>
    </row>
    <row r="35" spans="3:13">
      <c r="C35" s="8"/>
      <c r="D35" s="8"/>
      <c r="E35" s="8"/>
      <c r="F35" s="8"/>
      <c r="G35" s="8"/>
      <c r="H35" s="8"/>
      <c r="I35" s="8"/>
      <c r="J35" s="8"/>
      <c r="K35" s="8"/>
      <c r="L35" s="8"/>
      <c r="M35" s="8"/>
    </row>
    <row r="36" spans="3:13">
      <c r="C36" s="8"/>
      <c r="D36" s="8"/>
      <c r="E36" s="8"/>
      <c r="F36" s="8"/>
      <c r="G36" s="8"/>
      <c r="H36" s="8"/>
      <c r="I36" s="8"/>
      <c r="J36" s="8"/>
      <c r="K36" s="8"/>
      <c r="L36" s="8"/>
      <c r="M36" s="8"/>
    </row>
    <row r="37" spans="3:13">
      <c r="C37" s="8"/>
      <c r="D37" s="8"/>
      <c r="E37" s="8"/>
      <c r="F37" s="8"/>
      <c r="G37" s="8"/>
      <c r="H37" s="8"/>
      <c r="I37" s="8"/>
      <c r="J37" s="8"/>
      <c r="K37" s="8"/>
      <c r="L37" s="8"/>
      <c r="M37" s="8"/>
    </row>
    <row r="38" spans="3:13">
      <c r="C38" s="8"/>
      <c r="D38" s="8"/>
      <c r="E38" s="8"/>
      <c r="F38" s="8"/>
      <c r="G38" s="8"/>
      <c r="H38" s="8"/>
      <c r="I38" s="8"/>
      <c r="J38" s="8"/>
      <c r="K38" s="8"/>
      <c r="L38" s="8"/>
      <c r="M38" s="8"/>
    </row>
    <row r="39" spans="3:13">
      <c r="C39" s="8"/>
      <c r="D39" s="8"/>
      <c r="E39" s="8"/>
      <c r="F39" s="8"/>
      <c r="G39" s="8"/>
      <c r="H39" s="8"/>
      <c r="I39" s="8"/>
      <c r="J39" s="8"/>
      <c r="K39" s="8"/>
      <c r="L39" s="8"/>
      <c r="M39" s="8"/>
    </row>
    <row r="40" spans="3:13">
      <c r="C40" s="8"/>
      <c r="D40" s="8"/>
      <c r="E40" s="8"/>
      <c r="F40" s="8"/>
      <c r="G40" s="8"/>
      <c r="H40" s="8"/>
      <c r="I40" s="8"/>
      <c r="J40" s="8"/>
      <c r="K40" s="8"/>
      <c r="L40" s="8"/>
      <c r="M40" s="8"/>
    </row>
    <row r="41" spans="3:13">
      <c r="C41" s="8"/>
      <c r="D41" s="8"/>
      <c r="E41" s="8"/>
      <c r="F41" s="8"/>
      <c r="G41" s="8"/>
      <c r="H41" s="8"/>
      <c r="L41" s="8"/>
      <c r="M41" s="8"/>
    </row>
    <row r="42" spans="3:13">
      <c r="C42" s="8"/>
      <c r="D42" s="8"/>
      <c r="E42" s="8"/>
      <c r="F42" s="8"/>
      <c r="G42" s="8"/>
      <c r="H42" s="8"/>
      <c r="L42" s="8"/>
      <c r="M42" s="8"/>
    </row>
    <row r="43" spans="3:13">
      <c r="C43" s="8"/>
      <c r="D43" s="8"/>
      <c r="E43" s="8"/>
      <c r="F43" s="8"/>
      <c r="G43" s="8"/>
      <c r="H43" s="8"/>
    </row>
    <row r="44" spans="3:13" ht="39" customHeight="1">
      <c r="C44" s="8"/>
      <c r="D44" s="8"/>
      <c r="E44" s="8"/>
      <c r="F44" s="8"/>
      <c r="G44" s="8"/>
      <c r="H44" s="8"/>
    </row>
    <row r="45" spans="3:13" ht="48" customHeight="1"/>
    <row r="55" ht="70.5" customHeight="1"/>
  </sheetData>
  <mergeCells count="3">
    <mergeCell ref="A1:K1"/>
    <mergeCell ref="B4:H4"/>
    <mergeCell ref="A2:K2"/>
  </mergeCells>
  <conditionalFormatting sqref="B18:G24">
    <cfRule type="cellIs" dxfId="189" priority="1" operator="equal">
      <formula>0</formula>
    </cfRule>
  </conditionalFormatting>
  <pageMargins left="0.70866141732283472" right="0.70866141732283472" top="0.74803149606299213" bottom="0.74803149606299213" header="0.31496062992125984" footer="0.31496062992125984"/>
  <pageSetup scale="41" orientation="landscape" r:id="rId1"/>
  <drawing r:id="rId2"/>
  <tableParts count="1">
    <tablePart r:id="rId3"/>
  </tableParts>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99">
    <tabColor theme="1"/>
    <pageSetUpPr fitToPage="1"/>
  </sheetPr>
  <dimension ref="A1"/>
  <sheetViews>
    <sheetView showGridLines="0" view="pageBreakPreview" zoomScaleNormal="100" zoomScaleSheetLayoutView="100" workbookViewId="0">
      <selection activeCell="M31" sqref="M31"/>
    </sheetView>
  </sheetViews>
  <sheetFormatPr defaultColWidth="11.42578125" defaultRowHeight="15"/>
  <cols>
    <col min="7" max="7" width="8.85546875" customWidth="1"/>
  </cols>
  <sheetData/>
  <pageMargins left="0.70866141732283472" right="0.70866141732283472" top="0.74803149606299213" bottom="0.74803149606299213" header="0.31496062992125984" footer="0.31496062992125984"/>
  <pageSetup paperSize="119" scale="97" orientation="landscape" r:id="rId1"/>
  <drawing r:id="rId2"/>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105">
    <tabColor theme="1"/>
    <pageSetUpPr fitToPage="1"/>
  </sheetPr>
  <dimension ref="D11"/>
  <sheetViews>
    <sheetView showGridLines="0" view="pageBreakPreview" zoomScale="70" zoomScaleNormal="100" zoomScaleSheetLayoutView="70" workbookViewId="0">
      <selection activeCell="S33" sqref="S33"/>
    </sheetView>
  </sheetViews>
  <sheetFormatPr defaultColWidth="11.42578125" defaultRowHeight="15"/>
  <cols>
    <col min="7" max="7" width="9.42578125" customWidth="1"/>
  </cols>
  <sheetData>
    <row r="11" spans="4:4" ht="61.5">
      <c r="D11" s="68"/>
    </row>
  </sheetData>
  <pageMargins left="0.70866141732283472" right="0.70866141732283472" top="0.74803149606299213" bottom="0.74803149606299213" header="0.31496062992125984" footer="0.31496062992125984"/>
  <pageSetup paperSize="119" scale="72" orientation="landscape" r:id="rId1"/>
  <drawing r:id="rId2"/>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106">
    <tabColor theme="6" tint="-0.499984740745262"/>
    <pageSetUpPr fitToPage="1"/>
  </sheetPr>
  <dimension ref="A3:R46"/>
  <sheetViews>
    <sheetView showGridLines="0" view="pageBreakPreview" topLeftCell="A4" zoomScale="70" zoomScaleNormal="100" zoomScaleSheetLayoutView="70" workbookViewId="0">
      <selection activeCell="V41" sqref="V41"/>
    </sheetView>
  </sheetViews>
  <sheetFormatPr defaultColWidth="11.42578125" defaultRowHeight="14.25"/>
  <cols>
    <col min="1" max="6" width="11.42578125" style="218"/>
    <col min="7" max="7" width="9.42578125" style="218" customWidth="1"/>
    <col min="8" max="11" width="11.42578125" style="218"/>
    <col min="12" max="13" width="19.28515625" style="218" customWidth="1"/>
    <col min="14" max="14" width="11.42578125" style="218"/>
    <col min="15" max="15" width="30.140625" style="218" customWidth="1"/>
    <col min="16" max="16384" width="11.42578125" style="218"/>
  </cols>
  <sheetData>
    <row r="3" spans="1:16" ht="25.5" customHeight="1"/>
    <row r="4" spans="1:16" ht="24" customHeight="1"/>
    <row r="5" spans="1:16" ht="22.5" customHeight="1">
      <c r="A5" s="1728" t="s">
        <v>998</v>
      </c>
      <c r="B5" s="1728"/>
      <c r="C5" s="1728"/>
      <c r="D5" s="1728"/>
      <c r="E5" s="1728"/>
      <c r="F5" s="1728"/>
      <c r="G5" s="1728"/>
      <c r="H5" s="1728"/>
      <c r="I5" s="1728"/>
      <c r="J5" s="1728"/>
      <c r="K5" s="1728"/>
      <c r="L5" s="1728"/>
      <c r="M5" s="1728"/>
      <c r="N5" s="1728"/>
      <c r="O5" s="1728"/>
      <c r="P5" s="1728"/>
    </row>
    <row r="6" spans="1:16" ht="17.25" customHeight="1">
      <c r="A6" s="1728"/>
      <c r="B6" s="1728"/>
      <c r="C6" s="1728"/>
      <c r="D6" s="1728"/>
      <c r="E6" s="1728"/>
      <c r="F6" s="1728"/>
      <c r="G6" s="1728"/>
      <c r="H6" s="1728"/>
      <c r="I6" s="1728"/>
      <c r="J6" s="1728"/>
      <c r="K6" s="1728"/>
      <c r="L6" s="1728"/>
      <c r="M6" s="1728"/>
      <c r="N6" s="1728"/>
      <c r="O6" s="1728"/>
      <c r="P6" s="1728"/>
    </row>
    <row r="7" spans="1:16" ht="14.25" customHeight="1">
      <c r="A7" s="1728"/>
      <c r="B7" s="1728"/>
      <c r="C7" s="1728"/>
      <c r="D7" s="1728"/>
      <c r="E7" s="1728"/>
      <c r="F7" s="1728"/>
      <c r="G7" s="1728"/>
      <c r="H7" s="1728"/>
      <c r="I7" s="1728"/>
      <c r="J7" s="1728"/>
      <c r="K7" s="1728"/>
      <c r="L7" s="1728"/>
      <c r="M7" s="1728"/>
      <c r="N7" s="1728"/>
      <c r="O7" s="1728"/>
      <c r="P7" s="1728"/>
    </row>
    <row r="8" spans="1:16" ht="14.25" customHeight="1">
      <c r="A8" s="1728"/>
      <c r="B8" s="1728"/>
      <c r="C8" s="1728"/>
      <c r="D8" s="1728"/>
      <c r="E8" s="1728"/>
      <c r="F8" s="1728"/>
      <c r="G8" s="1728"/>
      <c r="H8" s="1728"/>
      <c r="I8" s="1728"/>
      <c r="J8" s="1728"/>
      <c r="K8" s="1728"/>
      <c r="L8" s="1728"/>
      <c r="M8" s="1728"/>
      <c r="N8" s="1728"/>
      <c r="O8" s="1728"/>
      <c r="P8" s="1728"/>
    </row>
    <row r="9" spans="1:16" ht="14.25" customHeight="1">
      <c r="A9" s="1728"/>
      <c r="B9" s="1728"/>
      <c r="C9" s="1728"/>
      <c r="D9" s="1728"/>
      <c r="E9" s="1728"/>
      <c r="F9" s="1728"/>
      <c r="G9" s="1728"/>
      <c r="H9" s="1728"/>
      <c r="I9" s="1728"/>
      <c r="J9" s="1728"/>
      <c r="K9" s="1728"/>
      <c r="L9" s="1728"/>
      <c r="M9" s="1728"/>
      <c r="N9" s="1728"/>
      <c r="O9" s="1728"/>
      <c r="P9" s="1728"/>
    </row>
    <row r="10" spans="1:16" ht="14.25" customHeight="1">
      <c r="A10" s="1728"/>
      <c r="B10" s="1728"/>
      <c r="C10" s="1728"/>
      <c r="D10" s="1728"/>
      <c r="E10" s="1728"/>
      <c r="F10" s="1728"/>
      <c r="G10" s="1728"/>
      <c r="H10" s="1728"/>
      <c r="I10" s="1728"/>
      <c r="J10" s="1728"/>
      <c r="K10" s="1728"/>
      <c r="L10" s="1728"/>
      <c r="M10" s="1728"/>
      <c r="N10" s="1728"/>
      <c r="O10" s="1728"/>
      <c r="P10" s="1728"/>
    </row>
    <row r="11" spans="1:16" ht="14.25" customHeight="1">
      <c r="A11" s="1728"/>
      <c r="B11" s="1728"/>
      <c r="C11" s="1728"/>
      <c r="D11" s="1728"/>
      <c r="E11" s="1728"/>
      <c r="F11" s="1728"/>
      <c r="G11" s="1728"/>
      <c r="H11" s="1728"/>
      <c r="I11" s="1728"/>
      <c r="J11" s="1728"/>
      <c r="K11" s="1728"/>
      <c r="L11" s="1728"/>
      <c r="M11" s="1728"/>
      <c r="N11" s="1728"/>
      <c r="O11" s="1728"/>
      <c r="P11" s="1728"/>
    </row>
    <row r="12" spans="1:16" ht="14.25" customHeight="1">
      <c r="A12" s="1728"/>
      <c r="B12" s="1728"/>
      <c r="C12" s="1728"/>
      <c r="D12" s="1728"/>
      <c r="E12" s="1728"/>
      <c r="F12" s="1728"/>
      <c r="G12" s="1728"/>
      <c r="H12" s="1728"/>
      <c r="I12" s="1728"/>
      <c r="J12" s="1728"/>
      <c r="K12" s="1728"/>
      <c r="L12" s="1728"/>
      <c r="M12" s="1728"/>
      <c r="N12" s="1728"/>
      <c r="O12" s="1728"/>
      <c r="P12" s="1728"/>
    </row>
    <row r="13" spans="1:16" ht="14.25" customHeight="1">
      <c r="A13" s="1728"/>
      <c r="B13" s="1728"/>
      <c r="C13" s="1728"/>
      <c r="D13" s="1728"/>
      <c r="E13" s="1728"/>
      <c r="F13" s="1728"/>
      <c r="G13" s="1728"/>
      <c r="H13" s="1728"/>
      <c r="I13" s="1728"/>
      <c r="J13" s="1728"/>
      <c r="K13" s="1728"/>
      <c r="L13" s="1728"/>
      <c r="M13" s="1728"/>
      <c r="N13" s="1728"/>
      <c r="O13" s="1728"/>
      <c r="P13" s="1728"/>
    </row>
    <row r="14" spans="1:16" ht="14.25" customHeight="1">
      <c r="A14" s="1728"/>
      <c r="B14" s="1728"/>
      <c r="C14" s="1728"/>
      <c r="D14" s="1728"/>
      <c r="E14" s="1728"/>
      <c r="F14" s="1728"/>
      <c r="G14" s="1728"/>
      <c r="H14" s="1728"/>
      <c r="I14" s="1728"/>
      <c r="J14" s="1728"/>
      <c r="K14" s="1728"/>
      <c r="L14" s="1728"/>
      <c r="M14" s="1728"/>
      <c r="N14" s="1728"/>
      <c r="O14" s="1728"/>
      <c r="P14" s="1728"/>
    </row>
    <row r="15" spans="1:16" ht="14.25" customHeight="1">
      <c r="A15" s="1728"/>
      <c r="B15" s="1728"/>
      <c r="C15" s="1728"/>
      <c r="D15" s="1728"/>
      <c r="E15" s="1728"/>
      <c r="F15" s="1728"/>
      <c r="G15" s="1728"/>
      <c r="H15" s="1728"/>
      <c r="I15" s="1728"/>
      <c r="J15" s="1728"/>
      <c r="K15" s="1728"/>
      <c r="L15" s="1728"/>
      <c r="M15" s="1728"/>
      <c r="N15" s="1728"/>
      <c r="O15" s="1728"/>
      <c r="P15" s="1728"/>
    </row>
    <row r="16" spans="1:16" ht="14.25" customHeight="1">
      <c r="A16" s="1728"/>
      <c r="B16" s="1728"/>
      <c r="C16" s="1728"/>
      <c r="D16" s="1728"/>
      <c r="E16" s="1728"/>
      <c r="F16" s="1728"/>
      <c r="G16" s="1728"/>
      <c r="H16" s="1728"/>
      <c r="I16" s="1728"/>
      <c r="J16" s="1728"/>
      <c r="K16" s="1728"/>
      <c r="L16" s="1728"/>
      <c r="M16" s="1728"/>
      <c r="N16" s="1728"/>
      <c r="O16" s="1728"/>
      <c r="P16" s="1728"/>
    </row>
    <row r="17" spans="1:18" ht="14.25" customHeight="1">
      <c r="A17" s="1728"/>
      <c r="B17" s="1728"/>
      <c r="C17" s="1728"/>
      <c r="D17" s="1728"/>
      <c r="E17" s="1728"/>
      <c r="F17" s="1728"/>
      <c r="G17" s="1728"/>
      <c r="H17" s="1728"/>
      <c r="I17" s="1728"/>
      <c r="J17" s="1728"/>
      <c r="K17" s="1728"/>
      <c r="L17" s="1728"/>
      <c r="M17" s="1728"/>
      <c r="N17" s="1728"/>
      <c r="O17" s="1728"/>
      <c r="P17" s="1728"/>
    </row>
    <row r="18" spans="1:18" ht="14.25" customHeight="1">
      <c r="A18" s="1728"/>
      <c r="B18" s="1728"/>
      <c r="C18" s="1728"/>
      <c r="D18" s="1728"/>
      <c r="E18" s="1728"/>
      <c r="F18" s="1728"/>
      <c r="G18" s="1728"/>
      <c r="H18" s="1728"/>
      <c r="I18" s="1728"/>
      <c r="J18" s="1728"/>
      <c r="K18" s="1728"/>
      <c r="L18" s="1728"/>
      <c r="M18" s="1728"/>
      <c r="N18" s="1728"/>
      <c r="O18" s="1728"/>
      <c r="P18" s="1728"/>
    </row>
    <row r="19" spans="1:18" ht="14.25" customHeight="1">
      <c r="A19" s="1728"/>
      <c r="B19" s="1728"/>
      <c r="C19" s="1728"/>
      <c r="D19" s="1728"/>
      <c r="E19" s="1728"/>
      <c r="F19" s="1728"/>
      <c r="G19" s="1728"/>
      <c r="H19" s="1728"/>
      <c r="I19" s="1728"/>
      <c r="J19" s="1728"/>
      <c r="K19" s="1728"/>
      <c r="L19" s="1728"/>
      <c r="M19" s="1728"/>
      <c r="N19" s="1728"/>
      <c r="O19" s="1728"/>
      <c r="P19" s="1728"/>
    </row>
    <row r="20" spans="1:18" ht="14.25" customHeight="1">
      <c r="A20" s="1728"/>
      <c r="B20" s="1728"/>
      <c r="C20" s="1728"/>
      <c r="D20" s="1728"/>
      <c r="E20" s="1728"/>
      <c r="F20" s="1728"/>
      <c r="G20" s="1728"/>
      <c r="H20" s="1728"/>
      <c r="I20" s="1728"/>
      <c r="J20" s="1728"/>
      <c r="K20" s="1728"/>
      <c r="L20" s="1728"/>
      <c r="M20" s="1728"/>
      <c r="N20" s="1728"/>
      <c r="O20" s="1728"/>
      <c r="P20" s="1728"/>
      <c r="R20" s="254"/>
    </row>
    <row r="21" spans="1:18" ht="14.25" customHeight="1">
      <c r="A21" s="1728"/>
      <c r="B21" s="1728"/>
      <c r="C21" s="1728"/>
      <c r="D21" s="1728"/>
      <c r="E21" s="1728"/>
      <c r="F21" s="1728"/>
      <c r="G21" s="1728"/>
      <c r="H21" s="1728"/>
      <c r="I21" s="1728"/>
      <c r="J21" s="1728"/>
      <c r="K21" s="1728"/>
      <c r="L21" s="1728"/>
      <c r="M21" s="1728"/>
      <c r="N21" s="1728"/>
      <c r="O21" s="1728"/>
      <c r="P21" s="1728"/>
      <c r="R21" s="254"/>
    </row>
    <row r="22" spans="1:18" ht="14.25" customHeight="1">
      <c r="A22" s="1728"/>
      <c r="B22" s="1728"/>
      <c r="C22" s="1728"/>
      <c r="D22" s="1728"/>
      <c r="E22" s="1728"/>
      <c r="F22" s="1728"/>
      <c r="G22" s="1728"/>
      <c r="H22" s="1728"/>
      <c r="I22" s="1728"/>
      <c r="J22" s="1728"/>
      <c r="K22" s="1728"/>
      <c r="L22" s="1728"/>
      <c r="M22" s="1728"/>
      <c r="N22" s="1728"/>
      <c r="O22" s="1728"/>
      <c r="P22" s="1728"/>
      <c r="R22" s="254"/>
    </row>
    <row r="23" spans="1:18" ht="14.25" customHeight="1">
      <c r="A23" s="1728"/>
      <c r="B23" s="1728"/>
      <c r="C23" s="1728"/>
      <c r="D23" s="1728"/>
      <c r="E23" s="1728"/>
      <c r="F23" s="1728"/>
      <c r="G23" s="1728"/>
      <c r="H23" s="1728"/>
      <c r="I23" s="1728"/>
      <c r="J23" s="1728"/>
      <c r="K23" s="1728"/>
      <c r="L23" s="1728"/>
      <c r="M23" s="1728"/>
      <c r="N23" s="1728"/>
      <c r="O23" s="1728"/>
      <c r="P23" s="1728"/>
    </row>
    <row r="24" spans="1:18" ht="14.25" customHeight="1">
      <c r="A24" s="1728"/>
      <c r="B24" s="1728"/>
      <c r="C24" s="1728"/>
      <c r="D24" s="1728"/>
      <c r="E24" s="1728"/>
      <c r="F24" s="1728"/>
      <c r="G24" s="1728"/>
      <c r="H24" s="1728"/>
      <c r="I24" s="1728"/>
      <c r="J24" s="1728"/>
      <c r="K24" s="1728"/>
      <c r="L24" s="1728"/>
      <c r="M24" s="1728"/>
      <c r="N24" s="1728"/>
      <c r="O24" s="1728"/>
      <c r="P24" s="1728"/>
    </row>
    <row r="25" spans="1:18" ht="14.25" customHeight="1">
      <c r="A25" s="1728"/>
      <c r="B25" s="1728"/>
      <c r="C25" s="1728"/>
      <c r="D25" s="1728"/>
      <c r="E25" s="1728"/>
      <c r="F25" s="1728"/>
      <c r="G25" s="1728"/>
      <c r="H25" s="1728"/>
      <c r="I25" s="1728"/>
      <c r="J25" s="1728"/>
      <c r="K25" s="1728"/>
      <c r="L25" s="1728"/>
      <c r="M25" s="1728"/>
      <c r="N25" s="1728"/>
      <c r="O25" s="1728"/>
      <c r="P25" s="1728"/>
    </row>
    <row r="26" spans="1:18" ht="14.25" customHeight="1">
      <c r="A26" s="1728"/>
      <c r="B26" s="1728"/>
      <c r="C26" s="1728"/>
      <c r="D26" s="1728"/>
      <c r="E26" s="1728"/>
      <c r="F26" s="1728"/>
      <c r="G26" s="1728"/>
      <c r="H26" s="1728"/>
      <c r="I26" s="1728"/>
      <c r="J26" s="1728"/>
      <c r="K26" s="1728"/>
      <c r="L26" s="1728"/>
      <c r="M26" s="1728"/>
      <c r="N26" s="1728"/>
      <c r="O26" s="1728"/>
      <c r="P26" s="1728"/>
    </row>
    <row r="27" spans="1:18" ht="14.25" customHeight="1">
      <c r="A27" s="1728"/>
      <c r="B27" s="1728"/>
      <c r="C27" s="1728"/>
      <c r="D27" s="1728"/>
      <c r="E27" s="1728"/>
      <c r="F27" s="1728"/>
      <c r="G27" s="1728"/>
      <c r="H27" s="1728"/>
      <c r="I27" s="1728"/>
      <c r="J27" s="1728"/>
      <c r="K27" s="1728"/>
      <c r="L27" s="1728"/>
      <c r="M27" s="1728"/>
      <c r="N27" s="1728"/>
      <c r="O27" s="1728"/>
      <c r="P27" s="1728"/>
    </row>
    <row r="28" spans="1:18" ht="14.25" customHeight="1">
      <c r="A28" s="1728"/>
      <c r="B28" s="1728"/>
      <c r="C28" s="1728"/>
      <c r="D28" s="1728"/>
      <c r="E28" s="1728"/>
      <c r="F28" s="1728"/>
      <c r="G28" s="1728"/>
      <c r="H28" s="1728"/>
      <c r="I28" s="1728"/>
      <c r="J28" s="1728"/>
      <c r="K28" s="1728"/>
      <c r="L28" s="1728"/>
      <c r="M28" s="1728"/>
      <c r="N28" s="1728"/>
      <c r="O28" s="1728"/>
      <c r="P28" s="1728"/>
    </row>
    <row r="29" spans="1:18" ht="14.25" customHeight="1">
      <c r="A29" s="1728"/>
      <c r="B29" s="1728"/>
      <c r="C29" s="1728"/>
      <c r="D29" s="1728"/>
      <c r="E29" s="1728"/>
      <c r="F29" s="1728"/>
      <c r="G29" s="1728"/>
      <c r="H29" s="1728"/>
      <c r="I29" s="1728"/>
      <c r="J29" s="1728"/>
      <c r="K29" s="1728"/>
      <c r="L29" s="1728"/>
      <c r="M29" s="1728"/>
      <c r="N29" s="1728"/>
      <c r="O29" s="1728"/>
      <c r="P29" s="1728"/>
    </row>
    <row r="30" spans="1:18" ht="14.25" customHeight="1">
      <c r="A30" s="1728"/>
      <c r="B30" s="1728"/>
      <c r="C30" s="1728"/>
      <c r="D30" s="1728"/>
      <c r="E30" s="1728"/>
      <c r="F30" s="1728"/>
      <c r="G30" s="1728"/>
      <c r="H30" s="1728"/>
      <c r="I30" s="1728"/>
      <c r="J30" s="1728"/>
      <c r="K30" s="1728"/>
      <c r="L30" s="1728"/>
      <c r="M30" s="1728"/>
      <c r="N30" s="1728"/>
      <c r="O30" s="1728"/>
      <c r="P30" s="1728"/>
    </row>
    <row r="31" spans="1:18" ht="14.25" customHeight="1">
      <c r="A31" s="1728"/>
      <c r="B31" s="1728"/>
      <c r="C31" s="1728"/>
      <c r="D31" s="1728"/>
      <c r="E31" s="1728"/>
      <c r="F31" s="1728"/>
      <c r="G31" s="1728"/>
      <c r="H31" s="1728"/>
      <c r="I31" s="1728"/>
      <c r="J31" s="1728"/>
      <c r="K31" s="1728"/>
      <c r="L31" s="1728"/>
      <c r="M31" s="1728"/>
      <c r="N31" s="1728"/>
      <c r="O31" s="1728"/>
      <c r="P31" s="1728"/>
    </row>
    <row r="32" spans="1:18" ht="14.25" customHeight="1">
      <c r="A32" s="1728"/>
      <c r="B32" s="1728"/>
      <c r="C32" s="1728"/>
      <c r="D32" s="1728"/>
      <c r="E32" s="1728"/>
      <c r="F32" s="1728"/>
      <c r="G32" s="1728"/>
      <c r="H32" s="1728"/>
      <c r="I32" s="1728"/>
      <c r="J32" s="1728"/>
      <c r="K32" s="1728"/>
      <c r="L32" s="1728"/>
      <c r="M32" s="1728"/>
      <c r="N32" s="1728"/>
      <c r="O32" s="1728"/>
      <c r="P32" s="1728"/>
    </row>
    <row r="33" spans="1:18" ht="14.25" customHeight="1">
      <c r="A33" s="1728"/>
      <c r="B33" s="1728"/>
      <c r="C33" s="1728"/>
      <c r="D33" s="1728"/>
      <c r="E33" s="1728"/>
      <c r="F33" s="1728"/>
      <c r="G33" s="1728"/>
      <c r="H33" s="1728"/>
      <c r="I33" s="1728"/>
      <c r="J33" s="1728"/>
      <c r="K33" s="1728"/>
      <c r="L33" s="1728"/>
      <c r="M33" s="1728"/>
      <c r="N33" s="1728"/>
      <c r="O33" s="1728"/>
      <c r="P33" s="1728"/>
    </row>
    <row r="34" spans="1:18" ht="14.25" customHeight="1">
      <c r="A34" s="1728"/>
      <c r="B34" s="1728"/>
      <c r="C34" s="1728"/>
      <c r="D34" s="1728"/>
      <c r="E34" s="1728"/>
      <c r="F34" s="1728"/>
      <c r="G34" s="1728"/>
      <c r="H34" s="1728"/>
      <c r="I34" s="1728"/>
      <c r="J34" s="1728"/>
      <c r="K34" s="1728"/>
      <c r="L34" s="1728"/>
      <c r="M34" s="1728"/>
      <c r="N34" s="1728"/>
      <c r="O34" s="1728"/>
      <c r="P34" s="1728"/>
    </row>
    <row r="35" spans="1:18" ht="14.25" customHeight="1">
      <c r="A35" s="1728"/>
      <c r="B35" s="1728"/>
      <c r="C35" s="1728"/>
      <c r="D35" s="1728"/>
      <c r="E35" s="1728"/>
      <c r="F35" s="1728"/>
      <c r="G35" s="1728"/>
      <c r="H35" s="1728"/>
      <c r="I35" s="1728"/>
      <c r="J35" s="1728"/>
      <c r="K35" s="1728"/>
      <c r="L35" s="1728"/>
      <c r="M35" s="1728"/>
      <c r="N35" s="1728"/>
      <c r="O35" s="1728"/>
      <c r="P35" s="1728"/>
    </row>
    <row r="36" spans="1:18" ht="14.25" customHeight="1">
      <c r="A36" s="1728"/>
      <c r="B36" s="1728"/>
      <c r="C36" s="1728"/>
      <c r="D36" s="1728"/>
      <c r="E36" s="1728"/>
      <c r="F36" s="1728"/>
      <c r="G36" s="1728"/>
      <c r="H36" s="1728"/>
      <c r="I36" s="1728"/>
      <c r="J36" s="1728"/>
      <c r="K36" s="1728"/>
      <c r="L36" s="1728"/>
      <c r="M36" s="1728"/>
      <c r="N36" s="1728"/>
      <c r="O36" s="1728"/>
      <c r="P36" s="1728"/>
    </row>
    <row r="37" spans="1:18" ht="14.25" customHeight="1">
      <c r="A37" s="1728"/>
      <c r="B37" s="1728"/>
      <c r="C37" s="1728"/>
      <c r="D37" s="1728"/>
      <c r="E37" s="1728"/>
      <c r="F37" s="1728"/>
      <c r="G37" s="1728"/>
      <c r="H37" s="1728"/>
      <c r="I37" s="1728"/>
      <c r="J37" s="1728"/>
      <c r="K37" s="1728"/>
      <c r="L37" s="1728"/>
      <c r="M37" s="1728"/>
      <c r="N37" s="1728"/>
      <c r="O37" s="1728"/>
      <c r="P37" s="1728"/>
    </row>
    <row r="38" spans="1:18" ht="14.25" customHeight="1">
      <c r="A38" s="1728"/>
      <c r="B38" s="1728"/>
      <c r="C38" s="1728"/>
      <c r="D38" s="1728"/>
      <c r="E38" s="1728"/>
      <c r="F38" s="1728"/>
      <c r="G38" s="1728"/>
      <c r="H38" s="1728"/>
      <c r="I38" s="1728"/>
      <c r="J38" s="1728"/>
      <c r="K38" s="1728"/>
      <c r="L38" s="1728"/>
      <c r="M38" s="1728"/>
      <c r="N38" s="1728"/>
      <c r="O38" s="1728"/>
      <c r="P38" s="1728"/>
    </row>
    <row r="39" spans="1:18" ht="14.25" customHeight="1">
      <c r="A39" s="1728"/>
      <c r="B39" s="1728"/>
      <c r="C39" s="1728"/>
      <c r="D39" s="1728"/>
      <c r="E39" s="1728"/>
      <c r="F39" s="1728"/>
      <c r="G39" s="1728"/>
      <c r="H39" s="1728"/>
      <c r="I39" s="1728"/>
      <c r="J39" s="1728"/>
      <c r="K39" s="1728"/>
      <c r="L39" s="1728"/>
      <c r="M39" s="1728"/>
      <c r="N39" s="1728"/>
      <c r="O39" s="1728"/>
      <c r="P39" s="1728"/>
    </row>
    <row r="40" spans="1:18" ht="14.25" customHeight="1">
      <c r="A40" s="1728"/>
      <c r="B40" s="1728"/>
      <c r="C40" s="1728"/>
      <c r="D40" s="1728"/>
      <c r="E40" s="1728"/>
      <c r="F40" s="1728"/>
      <c r="G40" s="1728"/>
      <c r="H40" s="1728"/>
      <c r="I40" s="1728"/>
      <c r="J40" s="1728"/>
      <c r="K40" s="1728"/>
      <c r="L40" s="1728"/>
      <c r="M40" s="1728"/>
      <c r="N40" s="1728"/>
      <c r="O40" s="1728"/>
      <c r="P40" s="1728"/>
    </row>
    <row r="41" spans="1:18" ht="14.25" customHeight="1">
      <c r="A41" s="1728"/>
      <c r="B41" s="1728"/>
      <c r="C41" s="1728"/>
      <c r="D41" s="1728"/>
      <c r="E41" s="1728"/>
      <c r="F41" s="1728"/>
      <c r="G41" s="1728"/>
      <c r="H41" s="1728"/>
      <c r="I41" s="1728"/>
      <c r="J41" s="1728"/>
      <c r="K41" s="1728"/>
      <c r="L41" s="1728"/>
      <c r="M41" s="1728"/>
      <c r="N41" s="1728"/>
      <c r="O41" s="1728"/>
      <c r="P41" s="1728"/>
    </row>
    <row r="42" spans="1:18" ht="14.25" customHeight="1">
      <c r="A42" s="1728"/>
      <c r="B42" s="1728"/>
      <c r="C42" s="1728"/>
      <c r="D42" s="1728"/>
      <c r="E42" s="1728"/>
      <c r="F42" s="1728"/>
      <c r="G42" s="1728"/>
      <c r="H42" s="1728"/>
      <c r="I42" s="1728"/>
      <c r="J42" s="1728"/>
      <c r="K42" s="1728"/>
      <c r="L42" s="1728"/>
      <c r="M42" s="1728"/>
      <c r="N42" s="1728"/>
      <c r="O42" s="1728"/>
      <c r="P42" s="1728"/>
    </row>
    <row r="43" spans="1:18" ht="14.25" customHeight="1">
      <c r="A43" s="1728"/>
      <c r="B43" s="1728"/>
      <c r="C43" s="1728"/>
      <c r="D43" s="1728"/>
      <c r="E43" s="1728"/>
      <c r="F43" s="1728"/>
      <c r="G43" s="1728"/>
      <c r="H43" s="1728"/>
      <c r="I43" s="1728"/>
      <c r="J43" s="1728"/>
      <c r="K43" s="1728"/>
      <c r="L43" s="1728"/>
      <c r="M43" s="1728"/>
      <c r="N43" s="1728"/>
      <c r="O43" s="1728"/>
      <c r="P43" s="1728"/>
    </row>
    <row r="44" spans="1:18" ht="67.5" customHeight="1">
      <c r="A44" s="1728"/>
      <c r="B44" s="1728"/>
      <c r="C44" s="1728"/>
      <c r="D44" s="1728"/>
      <c r="E44" s="1728"/>
      <c r="F44" s="1728"/>
      <c r="G44" s="1728"/>
      <c r="H44" s="1728"/>
      <c r="I44" s="1728"/>
      <c r="J44" s="1728"/>
      <c r="K44" s="1728"/>
      <c r="L44" s="1728"/>
      <c r="M44" s="1728"/>
      <c r="N44" s="1728"/>
      <c r="O44" s="1728"/>
      <c r="P44" s="1728"/>
    </row>
    <row r="45" spans="1:18" ht="112.5" customHeight="1">
      <c r="A45" s="1728"/>
      <c r="B45" s="1728"/>
      <c r="C45" s="1728"/>
      <c r="D45" s="1728"/>
      <c r="E45" s="1728"/>
      <c r="F45" s="1728"/>
      <c r="G45" s="1728"/>
      <c r="H45" s="1728"/>
      <c r="I45" s="1728"/>
      <c r="J45" s="1728"/>
      <c r="K45" s="1728"/>
      <c r="L45" s="1728"/>
      <c r="M45" s="1728"/>
      <c r="N45" s="1728"/>
      <c r="O45" s="1728"/>
      <c r="P45" s="1728"/>
      <c r="R45" s="322"/>
    </row>
    <row r="46" spans="1:18">
      <c r="A46" s="1728"/>
      <c r="B46" s="1728"/>
      <c r="C46" s="1728"/>
      <c r="D46" s="1728"/>
      <c r="E46" s="1728"/>
      <c r="F46" s="1728"/>
      <c r="G46" s="1728"/>
      <c r="H46" s="1728"/>
      <c r="I46" s="1728"/>
      <c r="J46" s="1728"/>
      <c r="K46" s="1728"/>
      <c r="L46" s="1728"/>
      <c r="M46" s="1728"/>
      <c r="N46" s="1728"/>
      <c r="O46" s="1728"/>
      <c r="P46" s="1728"/>
    </row>
  </sheetData>
  <mergeCells count="1">
    <mergeCell ref="A5:P46"/>
  </mergeCells>
  <pageMargins left="0.70866141732283472" right="0.70866141732283472" top="0.74803149606299213" bottom="0.74803149606299213" header="0.31496062992125984" footer="0.31496062992125984"/>
  <pageSetup paperSize="119" scale="59" orientation="landscape" r:id="rId1"/>
  <drawing r:id="rId2"/>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107">
    <tabColor theme="6" tint="-0.499984740745262"/>
    <pageSetUpPr fitToPage="1"/>
  </sheetPr>
  <dimension ref="A5:M31"/>
  <sheetViews>
    <sheetView showGridLines="0" view="pageBreakPreview" zoomScale="85" zoomScaleNormal="100" zoomScaleSheetLayoutView="85" workbookViewId="0">
      <selection activeCell="S22" sqref="S22"/>
    </sheetView>
  </sheetViews>
  <sheetFormatPr defaultColWidth="11.42578125" defaultRowHeight="15"/>
  <cols>
    <col min="1" max="1" width="13.140625" customWidth="1"/>
    <col min="7" max="7" width="8.85546875" customWidth="1"/>
    <col min="9" max="9" width="19" customWidth="1"/>
    <col min="10" max="10" width="21.140625" customWidth="1"/>
    <col min="11" max="12" width="13.5703125" customWidth="1"/>
  </cols>
  <sheetData>
    <row r="5" spans="1:13" ht="12.75" customHeight="1"/>
    <row r="6" spans="1:13" ht="15" customHeight="1">
      <c r="A6" s="1729" t="s">
        <v>999</v>
      </c>
      <c r="B6" s="1729"/>
      <c r="C6" s="1729"/>
      <c r="D6" s="1729"/>
      <c r="E6" s="1729"/>
      <c r="F6" s="1729"/>
      <c r="G6" s="1729"/>
      <c r="H6" s="1729"/>
      <c r="I6" s="1729"/>
      <c r="J6" s="1729"/>
      <c r="K6" s="1729"/>
      <c r="L6" s="1729"/>
      <c r="M6" s="120"/>
    </row>
    <row r="7" spans="1:13" ht="15" customHeight="1">
      <c r="A7" s="1729"/>
      <c r="B7" s="1729"/>
      <c r="C7" s="1729"/>
      <c r="D7" s="1729"/>
      <c r="E7" s="1729"/>
      <c r="F7" s="1729"/>
      <c r="G7" s="1729"/>
      <c r="H7" s="1729"/>
      <c r="I7" s="1729"/>
      <c r="J7" s="1729"/>
      <c r="K7" s="1729"/>
      <c r="L7" s="1729"/>
      <c r="M7" s="120"/>
    </row>
    <row r="8" spans="1:13" ht="15" customHeight="1">
      <c r="A8" s="1729"/>
      <c r="B8" s="1729"/>
      <c r="C8" s="1729"/>
      <c r="D8" s="1729"/>
      <c r="E8" s="1729"/>
      <c r="F8" s="1729"/>
      <c r="G8" s="1729"/>
      <c r="H8" s="1729"/>
      <c r="I8" s="1729"/>
      <c r="J8" s="1729"/>
      <c r="K8" s="1729"/>
      <c r="L8" s="1729"/>
      <c r="M8" s="120"/>
    </row>
    <row r="9" spans="1:13" ht="15" customHeight="1">
      <c r="A9" s="1729"/>
      <c r="B9" s="1729"/>
      <c r="C9" s="1729"/>
      <c r="D9" s="1729"/>
      <c r="E9" s="1729"/>
      <c r="F9" s="1729"/>
      <c r="G9" s="1729"/>
      <c r="H9" s="1729"/>
      <c r="I9" s="1729"/>
      <c r="J9" s="1729"/>
      <c r="K9" s="1729"/>
      <c r="L9" s="1729"/>
      <c r="M9" s="120"/>
    </row>
    <row r="10" spans="1:13" ht="15" customHeight="1">
      <c r="A10" s="1729"/>
      <c r="B10" s="1729"/>
      <c r="C10" s="1729"/>
      <c r="D10" s="1729"/>
      <c r="E10" s="1729"/>
      <c r="F10" s="1729"/>
      <c r="G10" s="1729"/>
      <c r="H10" s="1729"/>
      <c r="I10" s="1729"/>
      <c r="J10" s="1729"/>
      <c r="K10" s="1729"/>
      <c r="L10" s="1729"/>
      <c r="M10" s="120"/>
    </row>
    <row r="11" spans="1:13" ht="38.25" customHeight="1">
      <c r="A11" s="1729"/>
      <c r="B11" s="1729"/>
      <c r="C11" s="1729"/>
      <c r="D11" s="1729"/>
      <c r="E11" s="1729"/>
      <c r="F11" s="1729"/>
      <c r="G11" s="1729"/>
      <c r="H11" s="1729"/>
      <c r="I11" s="1729"/>
      <c r="J11" s="1729"/>
      <c r="K11" s="1729"/>
      <c r="L11" s="1729"/>
      <c r="M11" s="120"/>
    </row>
    <row r="12" spans="1:13" ht="15" customHeight="1">
      <c r="A12" s="1729"/>
      <c r="B12" s="1729"/>
      <c r="C12" s="1729"/>
      <c r="D12" s="1729"/>
      <c r="E12" s="1729"/>
      <c r="F12" s="1729"/>
      <c r="G12" s="1729"/>
      <c r="H12" s="1729"/>
      <c r="I12" s="1729"/>
      <c r="J12" s="1729"/>
      <c r="K12" s="1729"/>
      <c r="L12" s="1729"/>
      <c r="M12" s="120"/>
    </row>
    <row r="13" spans="1:13" ht="15" customHeight="1">
      <c r="A13" s="1729"/>
      <c r="B13" s="1729"/>
      <c r="C13" s="1729"/>
      <c r="D13" s="1729"/>
      <c r="E13" s="1729"/>
      <c r="F13" s="1729"/>
      <c r="G13" s="1729"/>
      <c r="H13" s="1729"/>
      <c r="I13" s="1729"/>
      <c r="J13" s="1729"/>
      <c r="K13" s="1729"/>
      <c r="L13" s="1729"/>
      <c r="M13" s="120"/>
    </row>
    <row r="14" spans="1:13" ht="41.25" customHeight="1">
      <c r="A14" s="1729"/>
      <c r="B14" s="1729"/>
      <c r="C14" s="1729"/>
      <c r="D14" s="1729"/>
      <c r="E14" s="1729"/>
      <c r="F14" s="1729"/>
      <c r="G14" s="1729"/>
      <c r="H14" s="1729"/>
      <c r="I14" s="1729"/>
      <c r="J14" s="1729"/>
      <c r="K14" s="1729"/>
      <c r="L14" s="1729"/>
      <c r="M14" s="120"/>
    </row>
    <row r="15" spans="1:13" ht="41.25" customHeight="1">
      <c r="A15" s="1729"/>
      <c r="B15" s="1729"/>
      <c r="C15" s="1729"/>
      <c r="D15" s="1729"/>
      <c r="E15" s="1729"/>
      <c r="F15" s="1729"/>
      <c r="G15" s="1729"/>
      <c r="H15" s="1729"/>
      <c r="I15" s="1729"/>
      <c r="J15" s="1729"/>
      <c r="K15" s="1729"/>
      <c r="L15" s="1729"/>
      <c r="M15" s="120"/>
    </row>
    <row r="16" spans="1:13" ht="15" customHeight="1">
      <c r="A16" s="1729"/>
      <c r="B16" s="1729"/>
      <c r="C16" s="1729"/>
      <c r="D16" s="1729"/>
      <c r="E16" s="1729"/>
      <c r="F16" s="1729"/>
      <c r="G16" s="1729"/>
      <c r="H16" s="1729"/>
      <c r="I16" s="1729"/>
      <c r="J16" s="1729"/>
      <c r="K16" s="1729"/>
      <c r="L16" s="1729"/>
      <c r="M16" s="120"/>
    </row>
    <row r="17" spans="1:13" ht="15" customHeight="1">
      <c r="A17" s="1729"/>
      <c r="B17" s="1729"/>
      <c r="C17" s="1729"/>
      <c r="D17" s="1729"/>
      <c r="E17" s="1729"/>
      <c r="F17" s="1729"/>
      <c r="G17" s="1729"/>
      <c r="H17" s="1729"/>
      <c r="I17" s="1729"/>
      <c r="J17" s="1729"/>
      <c r="K17" s="1729"/>
      <c r="L17" s="1729"/>
      <c r="M17" s="120"/>
    </row>
    <row r="18" spans="1:13" ht="15" customHeight="1">
      <c r="A18" s="1729"/>
      <c r="B18" s="1729"/>
      <c r="C18" s="1729"/>
      <c r="D18" s="1729"/>
      <c r="E18" s="1729"/>
      <c r="F18" s="1729"/>
      <c r="G18" s="1729"/>
      <c r="H18" s="1729"/>
      <c r="I18" s="1729"/>
      <c r="J18" s="1729"/>
      <c r="K18" s="1729"/>
      <c r="L18" s="1729"/>
      <c r="M18" s="120"/>
    </row>
    <row r="19" spans="1:13" ht="30.75" customHeight="1">
      <c r="A19" s="1729"/>
      <c r="B19" s="1729"/>
      <c r="C19" s="1729"/>
      <c r="D19" s="1729"/>
      <c r="E19" s="1729"/>
      <c r="F19" s="1729"/>
      <c r="G19" s="1729"/>
      <c r="H19" s="1729"/>
      <c r="I19" s="1729"/>
      <c r="J19" s="1729"/>
      <c r="K19" s="1729"/>
      <c r="L19" s="1729"/>
      <c r="M19" s="120"/>
    </row>
    <row r="20" spans="1:13" ht="15" customHeight="1">
      <c r="A20" s="1729"/>
      <c r="B20" s="1729"/>
      <c r="C20" s="1729"/>
      <c r="D20" s="1729"/>
      <c r="E20" s="1729"/>
      <c r="F20" s="1729"/>
      <c r="G20" s="1729"/>
      <c r="H20" s="1729"/>
      <c r="I20" s="1729"/>
      <c r="J20" s="1729"/>
      <c r="K20" s="1729"/>
      <c r="L20" s="1729"/>
      <c r="M20" s="120"/>
    </row>
    <row r="21" spans="1:13" ht="15" customHeight="1">
      <c r="A21" s="1729"/>
      <c r="B21" s="1729"/>
      <c r="C21" s="1729"/>
      <c r="D21" s="1729"/>
      <c r="E21" s="1729"/>
      <c r="F21" s="1729"/>
      <c r="G21" s="1729"/>
      <c r="H21" s="1729"/>
      <c r="I21" s="1729"/>
      <c r="J21" s="1729"/>
      <c r="K21" s="1729"/>
      <c r="L21" s="1729"/>
      <c r="M21" s="120"/>
    </row>
    <row r="22" spans="1:13" ht="15" customHeight="1">
      <c r="A22" s="1729"/>
      <c r="B22" s="1729"/>
      <c r="C22" s="1729"/>
      <c r="D22" s="1729"/>
      <c r="E22" s="1729"/>
      <c r="F22" s="1729"/>
      <c r="G22" s="1729"/>
      <c r="H22" s="1729"/>
      <c r="I22" s="1729"/>
      <c r="J22" s="1729"/>
      <c r="K22" s="1729"/>
      <c r="L22" s="1729"/>
      <c r="M22" s="120"/>
    </row>
    <row r="23" spans="1:13" ht="15" customHeight="1">
      <c r="A23" s="1729"/>
      <c r="B23" s="1729"/>
      <c r="C23" s="1729"/>
      <c r="D23" s="1729"/>
      <c r="E23" s="1729"/>
      <c r="F23" s="1729"/>
      <c r="G23" s="1729"/>
      <c r="H23" s="1729"/>
      <c r="I23" s="1729"/>
      <c r="J23" s="1729"/>
      <c r="K23" s="1729"/>
      <c r="L23" s="1729"/>
      <c r="M23" s="120"/>
    </row>
    <row r="24" spans="1:13" ht="56.25" customHeight="1">
      <c r="A24" s="1729"/>
      <c r="B24" s="1729"/>
      <c r="C24" s="1729"/>
      <c r="D24" s="1729"/>
      <c r="E24" s="1729"/>
      <c r="F24" s="1729"/>
      <c r="G24" s="1729"/>
      <c r="H24" s="1729"/>
      <c r="I24" s="1729"/>
      <c r="J24" s="1729"/>
      <c r="K24" s="1729"/>
      <c r="L24" s="1729"/>
      <c r="M24" s="120"/>
    </row>
    <row r="25" spans="1:13" ht="15" customHeight="1">
      <c r="A25" s="1729"/>
      <c r="B25" s="1729"/>
      <c r="C25" s="1729"/>
      <c r="D25" s="1729"/>
      <c r="E25" s="1729"/>
      <c r="F25" s="1729"/>
      <c r="G25" s="1729"/>
      <c r="H25" s="1729"/>
      <c r="I25" s="1729"/>
      <c r="J25" s="1729"/>
      <c r="K25" s="1729"/>
      <c r="L25" s="1729"/>
      <c r="M25" s="120"/>
    </row>
    <row r="26" spans="1:13" ht="15" customHeight="1">
      <c r="A26" s="1729"/>
      <c r="B26" s="1729"/>
      <c r="C26" s="1729"/>
      <c r="D26" s="1729"/>
      <c r="E26" s="1729"/>
      <c r="F26" s="1729"/>
      <c r="G26" s="1729"/>
      <c r="H26" s="1729"/>
      <c r="I26" s="1729"/>
      <c r="J26" s="1729"/>
      <c r="K26" s="1729"/>
      <c r="L26" s="1729"/>
      <c r="M26" s="120"/>
    </row>
    <row r="27" spans="1:13" ht="15" customHeight="1">
      <c r="A27" s="1729"/>
      <c r="B27" s="1729"/>
      <c r="C27" s="1729"/>
      <c r="D27" s="1729"/>
      <c r="E27" s="1729"/>
      <c r="F27" s="1729"/>
      <c r="G27" s="1729"/>
      <c r="H27" s="1729"/>
      <c r="I27" s="1729"/>
      <c r="J27" s="1729"/>
      <c r="K27" s="1729"/>
      <c r="L27" s="1729"/>
      <c r="M27" s="120"/>
    </row>
    <row r="28" spans="1:13" ht="15" customHeight="1">
      <c r="A28" s="1729"/>
      <c r="B28" s="1729"/>
      <c r="C28" s="1729"/>
      <c r="D28" s="1729"/>
      <c r="E28" s="1729"/>
      <c r="F28" s="1729"/>
      <c r="G28" s="1729"/>
      <c r="H28" s="1729"/>
      <c r="I28" s="1729"/>
      <c r="J28" s="1729"/>
      <c r="K28" s="1729"/>
      <c r="L28" s="1729"/>
      <c r="M28" s="120"/>
    </row>
    <row r="29" spans="1:13" ht="15" customHeight="1">
      <c r="A29" s="1729"/>
      <c r="B29" s="1729"/>
      <c r="C29" s="1729"/>
      <c r="D29" s="1729"/>
      <c r="E29" s="1729"/>
      <c r="F29" s="1729"/>
      <c r="G29" s="1729"/>
      <c r="H29" s="1729"/>
      <c r="I29" s="1729"/>
      <c r="J29" s="1729"/>
      <c r="K29" s="1729"/>
      <c r="L29" s="1729"/>
      <c r="M29" s="120"/>
    </row>
    <row r="30" spans="1:13" ht="18.75">
      <c r="A30" s="1729"/>
      <c r="B30" s="1729"/>
      <c r="C30" s="1729"/>
      <c r="D30" s="1729"/>
      <c r="E30" s="1729"/>
      <c r="F30" s="1729"/>
      <c r="G30" s="1729"/>
      <c r="H30" s="1729"/>
      <c r="I30" s="1729"/>
      <c r="J30" s="1729"/>
      <c r="K30" s="1729"/>
      <c r="L30" s="1729"/>
      <c r="M30" s="120"/>
    </row>
    <row r="31" spans="1:13" ht="18.75">
      <c r="A31" s="1729"/>
      <c r="B31" s="1729"/>
      <c r="C31" s="1729"/>
      <c r="D31" s="1729"/>
      <c r="E31" s="1729"/>
      <c r="F31" s="1729"/>
      <c r="G31" s="1729"/>
      <c r="H31" s="1729"/>
      <c r="I31" s="1729"/>
      <c r="J31" s="1729"/>
      <c r="K31" s="1729"/>
      <c r="L31" s="1729"/>
      <c r="M31" s="120"/>
    </row>
  </sheetData>
  <mergeCells count="1">
    <mergeCell ref="A6:L31"/>
  </mergeCells>
  <pageMargins left="0.70866141732283472" right="0.70866141732283472" top="0.74803149606299213" bottom="0.74803149606299213" header="0.31496062992125984" footer="0.31496062992125984"/>
  <pageSetup paperSize="119" scale="82" orientation="landscape" r:id="rId1"/>
  <drawing r:id="rId2"/>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108">
    <tabColor theme="6" tint="-0.499984740745262"/>
    <pageSetUpPr fitToPage="1"/>
  </sheetPr>
  <dimension ref="A1:U12"/>
  <sheetViews>
    <sheetView showGridLines="0" view="pageBreakPreview" zoomScaleNormal="100" zoomScaleSheetLayoutView="100" workbookViewId="0">
      <selection activeCell="K18" sqref="K18"/>
    </sheetView>
  </sheetViews>
  <sheetFormatPr defaultColWidth="11.5703125" defaultRowHeight="14.25"/>
  <cols>
    <col min="1" max="1" width="22.5703125" style="218" customWidth="1"/>
    <col min="2" max="7" width="17" style="237" customWidth="1"/>
    <col min="8" max="9" width="17" style="304" customWidth="1"/>
    <col min="10" max="10" width="11.5703125" style="218"/>
    <col min="11" max="11" width="22.28515625" style="218" customWidth="1"/>
    <col min="12" max="19" width="11.5703125" style="218" customWidth="1"/>
    <col min="20" max="16384" width="11.5703125" style="218"/>
  </cols>
  <sheetData>
    <row r="1" spans="1:21" s="369" customFormat="1" ht="61.5" customHeight="1">
      <c r="A1" s="1730" t="s">
        <v>1000</v>
      </c>
      <c r="B1" s="1731"/>
      <c r="C1" s="1731"/>
      <c r="D1" s="1731"/>
      <c r="E1" s="1731"/>
      <c r="F1" s="1731"/>
      <c r="G1" s="1731"/>
      <c r="H1" s="1731"/>
      <c r="I1" s="1731"/>
    </row>
    <row r="2" spans="1:21" ht="11.25" customHeight="1">
      <c r="A2" s="299"/>
      <c r="B2" s="300"/>
      <c r="C2" s="300"/>
      <c r="D2" s="300"/>
      <c r="E2" s="300"/>
      <c r="F2" s="300"/>
      <c r="G2" s="300"/>
      <c r="H2" s="301"/>
      <c r="I2" s="301"/>
    </row>
    <row r="3" spans="1:21" s="382" customFormat="1" ht="18" customHeight="1">
      <c r="A3" s="381" t="s">
        <v>1001</v>
      </c>
      <c r="B3" s="430" t="s">
        <v>470</v>
      </c>
      <c r="C3" s="430" t="s">
        <v>471</v>
      </c>
      <c r="D3" s="430" t="s">
        <v>472</v>
      </c>
      <c r="E3" s="430" t="s">
        <v>473</v>
      </c>
      <c r="F3" s="430" t="s">
        <v>474</v>
      </c>
      <c r="G3" s="430" t="s">
        <v>475</v>
      </c>
      <c r="H3" s="430" t="s">
        <v>476</v>
      </c>
      <c r="I3" s="430" t="s">
        <v>477</v>
      </c>
    </row>
    <row r="4" spans="1:21" ht="13.5" customHeight="1">
      <c r="A4" s="431" t="s">
        <v>1002</v>
      </c>
      <c r="B4" s="432">
        <v>74609</v>
      </c>
      <c r="C4" s="432">
        <v>89800</v>
      </c>
      <c r="D4" s="432">
        <v>122783</v>
      </c>
      <c r="E4" s="432">
        <v>185831</v>
      </c>
      <c r="F4" s="432">
        <v>168619</v>
      </c>
      <c r="G4" s="432">
        <v>120651</v>
      </c>
      <c r="H4" s="432">
        <v>126126</v>
      </c>
      <c r="I4" s="432">
        <v>120075</v>
      </c>
      <c r="J4" s="226"/>
    </row>
    <row r="5" spans="1:21" ht="13.5" customHeight="1">
      <c r="A5" s="431" t="s">
        <v>1003</v>
      </c>
      <c r="B5" s="432">
        <v>17654</v>
      </c>
      <c r="C5" s="432">
        <v>14026</v>
      </c>
      <c r="D5" s="432">
        <v>16886</v>
      </c>
      <c r="E5" s="432">
        <v>34460</v>
      </c>
      <c r="F5" s="432">
        <v>29056</v>
      </c>
      <c r="G5" s="432">
        <v>17575</v>
      </c>
      <c r="H5" s="432">
        <v>24007</v>
      </c>
      <c r="I5" s="432">
        <v>27234</v>
      </c>
      <c r="J5" s="226"/>
      <c r="K5" s="16"/>
      <c r="L5"/>
      <c r="M5"/>
      <c r="N5"/>
      <c r="O5"/>
      <c r="P5"/>
      <c r="Q5"/>
      <c r="R5"/>
      <c r="S5"/>
      <c r="T5"/>
      <c r="U5"/>
    </row>
    <row r="6" spans="1:21" ht="13.5" customHeight="1">
      <c r="A6" s="431" t="s">
        <v>1004</v>
      </c>
      <c r="B6" s="432">
        <v>20611</v>
      </c>
      <c r="C6" s="432">
        <v>16739</v>
      </c>
      <c r="D6" s="432">
        <v>25676</v>
      </c>
      <c r="E6" s="432">
        <v>36972</v>
      </c>
      <c r="F6" s="432">
        <v>40514</v>
      </c>
      <c r="G6" s="432">
        <v>22993</v>
      </c>
      <c r="H6" s="432">
        <v>27713</v>
      </c>
      <c r="I6" s="432">
        <v>28669</v>
      </c>
      <c r="J6" s="226"/>
      <c r="K6" s="16"/>
      <c r="L6"/>
      <c r="M6"/>
      <c r="N6"/>
      <c r="O6"/>
      <c r="P6"/>
      <c r="Q6"/>
      <c r="R6"/>
      <c r="S6"/>
      <c r="T6"/>
      <c r="U6"/>
    </row>
    <row r="7" spans="1:21" ht="15">
      <c r="A7" s="302" t="s">
        <v>64</v>
      </c>
      <c r="B7" s="433">
        <f>SUM(B4:B6)</f>
        <v>112874</v>
      </c>
      <c r="C7" s="433">
        <f t="shared" ref="C7:H7" si="0">SUM(C4:C6)</f>
        <v>120565</v>
      </c>
      <c r="D7" s="433">
        <f t="shared" si="0"/>
        <v>165345</v>
      </c>
      <c r="E7" s="433">
        <f t="shared" si="0"/>
        <v>257263</v>
      </c>
      <c r="F7" s="433">
        <f t="shared" si="0"/>
        <v>238189</v>
      </c>
      <c r="G7" s="433">
        <f t="shared" si="0"/>
        <v>161219</v>
      </c>
      <c r="H7" s="433">
        <f t="shared" si="0"/>
        <v>177846</v>
      </c>
      <c r="I7" s="433">
        <f>SUM(I4:I6)</f>
        <v>175978</v>
      </c>
      <c r="J7" s="303"/>
      <c r="K7" s="16"/>
      <c r="L7"/>
      <c r="M7"/>
      <c r="N7"/>
      <c r="O7"/>
      <c r="P7"/>
      <c r="Q7"/>
      <c r="R7"/>
      <c r="S7"/>
      <c r="T7"/>
      <c r="U7"/>
    </row>
    <row r="8" spans="1:21" ht="20.25" customHeight="1">
      <c r="A8" s="1732" t="s">
        <v>1005</v>
      </c>
      <c r="B8" s="1732"/>
      <c r="C8" s="1732"/>
      <c r="D8" s="1732"/>
      <c r="E8" s="1732"/>
      <c r="F8" s="1732"/>
      <c r="G8" s="1732"/>
      <c r="H8" s="1732"/>
      <c r="I8" s="1732"/>
      <c r="K8" s="16"/>
      <c r="L8"/>
      <c r="M8"/>
      <c r="N8"/>
      <c r="O8"/>
      <c r="P8"/>
      <c r="Q8"/>
      <c r="R8"/>
      <c r="S8"/>
      <c r="T8"/>
      <c r="U8"/>
    </row>
    <row r="9" spans="1:21" ht="15">
      <c r="A9" s="237"/>
      <c r="K9" s="16"/>
      <c r="L9"/>
      <c r="M9"/>
      <c r="N9"/>
      <c r="O9"/>
      <c r="P9"/>
      <c r="Q9"/>
      <c r="R9"/>
      <c r="S9"/>
      <c r="T9"/>
      <c r="U9"/>
    </row>
    <row r="10" spans="1:21" ht="15">
      <c r="A10" s="237"/>
      <c r="K10" s="16"/>
      <c r="L10"/>
      <c r="M10"/>
      <c r="N10"/>
      <c r="O10"/>
      <c r="P10"/>
      <c r="Q10"/>
      <c r="R10"/>
      <c r="S10"/>
      <c r="T10"/>
      <c r="U10"/>
    </row>
    <row r="11" spans="1:21">
      <c r="A11" s="237"/>
    </row>
    <row r="12" spans="1:21">
      <c r="A12" s="237"/>
    </row>
  </sheetData>
  <mergeCells count="2">
    <mergeCell ref="A1:I1"/>
    <mergeCell ref="A8:I8"/>
  </mergeCells>
  <pageMargins left="0.70866141732283472" right="0.70866141732283472" top="0.74803149606299213" bottom="0.74803149606299213" header="0.31496062992125984" footer="0.31496062992125984"/>
  <pageSetup paperSize="119" scale="82" orientation="landscape" r:id="rId1"/>
  <drawing r:id="rId2"/>
  <tableParts count="1">
    <tablePart r:id="rId3"/>
  </tableParts>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109">
    <tabColor theme="6" tint="-0.499984740745262"/>
    <pageSetUpPr fitToPage="1"/>
  </sheetPr>
  <dimension ref="A1:J9"/>
  <sheetViews>
    <sheetView showGridLines="0" view="pageBreakPreview" zoomScale="70" zoomScaleNormal="100" zoomScaleSheetLayoutView="70" workbookViewId="0">
      <pane xSplit="1" ySplit="3" topLeftCell="Q19" activePane="bottomRight" state="frozen"/>
      <selection pane="bottomRight" activeCell="Q19" sqref="Q19"/>
      <selection pane="bottomLeft" activeCell="A6" sqref="A6:J27"/>
      <selection pane="topRight" activeCell="A6" sqref="A6:J27"/>
    </sheetView>
  </sheetViews>
  <sheetFormatPr defaultColWidth="11.5703125" defaultRowHeight="22.5" customHeight="1"/>
  <cols>
    <col min="1" max="1" width="26.28515625" customWidth="1"/>
    <col min="2" max="4" width="27" customWidth="1"/>
    <col min="5" max="6" width="26" customWidth="1"/>
    <col min="7" max="9" width="25.7109375" style="12" customWidth="1"/>
    <col min="10" max="10" width="27" style="12" customWidth="1"/>
    <col min="11" max="11" width="30.85546875" customWidth="1"/>
    <col min="20" max="20" width="21.28515625" customWidth="1"/>
  </cols>
  <sheetData>
    <row r="1" spans="1:10" s="368" customFormat="1" ht="104.25" customHeight="1">
      <c r="A1" s="1617" t="s">
        <v>1006</v>
      </c>
      <c r="B1" s="1617"/>
      <c r="C1" s="1617"/>
      <c r="D1" s="1617"/>
      <c r="E1" s="1617"/>
      <c r="F1" s="1617"/>
      <c r="G1" s="1617"/>
      <c r="H1" s="1617"/>
      <c r="I1" s="1617"/>
      <c r="J1" s="1617"/>
    </row>
    <row r="2" spans="1:10" ht="15.75" customHeight="1"/>
    <row r="3" spans="1:10" s="371" customFormat="1" ht="27" customHeight="1">
      <c r="A3" s="383" t="s">
        <v>1001</v>
      </c>
      <c r="B3" s="455" t="s">
        <v>470</v>
      </c>
      <c r="C3" s="455" t="s">
        <v>471</v>
      </c>
      <c r="D3" s="455" t="s">
        <v>472</v>
      </c>
      <c r="E3" s="455" t="s">
        <v>473</v>
      </c>
      <c r="F3" s="455" t="s">
        <v>474</v>
      </c>
      <c r="G3" s="455" t="s">
        <v>475</v>
      </c>
      <c r="H3" s="455" t="s">
        <v>476</v>
      </c>
      <c r="I3" s="455" t="s">
        <v>477</v>
      </c>
      <c r="J3" s="384" t="s">
        <v>64</v>
      </c>
    </row>
    <row r="4" spans="1:10" ht="21.75" customHeight="1">
      <c r="A4" s="456" t="s">
        <v>1002</v>
      </c>
      <c r="B4" s="684">
        <v>363517045.23000002</v>
      </c>
      <c r="C4" s="684">
        <v>468151582.34000003</v>
      </c>
      <c r="D4" s="684">
        <v>595825240.70000005</v>
      </c>
      <c r="E4" s="684">
        <v>699302422.17999995</v>
      </c>
      <c r="F4" s="684">
        <v>997894234.25</v>
      </c>
      <c r="G4" s="457">
        <v>726046954.76999998</v>
      </c>
      <c r="H4" s="457">
        <v>845589689.4240526</v>
      </c>
      <c r="I4" s="457">
        <v>1013490035.92</v>
      </c>
      <c r="J4" s="458">
        <f>SUM(B4:I4)</f>
        <v>5709817204.8140526</v>
      </c>
    </row>
    <row r="5" spans="1:10" ht="21.75" customHeight="1">
      <c r="A5" s="456" t="s">
        <v>1003</v>
      </c>
      <c r="B5" s="684">
        <v>294082236</v>
      </c>
      <c r="C5" s="684">
        <v>258654996</v>
      </c>
      <c r="D5" s="684">
        <v>351221246.90999997</v>
      </c>
      <c r="E5" s="684">
        <v>611823256.20000005</v>
      </c>
      <c r="F5" s="684">
        <v>679361342.63999999</v>
      </c>
      <c r="G5" s="457">
        <v>452031424.79999995</v>
      </c>
      <c r="H5" s="457">
        <v>707257339.53559542</v>
      </c>
      <c r="I5" s="457">
        <v>1035014930.0400001</v>
      </c>
      <c r="J5" s="458">
        <f>SUM(B5:I5)</f>
        <v>4389446772.125596</v>
      </c>
    </row>
    <row r="6" spans="1:10" ht="21.75" customHeight="1">
      <c r="A6" s="456" t="s">
        <v>1004</v>
      </c>
      <c r="B6" s="684">
        <v>954395629.62</v>
      </c>
      <c r="C6" s="684">
        <v>824091314.12999988</v>
      </c>
      <c r="D6" s="684">
        <v>1367644020.5673332</v>
      </c>
      <c r="E6" s="684">
        <v>2249742046.6733332</v>
      </c>
      <c r="F6" s="684">
        <v>2529316943.402667</v>
      </c>
      <c r="G6" s="457">
        <v>1527235545.0519998</v>
      </c>
      <c r="H6" s="457">
        <v>3167610230.9966679</v>
      </c>
      <c r="I6" s="457">
        <v>2145732856.9300001</v>
      </c>
      <c r="J6" s="458">
        <f>SUM(B6:I6)</f>
        <v>14765768587.372002</v>
      </c>
    </row>
    <row r="7" spans="1:10" ht="22.5" customHeight="1">
      <c r="A7" s="385" t="s">
        <v>64</v>
      </c>
      <c r="B7" s="459">
        <f t="shared" ref="B7:J7" si="0">SUM(B4:B6)</f>
        <v>1611994910.8499999</v>
      </c>
      <c r="C7" s="459">
        <f t="shared" si="0"/>
        <v>1550897892.4699998</v>
      </c>
      <c r="D7" s="459">
        <f t="shared" si="0"/>
        <v>2314690508.1773334</v>
      </c>
      <c r="E7" s="459">
        <f t="shared" si="0"/>
        <v>3560867725.0533333</v>
      </c>
      <c r="F7" s="459">
        <f t="shared" si="0"/>
        <v>4206572520.2926669</v>
      </c>
      <c r="G7" s="459">
        <f t="shared" si="0"/>
        <v>2705313924.6219997</v>
      </c>
      <c r="H7" s="459">
        <f t="shared" si="0"/>
        <v>4720457259.956316</v>
      </c>
      <c r="I7" s="459">
        <f>SUM(I4:I6)</f>
        <v>4194237822.8900003</v>
      </c>
      <c r="J7" s="386">
        <f t="shared" si="0"/>
        <v>24865032564.311649</v>
      </c>
    </row>
    <row r="8" spans="1:10" ht="22.5" customHeight="1">
      <c r="G8"/>
      <c r="H8"/>
      <c r="I8"/>
      <c r="J8"/>
    </row>
    <row r="9" spans="1:10" ht="22.5" customHeight="1">
      <c r="G9"/>
      <c r="H9"/>
      <c r="I9"/>
      <c r="J9"/>
    </row>
  </sheetData>
  <mergeCells count="1">
    <mergeCell ref="A1:J1"/>
  </mergeCells>
  <pageMargins left="0.70866141732283472" right="0.70866141732283472" top="0.74803149606299213" bottom="0.74803149606299213" header="0.31496062992125984" footer="0.31496062992125984"/>
  <pageSetup paperSize="119" scale="49" orientation="landscape" r:id="rId1"/>
  <drawing r:id="rId2"/>
  <tableParts count="1">
    <tablePart r:id="rId3"/>
  </tableParts>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110">
    <tabColor theme="1"/>
    <pageSetUpPr fitToPage="1"/>
  </sheetPr>
  <dimension ref="A1"/>
  <sheetViews>
    <sheetView showGridLines="0" view="pageBreakPreview" zoomScale="85" zoomScaleNormal="100" zoomScaleSheetLayoutView="85" workbookViewId="0">
      <selection activeCell="N39" sqref="N39"/>
    </sheetView>
  </sheetViews>
  <sheetFormatPr defaultColWidth="11.42578125" defaultRowHeight="14.25"/>
  <cols>
    <col min="1" max="6" width="11.42578125" style="218"/>
    <col min="7" max="7" width="14.42578125" style="218" customWidth="1"/>
    <col min="8" max="16384" width="11.42578125" style="218"/>
  </cols>
  <sheetData/>
  <pageMargins left="0.70866141732283472" right="0.70866141732283472" top="0.74803149606299213" bottom="0.74803149606299213" header="0.31496062992125984" footer="0.31496062992125984"/>
  <pageSetup scale="85" orientation="portrait" r:id="rId1"/>
  <drawing r:id="rId2"/>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111">
    <tabColor theme="6" tint="-0.499984740745262"/>
    <pageSetUpPr fitToPage="1"/>
  </sheetPr>
  <dimension ref="A3:M38"/>
  <sheetViews>
    <sheetView showGridLines="0" view="pageBreakPreview" zoomScale="115" zoomScaleNormal="100" zoomScaleSheetLayoutView="115" workbookViewId="0">
      <selection activeCell="Q35" sqref="Q35"/>
    </sheetView>
  </sheetViews>
  <sheetFormatPr defaultColWidth="11.42578125" defaultRowHeight="15"/>
  <cols>
    <col min="2" max="2" width="11.85546875" customWidth="1"/>
    <col min="3" max="3" width="14.7109375" customWidth="1"/>
    <col min="4" max="8" width="11.85546875" customWidth="1"/>
    <col min="9" max="9" width="9.85546875" customWidth="1"/>
    <col min="10" max="10" width="6.7109375" customWidth="1"/>
    <col min="11" max="11" width="8.5703125" customWidth="1"/>
    <col min="12" max="13" width="5.28515625" customWidth="1"/>
  </cols>
  <sheetData>
    <row r="3" spans="1:13" ht="24.75" customHeight="1"/>
    <row r="4" spans="1:13" ht="25.5" customHeight="1">
      <c r="A4" s="1733" t="s">
        <v>1007</v>
      </c>
      <c r="B4" s="1733"/>
      <c r="C4" s="1733"/>
      <c r="D4" s="1733"/>
      <c r="E4" s="1733"/>
      <c r="F4" s="1733"/>
      <c r="G4" s="1733"/>
      <c r="H4" s="1733"/>
      <c r="I4" s="1733"/>
      <c r="J4" s="1733"/>
      <c r="K4" s="1733"/>
      <c r="L4" s="1733"/>
      <c r="M4" s="277"/>
    </row>
    <row r="5" spans="1:13" ht="12.75" customHeight="1">
      <c r="A5" s="1733"/>
      <c r="B5" s="1733"/>
      <c r="C5" s="1733"/>
      <c r="D5" s="1733"/>
      <c r="E5" s="1733"/>
      <c r="F5" s="1733"/>
      <c r="G5" s="1733"/>
      <c r="H5" s="1733"/>
      <c r="I5" s="1733"/>
      <c r="J5" s="1733"/>
      <c r="K5" s="1733"/>
      <c r="L5" s="1733"/>
      <c r="M5" s="277"/>
    </row>
    <row r="6" spans="1:13" ht="15" customHeight="1">
      <c r="A6" s="1733"/>
      <c r="B6" s="1733"/>
      <c r="C6" s="1733"/>
      <c r="D6" s="1733"/>
      <c r="E6" s="1733"/>
      <c r="F6" s="1733"/>
      <c r="G6" s="1733"/>
      <c r="H6" s="1733"/>
      <c r="I6" s="1733"/>
      <c r="J6" s="1733"/>
      <c r="K6" s="1733"/>
      <c r="L6" s="1733"/>
      <c r="M6" s="277"/>
    </row>
    <row r="7" spans="1:13" ht="15" customHeight="1">
      <c r="A7" s="1733"/>
      <c r="B7" s="1733"/>
      <c r="C7" s="1733"/>
      <c r="D7" s="1733"/>
      <c r="E7" s="1733"/>
      <c r="F7" s="1733"/>
      <c r="G7" s="1733"/>
      <c r="H7" s="1733"/>
      <c r="I7" s="1733"/>
      <c r="J7" s="1733"/>
      <c r="K7" s="1733"/>
      <c r="L7" s="1733"/>
      <c r="M7" s="277"/>
    </row>
    <row r="8" spans="1:13" ht="15" customHeight="1">
      <c r="A8" s="1733"/>
      <c r="B8" s="1733"/>
      <c r="C8" s="1733"/>
      <c r="D8" s="1733"/>
      <c r="E8" s="1733"/>
      <c r="F8" s="1733"/>
      <c r="G8" s="1733"/>
      <c r="H8" s="1733"/>
      <c r="I8" s="1733"/>
      <c r="J8" s="1733"/>
      <c r="K8" s="1733"/>
      <c r="L8" s="1733"/>
      <c r="M8" s="277"/>
    </row>
    <row r="9" spans="1:13" ht="15" customHeight="1">
      <c r="A9" s="1733"/>
      <c r="B9" s="1733"/>
      <c r="C9" s="1733"/>
      <c r="D9" s="1733"/>
      <c r="E9" s="1733"/>
      <c r="F9" s="1733"/>
      <c r="G9" s="1733"/>
      <c r="H9" s="1733"/>
      <c r="I9" s="1733"/>
      <c r="J9" s="1733"/>
      <c r="K9" s="1733"/>
      <c r="L9" s="1733"/>
      <c r="M9" s="277"/>
    </row>
    <row r="10" spans="1:13" ht="15" customHeight="1">
      <c r="A10" s="1733"/>
      <c r="B10" s="1733"/>
      <c r="C10" s="1733"/>
      <c r="D10" s="1733"/>
      <c r="E10" s="1733"/>
      <c r="F10" s="1733"/>
      <c r="G10" s="1733"/>
      <c r="H10" s="1733"/>
      <c r="I10" s="1733"/>
      <c r="J10" s="1733"/>
      <c r="K10" s="1733"/>
      <c r="L10" s="1733"/>
      <c r="M10" s="277"/>
    </row>
    <row r="11" spans="1:13" ht="15" customHeight="1">
      <c r="A11" s="1733"/>
      <c r="B11" s="1733"/>
      <c r="C11" s="1733"/>
      <c r="D11" s="1733"/>
      <c r="E11" s="1733"/>
      <c r="F11" s="1733"/>
      <c r="G11" s="1733"/>
      <c r="H11" s="1733"/>
      <c r="I11" s="1733"/>
      <c r="J11" s="1733"/>
      <c r="K11" s="1733"/>
      <c r="L11" s="1733"/>
      <c r="M11" s="277"/>
    </row>
    <row r="12" spans="1:13" ht="15" customHeight="1">
      <c r="A12" s="1733"/>
      <c r="B12" s="1733"/>
      <c r="C12" s="1733"/>
      <c r="D12" s="1733"/>
      <c r="E12" s="1733"/>
      <c r="F12" s="1733"/>
      <c r="G12" s="1733"/>
      <c r="H12" s="1733"/>
      <c r="I12" s="1733"/>
      <c r="J12" s="1733"/>
      <c r="K12" s="1733"/>
      <c r="L12" s="1733"/>
      <c r="M12" s="277"/>
    </row>
    <row r="13" spans="1:13" ht="15" customHeight="1">
      <c r="A13" s="1733"/>
      <c r="B13" s="1733"/>
      <c r="C13" s="1733"/>
      <c r="D13" s="1733"/>
      <c r="E13" s="1733"/>
      <c r="F13" s="1733"/>
      <c r="G13" s="1733"/>
      <c r="H13" s="1733"/>
      <c r="I13" s="1733"/>
      <c r="J13" s="1733"/>
      <c r="K13" s="1733"/>
      <c r="L13" s="1733"/>
      <c r="M13" s="277"/>
    </row>
    <row r="14" spans="1:13" ht="15" customHeight="1">
      <c r="A14" s="1733"/>
      <c r="B14" s="1733"/>
      <c r="C14" s="1733"/>
      <c r="D14" s="1733"/>
      <c r="E14" s="1733"/>
      <c r="F14" s="1733"/>
      <c r="G14" s="1733"/>
      <c r="H14" s="1733"/>
      <c r="I14" s="1733"/>
      <c r="J14" s="1733"/>
      <c r="K14" s="1733"/>
      <c r="L14" s="1733"/>
      <c r="M14" s="277"/>
    </row>
    <row r="15" spans="1:13" ht="30.75" customHeight="1">
      <c r="A15" s="1733"/>
      <c r="B15" s="1733"/>
      <c r="C15" s="1733"/>
      <c r="D15" s="1733"/>
      <c r="E15" s="1733"/>
      <c r="F15" s="1733"/>
      <c r="G15" s="1733"/>
      <c r="H15" s="1733"/>
      <c r="I15" s="1733"/>
      <c r="J15" s="1733"/>
      <c r="K15" s="1733"/>
      <c r="L15" s="1733"/>
      <c r="M15" s="277"/>
    </row>
    <row r="16" spans="1:13" ht="15" customHeight="1">
      <c r="A16" s="1733"/>
      <c r="B16" s="1733"/>
      <c r="C16" s="1733"/>
      <c r="D16" s="1733"/>
      <c r="E16" s="1733"/>
      <c r="F16" s="1733"/>
      <c r="G16" s="1733"/>
      <c r="H16" s="1733"/>
      <c r="I16" s="1733"/>
      <c r="J16" s="1733"/>
      <c r="K16" s="1733"/>
      <c r="L16" s="1733"/>
      <c r="M16" s="277"/>
    </row>
    <row r="17" spans="1:13" ht="15" customHeight="1">
      <c r="A17" s="1733"/>
      <c r="B17" s="1733"/>
      <c r="C17" s="1733"/>
      <c r="D17" s="1733"/>
      <c r="E17" s="1733"/>
      <c r="F17" s="1733"/>
      <c r="G17" s="1733"/>
      <c r="H17" s="1733"/>
      <c r="I17" s="1733"/>
      <c r="J17" s="1733"/>
      <c r="K17" s="1733"/>
      <c r="L17" s="1733"/>
      <c r="M17" s="277"/>
    </row>
    <row r="18" spans="1:13" ht="15" customHeight="1">
      <c r="A18" s="1733"/>
      <c r="B18" s="1733"/>
      <c r="C18" s="1733"/>
      <c r="D18" s="1733"/>
      <c r="E18" s="1733"/>
      <c r="F18" s="1733"/>
      <c r="G18" s="1733"/>
      <c r="H18" s="1733"/>
      <c r="I18" s="1733"/>
      <c r="J18" s="1733"/>
      <c r="K18" s="1733"/>
      <c r="L18" s="1733"/>
      <c r="M18" s="277"/>
    </row>
    <row r="19" spans="1:13" ht="15" customHeight="1">
      <c r="A19" s="1733"/>
      <c r="B19" s="1733"/>
      <c r="C19" s="1733"/>
      <c r="D19" s="1733"/>
      <c r="E19" s="1733"/>
      <c r="F19" s="1733"/>
      <c r="G19" s="1733"/>
      <c r="H19" s="1733"/>
      <c r="I19" s="1733"/>
      <c r="J19" s="1733"/>
      <c r="K19" s="1733"/>
      <c r="L19" s="1733"/>
      <c r="M19" s="277"/>
    </row>
    <row r="20" spans="1:13" ht="15" customHeight="1">
      <c r="A20" s="1733"/>
      <c r="B20" s="1733"/>
      <c r="C20" s="1733"/>
      <c r="D20" s="1733"/>
      <c r="E20" s="1733"/>
      <c r="F20" s="1733"/>
      <c r="G20" s="1733"/>
      <c r="H20" s="1733"/>
      <c r="I20" s="1733"/>
      <c r="J20" s="1733"/>
      <c r="K20" s="1733"/>
      <c r="L20" s="1733"/>
      <c r="M20" s="277"/>
    </row>
    <row r="21" spans="1:13" ht="15" customHeight="1">
      <c r="A21" s="1733"/>
      <c r="B21" s="1733"/>
      <c r="C21" s="1733"/>
      <c r="D21" s="1733"/>
      <c r="E21" s="1733"/>
      <c r="F21" s="1733"/>
      <c r="G21" s="1733"/>
      <c r="H21" s="1733"/>
      <c r="I21" s="1733"/>
      <c r="J21" s="1733"/>
      <c r="K21" s="1733"/>
      <c r="L21" s="1733"/>
      <c r="M21" s="277"/>
    </row>
    <row r="22" spans="1:13" ht="15" customHeight="1">
      <c r="A22" s="1733"/>
      <c r="B22" s="1733"/>
      <c r="C22" s="1733"/>
      <c r="D22" s="1733"/>
      <c r="E22" s="1733"/>
      <c r="F22" s="1733"/>
      <c r="G22" s="1733"/>
      <c r="H22" s="1733"/>
      <c r="I22" s="1733"/>
      <c r="J22" s="1733"/>
      <c r="K22" s="1733"/>
      <c r="L22" s="1733"/>
      <c r="M22" s="277"/>
    </row>
    <row r="23" spans="1:13" ht="15" customHeight="1">
      <c r="A23" s="1733"/>
      <c r="B23" s="1733"/>
      <c r="C23" s="1733"/>
      <c r="D23" s="1733"/>
      <c r="E23" s="1733"/>
      <c r="F23" s="1733"/>
      <c r="G23" s="1733"/>
      <c r="H23" s="1733"/>
      <c r="I23" s="1733"/>
      <c r="J23" s="1733"/>
      <c r="K23" s="1733"/>
      <c r="L23" s="1733"/>
      <c r="M23" s="277"/>
    </row>
    <row r="24" spans="1:13" ht="15" customHeight="1">
      <c r="A24" s="1733"/>
      <c r="B24" s="1733"/>
      <c r="C24" s="1733"/>
      <c r="D24" s="1733"/>
      <c r="E24" s="1733"/>
      <c r="F24" s="1733"/>
      <c r="G24" s="1733"/>
      <c r="H24" s="1733"/>
      <c r="I24" s="1733"/>
      <c r="J24" s="1733"/>
      <c r="K24" s="1733"/>
      <c r="L24" s="1733"/>
      <c r="M24" s="277"/>
    </row>
    <row r="25" spans="1:13" ht="15" customHeight="1">
      <c r="A25" s="1733"/>
      <c r="B25" s="1733"/>
      <c r="C25" s="1733"/>
      <c r="D25" s="1733"/>
      <c r="E25" s="1733"/>
      <c r="F25" s="1733"/>
      <c r="G25" s="1733"/>
      <c r="H25" s="1733"/>
      <c r="I25" s="1733"/>
      <c r="J25" s="1733"/>
      <c r="K25" s="1733"/>
      <c r="L25" s="1733"/>
      <c r="M25" s="277"/>
    </row>
    <row r="26" spans="1:13" ht="15" customHeight="1">
      <c r="A26" s="1733"/>
      <c r="B26" s="1733"/>
      <c r="C26" s="1733"/>
      <c r="D26" s="1733"/>
      <c r="E26" s="1733"/>
      <c r="F26" s="1733"/>
      <c r="G26" s="1733"/>
      <c r="H26" s="1733"/>
      <c r="I26" s="1733"/>
      <c r="J26" s="1733"/>
      <c r="K26" s="1733"/>
      <c r="L26" s="1733"/>
      <c r="M26" s="277"/>
    </row>
    <row r="27" spans="1:13" ht="15" customHeight="1">
      <c r="A27" s="1733"/>
      <c r="B27" s="1733"/>
      <c r="C27" s="1733"/>
      <c r="D27" s="1733"/>
      <c r="E27" s="1733"/>
      <c r="F27" s="1733"/>
      <c r="G27" s="1733"/>
      <c r="H27" s="1733"/>
      <c r="I27" s="1733"/>
      <c r="J27" s="1733"/>
      <c r="K27" s="1733"/>
      <c r="L27" s="1733"/>
      <c r="M27" s="277"/>
    </row>
    <row r="28" spans="1:13" ht="15" customHeight="1">
      <c r="A28" s="1733"/>
      <c r="B28" s="1733"/>
      <c r="C28" s="1733"/>
      <c r="D28" s="1733"/>
      <c r="E28" s="1733"/>
      <c r="F28" s="1733"/>
      <c r="G28" s="1733"/>
      <c r="H28" s="1733"/>
      <c r="I28" s="1733"/>
      <c r="J28" s="1733"/>
      <c r="K28" s="1733"/>
      <c r="L28" s="1733"/>
      <c r="M28" s="277"/>
    </row>
    <row r="29" spans="1:13" ht="15" customHeight="1">
      <c r="A29" s="1733"/>
      <c r="B29" s="1733"/>
      <c r="C29" s="1733"/>
      <c r="D29" s="1733"/>
      <c r="E29" s="1733"/>
      <c r="F29" s="1733"/>
      <c r="G29" s="1733"/>
      <c r="H29" s="1733"/>
      <c r="I29" s="1733"/>
      <c r="J29" s="1733"/>
      <c r="K29" s="1733"/>
      <c r="L29" s="1733"/>
      <c r="M29" s="277"/>
    </row>
    <row r="30" spans="1:13" ht="15" customHeight="1">
      <c r="A30" s="1733"/>
      <c r="B30" s="1733"/>
      <c r="C30" s="1733"/>
      <c r="D30" s="1733"/>
      <c r="E30" s="1733"/>
      <c r="F30" s="1733"/>
      <c r="G30" s="1733"/>
      <c r="H30" s="1733"/>
      <c r="I30" s="1733"/>
      <c r="J30" s="1733"/>
      <c r="K30" s="1733"/>
      <c r="L30" s="1733"/>
      <c r="M30" s="277"/>
    </row>
    <row r="31" spans="1:13" ht="19.5" customHeight="1">
      <c r="A31" s="1733"/>
      <c r="B31" s="1733"/>
      <c r="C31" s="1733"/>
      <c r="D31" s="1733"/>
      <c r="E31" s="1733"/>
      <c r="F31" s="1733"/>
      <c r="G31" s="1733"/>
      <c r="H31" s="1733"/>
      <c r="I31" s="1733"/>
      <c r="J31" s="1733"/>
      <c r="K31" s="1733"/>
      <c r="L31" s="1733"/>
      <c r="M31" s="277"/>
    </row>
    <row r="32" spans="1:13" ht="16.5" customHeight="1">
      <c r="A32" s="1733"/>
      <c r="B32" s="1733"/>
      <c r="C32" s="1733"/>
      <c r="D32" s="1733"/>
      <c r="E32" s="1733"/>
      <c r="F32" s="1733"/>
      <c r="G32" s="1733"/>
      <c r="H32" s="1733"/>
      <c r="I32" s="1733"/>
      <c r="J32" s="1733"/>
      <c r="K32" s="1733"/>
      <c r="L32" s="1733"/>
    </row>
    <row r="33" spans="1:12">
      <c r="A33" s="1733"/>
      <c r="B33" s="1733"/>
      <c r="C33" s="1733"/>
      <c r="D33" s="1733"/>
      <c r="E33" s="1733"/>
      <c r="F33" s="1733"/>
      <c r="G33" s="1733"/>
      <c r="H33" s="1733"/>
      <c r="I33" s="1733"/>
      <c r="J33" s="1733"/>
      <c r="K33" s="1733"/>
      <c r="L33" s="1733"/>
    </row>
    <row r="34" spans="1:12">
      <c r="A34" s="1733"/>
      <c r="B34" s="1733"/>
      <c r="C34" s="1733"/>
      <c r="D34" s="1733"/>
      <c r="E34" s="1733"/>
      <c r="F34" s="1733"/>
      <c r="G34" s="1733"/>
      <c r="H34" s="1733"/>
      <c r="I34" s="1733"/>
      <c r="J34" s="1733"/>
      <c r="K34" s="1733"/>
      <c r="L34" s="1733"/>
    </row>
    <row r="35" spans="1:12">
      <c r="A35" s="1733"/>
      <c r="B35" s="1733"/>
      <c r="C35" s="1733"/>
      <c r="D35" s="1733"/>
      <c r="E35" s="1733"/>
      <c r="F35" s="1733"/>
      <c r="G35" s="1733"/>
      <c r="H35" s="1733"/>
      <c r="I35" s="1733"/>
      <c r="J35" s="1733"/>
      <c r="K35" s="1733"/>
      <c r="L35" s="1733"/>
    </row>
    <row r="36" spans="1:12">
      <c r="A36" s="1733"/>
      <c r="B36" s="1733"/>
      <c r="C36" s="1733"/>
      <c r="D36" s="1733"/>
      <c r="E36" s="1733"/>
      <c r="F36" s="1733"/>
      <c r="G36" s="1733"/>
      <c r="H36" s="1733"/>
      <c r="I36" s="1733"/>
      <c r="J36" s="1733"/>
      <c r="K36" s="1733"/>
      <c r="L36" s="1733"/>
    </row>
    <row r="37" spans="1:12" ht="29.25" customHeight="1">
      <c r="A37" s="1733"/>
      <c r="B37" s="1733"/>
      <c r="C37" s="1733"/>
      <c r="D37" s="1733"/>
      <c r="E37" s="1733"/>
      <c r="F37" s="1733"/>
      <c r="G37" s="1733"/>
      <c r="H37" s="1733"/>
      <c r="I37" s="1733"/>
      <c r="J37" s="1733"/>
      <c r="K37" s="1733"/>
      <c r="L37" s="1733"/>
    </row>
    <row r="38" spans="1:12">
      <c r="A38" s="1330"/>
    </row>
  </sheetData>
  <mergeCells count="1">
    <mergeCell ref="A4:L37"/>
  </mergeCells>
  <pageMargins left="0.70866141732283472" right="0.70866141732283472" top="0.74803149606299213" bottom="0.74803149606299213" header="0.31496062992125984" footer="0.31496062992125984"/>
  <pageSetup paperSize="119" scale="82" orientation="landscape" r:id="rId1"/>
  <drawing r:id="rId2"/>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112">
    <tabColor theme="6" tint="-0.499984740745262"/>
    <pageSetUpPr fitToPage="1"/>
  </sheetPr>
  <dimension ref="A1:Y36"/>
  <sheetViews>
    <sheetView showGridLines="0" view="pageBreakPreview" zoomScale="40" zoomScaleNormal="100" zoomScaleSheetLayoutView="40" workbookViewId="0">
      <selection activeCell="A4" sqref="A4:O4"/>
    </sheetView>
  </sheetViews>
  <sheetFormatPr defaultColWidth="11.42578125" defaultRowHeight="14.25"/>
  <cols>
    <col min="1" max="1" width="25.7109375" style="218" customWidth="1"/>
    <col min="2" max="2" width="30.85546875" style="218" bestFit="1" customWidth="1"/>
    <col min="3" max="3" width="32" style="218" bestFit="1" customWidth="1"/>
    <col min="4" max="4" width="43.7109375" style="1312" bestFit="1" customWidth="1"/>
    <col min="5" max="5" width="36.28515625" style="218" bestFit="1" customWidth="1"/>
    <col min="6" max="6" width="35.140625" style="218" bestFit="1" customWidth="1"/>
    <col min="7" max="7" width="32.42578125" style="218" customWidth="1"/>
    <col min="8" max="12" width="35" style="218" customWidth="1"/>
    <col min="13" max="13" width="27.140625" style="218" customWidth="1"/>
    <col min="14" max="14" width="33.28515625" style="218" customWidth="1"/>
    <col min="15" max="15" width="16.28515625" style="218" customWidth="1"/>
    <col min="16" max="19" width="11.42578125" style="218"/>
    <col min="20" max="21" width="17" style="218" bestFit="1" customWidth="1"/>
    <col min="22" max="23" width="11.42578125" style="218"/>
    <col min="24" max="25" width="17" style="218" bestFit="1" customWidth="1"/>
    <col min="26" max="16384" width="11.42578125" style="218"/>
  </cols>
  <sheetData>
    <row r="1" spans="1:25" s="369" customFormat="1" ht="83.25" customHeight="1">
      <c r="A1" s="1584" t="s">
        <v>1008</v>
      </c>
      <c r="B1" s="1584"/>
      <c r="C1" s="1584"/>
      <c r="D1" s="1584"/>
      <c r="E1" s="1584"/>
      <c r="F1" s="1584"/>
      <c r="G1" s="1584"/>
      <c r="H1" s="1584"/>
      <c r="I1" s="1584"/>
      <c r="J1" s="1584"/>
      <c r="K1" s="1584"/>
      <c r="L1" s="1584"/>
      <c r="M1" s="1584"/>
      <c r="N1" s="1584"/>
      <c r="O1" s="1584"/>
      <c r="S1" s="218"/>
      <c r="T1" s="218"/>
      <c r="U1" s="218"/>
      <c r="V1" s="218"/>
      <c r="W1" s="218"/>
      <c r="X1" s="218"/>
      <c r="Y1" s="218"/>
    </row>
    <row r="2" spans="1:25" s="369" customFormat="1" ht="33.75" customHeight="1">
      <c r="A2" s="1531" t="str">
        <f>+'Resumen '!O12</f>
        <v>Período:  Diciembre 2003 - Agosto 2025</v>
      </c>
      <c r="B2" s="1531"/>
      <c r="C2" s="1531"/>
      <c r="D2" s="1531"/>
      <c r="E2" s="1531"/>
      <c r="F2" s="1531"/>
      <c r="G2" s="1531"/>
      <c r="H2" s="1531"/>
      <c r="I2" s="1531"/>
      <c r="J2" s="1531"/>
      <c r="K2" s="1531"/>
      <c r="L2" s="1531"/>
      <c r="M2" s="1531"/>
      <c r="N2" s="1531"/>
      <c r="O2" s="1531"/>
      <c r="S2" s="218"/>
      <c r="T2" s="218"/>
      <c r="U2" s="218"/>
      <c r="V2" s="218"/>
      <c r="W2" s="218"/>
      <c r="X2" s="218"/>
      <c r="Y2" s="218"/>
    </row>
    <row r="3" spans="1:25" ht="12.75" customHeight="1"/>
    <row r="4" spans="1:25" ht="233.25" customHeight="1">
      <c r="A4" s="1737" t="s">
        <v>1009</v>
      </c>
      <c r="B4" s="1738"/>
      <c r="C4" s="1738"/>
      <c r="D4" s="1738"/>
      <c r="E4" s="1738"/>
      <c r="F4" s="1738"/>
      <c r="G4" s="1738"/>
      <c r="H4" s="1738"/>
      <c r="I4" s="1738"/>
      <c r="J4" s="1738"/>
      <c r="K4" s="1738"/>
      <c r="L4" s="1738"/>
      <c r="M4" s="1738"/>
      <c r="N4" s="1738"/>
      <c r="O4" s="1738"/>
    </row>
    <row r="5" spans="1:25" ht="9" customHeight="1"/>
    <row r="6" spans="1:25" ht="33.75" customHeight="1">
      <c r="A6" s="317"/>
      <c r="B6" s="1734" t="s">
        <v>1010</v>
      </c>
      <c r="C6" s="1734"/>
      <c r="D6" s="1734"/>
      <c r="E6" s="1734"/>
      <c r="F6" s="1734"/>
      <c r="G6" s="1734"/>
    </row>
    <row r="7" spans="1:25" s="240" customFormat="1" ht="66" customHeight="1">
      <c r="A7" s="1317" t="s">
        <v>785</v>
      </c>
      <c r="B7" s="1317" t="s">
        <v>1011</v>
      </c>
      <c r="C7" s="1317" t="s">
        <v>1012</v>
      </c>
      <c r="D7" s="1318" t="s">
        <v>1013</v>
      </c>
      <c r="E7" s="1317" t="s">
        <v>1014</v>
      </c>
      <c r="F7" s="1317" t="s">
        <v>1015</v>
      </c>
      <c r="G7" s="1317" t="s">
        <v>1016</v>
      </c>
      <c r="H7" s="240">
        <f>+I14-B27</f>
        <v>-18828</v>
      </c>
      <c r="I7" s="239"/>
      <c r="J7" s="239"/>
      <c r="S7" s="369"/>
      <c r="T7" s="369"/>
      <c r="U7" s="369"/>
      <c r="V7" s="369"/>
      <c r="W7" s="369"/>
      <c r="X7" s="369"/>
      <c r="Y7" s="369"/>
    </row>
    <row r="8" spans="1:25" s="265" customFormat="1" ht="27.75">
      <c r="A8" s="1319" t="s">
        <v>1017</v>
      </c>
      <c r="B8" s="1320">
        <v>293</v>
      </c>
      <c r="C8" s="1320">
        <v>799</v>
      </c>
      <c r="D8" s="1321">
        <v>0</v>
      </c>
      <c r="E8" s="1322">
        <f>+Tabla45[[#This Row],[Retiro Programado]]+Tabla45[[#This Row],[Sobrevivencia]]+Tabla45[[#This Row],[Discapacidad]]</f>
        <v>1092</v>
      </c>
      <c r="F8" s="1323">
        <f t="shared" ref="F8:F20" si="0">B8/E8</f>
        <v>0.26831501831501831</v>
      </c>
      <c r="G8" s="1323">
        <f t="shared" ref="G8:G20" si="1">C8/E8</f>
        <v>0.73168498168498164</v>
      </c>
      <c r="I8" s="239"/>
      <c r="J8" s="1313"/>
      <c r="S8" s="1314"/>
      <c r="T8" s="1314"/>
      <c r="U8" s="1314"/>
      <c r="V8" s="1314"/>
      <c r="W8" s="1314"/>
      <c r="X8" s="1314"/>
      <c r="Y8" s="1314"/>
    </row>
    <row r="9" spans="1:25" s="265" customFormat="1" ht="27.75">
      <c r="A9" s="1319">
        <v>2008</v>
      </c>
      <c r="B9" s="1320">
        <v>247</v>
      </c>
      <c r="C9" s="1320">
        <v>480</v>
      </c>
      <c r="D9" s="1321">
        <v>0</v>
      </c>
      <c r="E9" s="1322">
        <f>+Tabla45[[#This Row],[Retiro Programado]]+Tabla45[[#This Row],[Sobrevivencia]]+Tabla45[[#This Row],[Discapacidad]]</f>
        <v>727</v>
      </c>
      <c r="F9" s="1323">
        <f t="shared" si="0"/>
        <v>0.33975240715268223</v>
      </c>
      <c r="G9" s="1323">
        <f t="shared" si="1"/>
        <v>0.66024759284731771</v>
      </c>
      <c r="I9" s="239"/>
      <c r="J9" s="1313"/>
      <c r="S9" s="1314"/>
      <c r="T9" s="1314"/>
      <c r="U9" s="1314"/>
      <c r="V9" s="1314"/>
      <c r="W9" s="1314"/>
      <c r="X9" s="1314"/>
      <c r="Y9" s="1314"/>
    </row>
    <row r="10" spans="1:25" s="265" customFormat="1" ht="27.75">
      <c r="A10" s="1319">
        <v>2009</v>
      </c>
      <c r="B10" s="1320">
        <v>254</v>
      </c>
      <c r="C10" s="1320">
        <v>472</v>
      </c>
      <c r="D10" s="1321">
        <v>1</v>
      </c>
      <c r="E10" s="1322">
        <f>+Tabla45[[#This Row],[Retiro Programado]]+Tabla45[[#This Row],[Sobrevivencia]]+Tabla45[[#This Row],[Discapacidad]]</f>
        <v>727</v>
      </c>
      <c r="F10" s="1323">
        <f t="shared" si="0"/>
        <v>0.34938101788170561</v>
      </c>
      <c r="G10" s="1323">
        <f t="shared" si="1"/>
        <v>0.6492434662998624</v>
      </c>
      <c r="I10" s="239"/>
      <c r="J10" s="1313"/>
      <c r="S10" s="1314"/>
      <c r="T10" s="1314"/>
      <c r="U10" s="1314"/>
      <c r="V10" s="1314"/>
      <c r="W10" s="1314"/>
      <c r="X10" s="1314"/>
      <c r="Y10" s="1314"/>
    </row>
    <row r="11" spans="1:25" s="265" customFormat="1" ht="27.75">
      <c r="A11" s="1319">
        <v>2010</v>
      </c>
      <c r="B11" s="1320">
        <v>255</v>
      </c>
      <c r="C11" s="1320">
        <v>410</v>
      </c>
      <c r="D11" s="1321">
        <v>1</v>
      </c>
      <c r="E11" s="1322">
        <f>+Tabla45[[#This Row],[Retiro Programado]]+Tabla45[[#This Row],[Sobrevivencia]]+Tabla45[[#This Row],[Discapacidad]]</f>
        <v>666</v>
      </c>
      <c r="F11" s="1323">
        <f t="shared" si="0"/>
        <v>0.38288288288288286</v>
      </c>
      <c r="G11" s="1323">
        <f t="shared" si="1"/>
        <v>0.61561561561561562</v>
      </c>
      <c r="I11" s="239"/>
      <c r="S11" s="1314"/>
      <c r="T11" s="1314"/>
      <c r="U11" s="1314"/>
      <c r="V11" s="1314"/>
      <c r="W11" s="1314"/>
      <c r="X11" s="1314"/>
      <c r="Y11" s="1314"/>
    </row>
    <row r="12" spans="1:25" s="265" customFormat="1" ht="27.75">
      <c r="A12" s="1319">
        <v>2011</v>
      </c>
      <c r="B12" s="1320">
        <v>373</v>
      </c>
      <c r="C12" s="1320">
        <v>534</v>
      </c>
      <c r="D12" s="1321">
        <v>0</v>
      </c>
      <c r="E12" s="1322">
        <f>+Tabla45[[#This Row],[Retiro Programado]]+Tabla45[[#This Row],[Sobrevivencia]]+Tabla45[[#This Row],[Discapacidad]]</f>
        <v>907</v>
      </c>
      <c r="F12" s="1323">
        <f t="shared" si="0"/>
        <v>0.41124586549062847</v>
      </c>
      <c r="G12" s="1323">
        <f t="shared" si="1"/>
        <v>0.58875413450937153</v>
      </c>
      <c r="I12" s="239"/>
      <c r="S12" s="1314"/>
      <c r="T12" s="1314"/>
      <c r="U12" s="1314"/>
      <c r="V12" s="1314"/>
      <c r="W12" s="1314"/>
      <c r="X12" s="1314"/>
      <c r="Y12" s="1314"/>
    </row>
    <row r="13" spans="1:25" s="265" customFormat="1" ht="27.75">
      <c r="A13" s="1319">
        <v>2012</v>
      </c>
      <c r="B13" s="1320">
        <v>625</v>
      </c>
      <c r="C13" s="1320">
        <v>588</v>
      </c>
      <c r="D13" s="1321">
        <v>1</v>
      </c>
      <c r="E13" s="1322">
        <f>+Tabla45[[#This Row],[Retiro Programado]]+Tabla45[[#This Row],[Sobrevivencia]]+Tabla45[[#This Row],[Discapacidad]]</f>
        <v>1214</v>
      </c>
      <c r="F13" s="1323">
        <f t="shared" si="0"/>
        <v>0.51482701812191101</v>
      </c>
      <c r="G13" s="1323">
        <f t="shared" si="1"/>
        <v>0.48434925864909389</v>
      </c>
      <c r="I13" s="239"/>
      <c r="S13" s="1314"/>
      <c r="T13" s="1314"/>
      <c r="U13" s="1314"/>
      <c r="V13" s="1314"/>
      <c r="W13" s="1314"/>
      <c r="X13" s="1314"/>
      <c r="Y13" s="1314"/>
    </row>
    <row r="14" spans="1:25" s="265" customFormat="1" ht="27.75">
      <c r="A14" s="1319" t="s">
        <v>468</v>
      </c>
      <c r="B14" s="1320">
        <v>1207</v>
      </c>
      <c r="C14" s="1320">
        <v>657</v>
      </c>
      <c r="D14" s="1321">
        <v>8</v>
      </c>
      <c r="E14" s="1322">
        <f>+Tabla45[[#This Row],[Retiro Programado]]+Tabla45[[#This Row],[Sobrevivencia]]+Tabla45[[#This Row],[Discapacidad]]</f>
        <v>1872</v>
      </c>
      <c r="F14" s="1323">
        <f t="shared" si="0"/>
        <v>0.64476495726495731</v>
      </c>
      <c r="G14" s="1323">
        <f t="shared" si="1"/>
        <v>0.35096153846153844</v>
      </c>
      <c r="I14" s="239"/>
      <c r="S14" s="1314"/>
      <c r="T14" s="1314"/>
      <c r="U14" s="1314"/>
      <c r="V14" s="1314"/>
      <c r="W14" s="1314"/>
      <c r="X14" s="1314"/>
      <c r="Y14" s="1314"/>
    </row>
    <row r="15" spans="1:25" s="265" customFormat="1" ht="27.75">
      <c r="A15" s="1319" t="s">
        <v>469</v>
      </c>
      <c r="B15" s="1320">
        <v>1003</v>
      </c>
      <c r="C15" s="1320">
        <v>706</v>
      </c>
      <c r="D15" s="1321">
        <v>7</v>
      </c>
      <c r="E15" s="1322">
        <f>+Tabla45[[#This Row],[Retiro Programado]]+Tabla45[[#This Row],[Sobrevivencia]]+Tabla45[[#This Row],[Discapacidad]]</f>
        <v>1716</v>
      </c>
      <c r="F15" s="1323">
        <f t="shared" si="0"/>
        <v>0.58449883449883455</v>
      </c>
      <c r="G15" s="1323">
        <f t="shared" si="1"/>
        <v>0.41142191142191142</v>
      </c>
      <c r="I15" s="239"/>
      <c r="S15" s="1314"/>
      <c r="T15" s="1314"/>
      <c r="U15" s="1314"/>
      <c r="V15" s="1314"/>
      <c r="W15" s="1314"/>
      <c r="X15" s="1314"/>
      <c r="Y15" s="1314"/>
    </row>
    <row r="16" spans="1:25" s="265" customFormat="1" ht="27.75">
      <c r="A16" s="1319" t="s">
        <v>470</v>
      </c>
      <c r="B16" s="1320">
        <v>704</v>
      </c>
      <c r="C16" s="1320">
        <v>836</v>
      </c>
      <c r="D16" s="1321">
        <v>0</v>
      </c>
      <c r="E16" s="1322">
        <f>+Tabla45[[#This Row],[Retiro Programado]]+Tabla45[[#This Row],[Sobrevivencia]]+Tabla45[[#This Row],[Discapacidad]]</f>
        <v>1540</v>
      </c>
      <c r="F16" s="1323">
        <f t="shared" si="0"/>
        <v>0.45714285714285713</v>
      </c>
      <c r="G16" s="1323">
        <f t="shared" si="1"/>
        <v>0.54285714285714282</v>
      </c>
      <c r="S16" s="1314"/>
      <c r="T16" s="1314"/>
      <c r="U16" s="1314"/>
      <c r="V16" s="1314"/>
      <c r="W16" s="1314"/>
      <c r="X16" s="1314"/>
      <c r="Y16" s="1314"/>
    </row>
    <row r="17" spans="1:25" s="265" customFormat="1" ht="27.75">
      <c r="A17" s="1319" t="s">
        <v>471</v>
      </c>
      <c r="B17" s="1320">
        <v>580</v>
      </c>
      <c r="C17" s="1320">
        <v>937</v>
      </c>
      <c r="D17" s="1321">
        <v>0</v>
      </c>
      <c r="E17" s="1322">
        <f>+Tabla45[[#This Row],[Retiro Programado]]+Tabla45[[#This Row],[Sobrevivencia]]+Tabla45[[#This Row],[Discapacidad]]</f>
        <v>1517</v>
      </c>
      <c r="F17" s="1323">
        <f t="shared" si="0"/>
        <v>0.3823335530652604</v>
      </c>
      <c r="G17" s="1323">
        <f t="shared" si="1"/>
        <v>0.6176664469347396</v>
      </c>
      <c r="S17" s="1314"/>
      <c r="T17" s="1314"/>
      <c r="U17" s="1314"/>
      <c r="V17" s="1314"/>
      <c r="W17" s="1314"/>
      <c r="X17" s="1314"/>
      <c r="Y17" s="1314"/>
    </row>
    <row r="18" spans="1:25" s="265" customFormat="1" ht="27.75">
      <c r="A18" s="1319" t="s">
        <v>472</v>
      </c>
      <c r="B18" s="1320">
        <v>660</v>
      </c>
      <c r="C18" s="1320">
        <v>933</v>
      </c>
      <c r="D18" s="1321">
        <v>0</v>
      </c>
      <c r="E18" s="1322">
        <f>+Tabla45[[#This Row],[Retiro Programado]]+Tabla45[[#This Row],[Sobrevivencia]]+Tabla45[[#This Row],[Discapacidad]]</f>
        <v>1593</v>
      </c>
      <c r="F18" s="1323">
        <f t="shared" si="0"/>
        <v>0.4143126177024482</v>
      </c>
      <c r="G18" s="1323">
        <f t="shared" si="1"/>
        <v>0.5856873822975518</v>
      </c>
      <c r="S18" s="1314"/>
      <c r="T18" s="1314"/>
      <c r="U18" s="1314"/>
      <c r="V18" s="1314"/>
      <c r="W18" s="1314"/>
      <c r="X18" s="1314"/>
      <c r="Y18" s="1314"/>
    </row>
    <row r="19" spans="1:25" s="265" customFormat="1" ht="27.75">
      <c r="A19" s="1319" t="s">
        <v>473</v>
      </c>
      <c r="B19" s="1320">
        <v>5389</v>
      </c>
      <c r="C19" s="1320">
        <v>1073</v>
      </c>
      <c r="D19" s="1321">
        <v>0</v>
      </c>
      <c r="E19" s="1322">
        <f>+Tabla45[[#This Row],[Retiro Programado]]+Tabla45[[#This Row],[Sobrevivencia]]+Tabla45[[#This Row],[Discapacidad]]</f>
        <v>6462</v>
      </c>
      <c r="F19" s="1323">
        <f t="shared" si="0"/>
        <v>0.83395233673785207</v>
      </c>
      <c r="G19" s="1323">
        <f t="shared" si="1"/>
        <v>0.16604766326214795</v>
      </c>
      <c r="S19" s="1314"/>
      <c r="T19" s="1314"/>
      <c r="U19" s="1314"/>
      <c r="V19" s="1314"/>
      <c r="W19" s="1314"/>
      <c r="X19" s="1314"/>
      <c r="Y19" s="1314"/>
    </row>
    <row r="20" spans="1:25" s="265" customFormat="1" ht="27.75">
      <c r="A20" s="1319" t="s">
        <v>474</v>
      </c>
      <c r="B20" s="1320">
        <v>764</v>
      </c>
      <c r="C20" s="1320">
        <v>1000</v>
      </c>
      <c r="D20" s="1321">
        <v>1</v>
      </c>
      <c r="E20" s="1322">
        <f>+Tabla45[[#This Row],[Retiro Programado]]+Tabla45[[#This Row],[Sobrevivencia]]+Tabla45[[#This Row],[Discapacidad]]</f>
        <v>1765</v>
      </c>
      <c r="F20" s="1323">
        <f t="shared" si="0"/>
        <v>0.43286118980169974</v>
      </c>
      <c r="G20" s="1323">
        <f t="shared" si="1"/>
        <v>0.56657223796033995</v>
      </c>
      <c r="S20" s="1314"/>
      <c r="T20" s="1314"/>
      <c r="U20" s="1314"/>
      <c r="V20" s="1314"/>
      <c r="W20" s="1314"/>
      <c r="X20" s="1314"/>
      <c r="Y20" s="1314"/>
    </row>
    <row r="21" spans="1:25" s="265" customFormat="1" ht="27.75">
      <c r="A21" s="1324">
        <v>2020</v>
      </c>
      <c r="B21" s="1320">
        <v>616</v>
      </c>
      <c r="C21" s="1320">
        <v>897</v>
      </c>
      <c r="D21" s="1321">
        <v>3</v>
      </c>
      <c r="E21" s="1322">
        <f>+Tabla45[[#This Row],[Retiro Programado]]+Tabla45[[#This Row],[Sobrevivencia]]+Tabla45[[#This Row],[Discapacidad]]</f>
        <v>1516</v>
      </c>
      <c r="F21" s="1323">
        <f>B21/E21</f>
        <v>0.40633245382585753</v>
      </c>
      <c r="G21" s="1323">
        <f>C21/E21</f>
        <v>0.59168865435356199</v>
      </c>
      <c r="S21" s="1314"/>
      <c r="T21" s="1314"/>
      <c r="U21" s="1314"/>
      <c r="V21" s="1314"/>
      <c r="W21" s="1314"/>
      <c r="X21" s="1314"/>
      <c r="Y21" s="1314"/>
    </row>
    <row r="22" spans="1:25" s="265" customFormat="1" ht="27.75">
      <c r="A22" s="1324">
        <v>2021</v>
      </c>
      <c r="B22" s="1320">
        <v>1030</v>
      </c>
      <c r="C22" s="1320">
        <v>1377</v>
      </c>
      <c r="D22" s="1321">
        <v>11</v>
      </c>
      <c r="E22" s="1322">
        <f>+Tabla45[[#This Row],[Retiro Programado]]+Tabla45[[#This Row],[Sobrevivencia]]+Tabla45[[#This Row],[Discapacidad]]</f>
        <v>2418</v>
      </c>
      <c r="F22" s="1323">
        <f>B22/E22</f>
        <v>0.42597187758478083</v>
      </c>
      <c r="G22" s="1323">
        <f>C22/E22</f>
        <v>0.5694789081885856</v>
      </c>
      <c r="S22" s="1314"/>
      <c r="T22" s="1314"/>
      <c r="U22" s="1314"/>
      <c r="V22" s="1314"/>
      <c r="W22" s="1314"/>
      <c r="X22" s="1314"/>
      <c r="Y22" s="1314"/>
    </row>
    <row r="23" spans="1:25" s="265" customFormat="1" ht="27.75">
      <c r="A23" s="1324">
        <v>2022</v>
      </c>
      <c r="B23" s="1320">
        <v>1237</v>
      </c>
      <c r="C23" s="1320">
        <v>1226</v>
      </c>
      <c r="D23" s="1325">
        <v>12</v>
      </c>
      <c r="E23" s="1322">
        <f>+Tabla45[[#This Row],[Retiro Programado]]+Tabla45[[#This Row],[Sobrevivencia]]+Tabla45[[#This Row],[Discapacidad]]</f>
        <v>2475</v>
      </c>
      <c r="F23" s="1323">
        <f>B23/E23</f>
        <v>0.4997979797979798</v>
      </c>
      <c r="G23" s="1323">
        <f>C23/E23</f>
        <v>0.49535353535353538</v>
      </c>
      <c r="S23" s="1314"/>
      <c r="T23" s="1314"/>
      <c r="U23" s="1314"/>
      <c r="V23" s="1314"/>
      <c r="W23" s="1314"/>
      <c r="X23" s="1314"/>
      <c r="Y23" s="1314"/>
    </row>
    <row r="24" spans="1:25" s="265" customFormat="1" ht="27.75">
      <c r="A24" s="1324">
        <v>2023</v>
      </c>
      <c r="B24" s="1320">
        <v>1264</v>
      </c>
      <c r="C24" s="1320">
        <v>1339</v>
      </c>
      <c r="D24" s="1325">
        <v>14</v>
      </c>
      <c r="E24" s="1322">
        <f>+Tabla45[[#This Row],[Retiro Programado]]+Tabla45[[#This Row],[Sobrevivencia]]+Tabla45[[#This Row],[Discapacidad]]</f>
        <v>2617</v>
      </c>
      <c r="F24" s="1323">
        <f>B24/E24</f>
        <v>0.48299579671379445</v>
      </c>
      <c r="G24" s="1323">
        <f>C24/E24</f>
        <v>0.51165456629728701</v>
      </c>
      <c r="S24" s="1314"/>
      <c r="T24" s="1314"/>
      <c r="U24" s="1314"/>
      <c r="V24" s="1314"/>
      <c r="W24" s="1314"/>
      <c r="X24" s="1314"/>
      <c r="Y24" s="1314"/>
    </row>
    <row r="25" spans="1:25" s="265" customFormat="1" ht="27.75">
      <c r="A25" s="1324">
        <v>2024</v>
      </c>
      <c r="B25" s="1320">
        <v>1360</v>
      </c>
      <c r="C25" s="1320">
        <v>1517</v>
      </c>
      <c r="D25" s="1325">
        <v>12</v>
      </c>
      <c r="E25" s="1322">
        <f>+Tabla45[[#This Row],[Retiro Programado]]+Tabla45[[#This Row],[Sobrevivencia]]+Tabla45[[#This Row],[Discapacidad]]</f>
        <v>2889</v>
      </c>
      <c r="F25" s="1323">
        <f t="shared" ref="F25:F26" si="2">B25/E25</f>
        <v>0.47075112495673244</v>
      </c>
      <c r="G25" s="1323">
        <f t="shared" ref="G25:G26" si="3">C25/E25</f>
        <v>0.52509518864659055</v>
      </c>
      <c r="S25" s="1314"/>
      <c r="T25" s="1314"/>
      <c r="U25" s="1314"/>
      <c r="V25" s="1314"/>
      <c r="W25" s="1314"/>
      <c r="X25" s="1314"/>
      <c r="Y25" s="1314"/>
    </row>
    <row r="26" spans="1:25" s="265" customFormat="1" ht="27.75">
      <c r="A26" s="1326" t="str">
        <f>+'Resumen '!O5</f>
        <v>Ago.25</v>
      </c>
      <c r="B26" s="1320">
        <f>+'Resumen '!B56</f>
        <v>967</v>
      </c>
      <c r="C26" s="1320">
        <f>+'Resumen '!B57</f>
        <v>1106</v>
      </c>
      <c r="D26" s="1325">
        <f>+'Resumen '!B58</f>
        <v>14</v>
      </c>
      <c r="E26" s="1322">
        <f>+Tabla45[[#This Row],[Retiro Programado]]+Tabla45[[#This Row],[Sobrevivencia]]+Tabla45[[#This Row],[Discapacidad]]</f>
        <v>2087</v>
      </c>
      <c r="F26" s="1323">
        <f t="shared" si="2"/>
        <v>0.46334451365596552</v>
      </c>
      <c r="G26" s="1323">
        <f t="shared" si="3"/>
        <v>0.52994729276473407</v>
      </c>
      <c r="S26" s="1314"/>
      <c r="T26" s="1314"/>
      <c r="U26" s="1314"/>
      <c r="V26" s="1314"/>
      <c r="W26" s="1314"/>
      <c r="X26" s="1314"/>
      <c r="Y26" s="1314"/>
    </row>
    <row r="27" spans="1:25" s="237" customFormat="1" ht="25.5" customHeight="1">
      <c r="A27" s="1327" t="s">
        <v>130</v>
      </c>
      <c r="B27" s="1328">
        <f>SUM(B8:B26)</f>
        <v>18828</v>
      </c>
      <c r="C27" s="1328">
        <f>SUM(C8:C26)</f>
        <v>16887</v>
      </c>
      <c r="D27" s="1328">
        <f>SUM(D8:D26)</f>
        <v>85</v>
      </c>
      <c r="E27" s="1328">
        <f>+Tabla45[[#This Row],[Retiro Programado]]+Tabla45[[#This Row],[Sobrevivencia]]+Tabla45[[#This Row],[Discapacidad]]</f>
        <v>35800</v>
      </c>
      <c r="F27" s="1329">
        <f>AVERAGE(F8:F26)</f>
        <v>0.46134022645230782</v>
      </c>
      <c r="G27" s="1329">
        <f>AVERAGE(G8:G26)</f>
        <v>0.53654355360031092</v>
      </c>
      <c r="H27" s="265"/>
      <c r="I27" s="265"/>
      <c r="J27" s="265"/>
      <c r="K27" s="265"/>
      <c r="L27" s="265"/>
      <c r="S27" s="1314"/>
      <c r="T27" s="1314"/>
      <c r="U27" s="1314"/>
      <c r="V27" s="1314"/>
      <c r="W27" s="1314"/>
      <c r="X27" s="1314"/>
      <c r="Y27" s="1314"/>
    </row>
    <row r="28" spans="1:25" ht="93" customHeight="1">
      <c r="A28" s="1735" t="s">
        <v>1018</v>
      </c>
      <c r="B28" s="1736"/>
      <c r="C28" s="1736"/>
      <c r="D28" s="1736"/>
      <c r="E28" s="1736"/>
      <c r="F28" s="1736"/>
      <c r="G28" s="1736"/>
      <c r="S28" s="1314"/>
      <c r="T28" s="1314"/>
      <c r="U28" s="1314"/>
      <c r="V28" s="1314"/>
      <c r="W28" s="1314"/>
      <c r="X28" s="1314"/>
      <c r="Y28" s="1314"/>
    </row>
    <row r="29" spans="1:25" ht="25.5">
      <c r="B29" s="1315"/>
      <c r="C29" s="1315"/>
      <c r="S29" s="1314"/>
      <c r="T29" s="1314"/>
      <c r="U29" s="1314"/>
      <c r="V29" s="1314"/>
      <c r="W29" s="1314"/>
      <c r="X29" s="1314"/>
      <c r="Y29" s="1314"/>
    </row>
    <row r="30" spans="1:25" ht="25.5">
      <c r="S30" s="1316"/>
      <c r="T30" s="1316"/>
      <c r="U30" s="1316"/>
      <c r="V30" s="1316"/>
      <c r="W30" s="1314"/>
      <c r="X30" s="1314"/>
      <c r="Y30" s="1314"/>
    </row>
    <row r="31" spans="1:25" ht="25.5">
      <c r="B31" s="233"/>
      <c r="C31" s="233"/>
      <c r="S31" s="1314"/>
      <c r="T31" s="1314"/>
      <c r="U31" s="1314"/>
      <c r="V31" s="1314"/>
      <c r="W31" s="1314"/>
      <c r="X31" s="1314"/>
      <c r="Y31" s="1314"/>
    </row>
    <row r="32" spans="1:25" ht="25.5">
      <c r="S32" s="1316"/>
      <c r="T32" s="1316"/>
      <c r="U32" s="1316"/>
      <c r="V32" s="1316"/>
      <c r="W32" s="1314"/>
      <c r="X32" s="1314"/>
      <c r="Y32" s="1314"/>
    </row>
    <row r="33" spans="19:25" ht="25.5">
      <c r="S33" s="1314"/>
      <c r="T33" s="1314"/>
      <c r="U33" s="1314"/>
      <c r="V33" s="1314"/>
      <c r="W33" s="1314"/>
      <c r="X33" s="1314"/>
      <c r="Y33" s="1314"/>
    </row>
    <row r="34" spans="19:25" ht="25.5">
      <c r="S34" s="1314"/>
      <c r="T34" s="1314"/>
      <c r="U34" s="1314"/>
      <c r="V34" s="1314"/>
      <c r="W34" s="1314"/>
      <c r="X34" s="1314"/>
      <c r="Y34" s="1314"/>
    </row>
    <row r="35" spans="19:25" ht="25.5">
      <c r="S35" s="1314"/>
      <c r="T35" s="1314"/>
      <c r="U35" s="1314"/>
      <c r="V35" s="1314"/>
      <c r="W35" s="1314"/>
      <c r="X35" s="1314"/>
      <c r="Y35" s="1314"/>
    </row>
    <row r="36" spans="19:25" ht="25.5">
      <c r="S36" s="1314"/>
      <c r="T36" s="1314"/>
      <c r="U36" s="1314"/>
      <c r="V36" s="1314"/>
      <c r="W36" s="1314"/>
      <c r="X36" s="1314"/>
      <c r="Y36" s="1314"/>
    </row>
  </sheetData>
  <mergeCells count="5">
    <mergeCell ref="A1:O1"/>
    <mergeCell ref="B6:G6"/>
    <mergeCell ref="A28:G28"/>
    <mergeCell ref="A2:O2"/>
    <mergeCell ref="A4:O4"/>
  </mergeCells>
  <pageMargins left="0.70866141732283472" right="0.70866141732283472" top="0.74803149606299213" bottom="0.74803149606299213" header="0.31496062992125984" footer="0.31496062992125984"/>
  <pageSetup scale="25" orientation="landscape" r:id="rId1"/>
  <drawing r:id="rId2"/>
  <tableParts count="1">
    <tablePart r:id="rId3"/>
  </tableParts>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113">
    <tabColor theme="6" tint="-0.499984740745262"/>
    <pageSetUpPr fitToPage="1"/>
  </sheetPr>
  <dimension ref="A1:M12"/>
  <sheetViews>
    <sheetView showGridLines="0" view="pageBreakPreview" zoomScale="55" zoomScaleNormal="100" zoomScaleSheetLayoutView="55" workbookViewId="0">
      <selection activeCell="A4" sqref="A4:M4"/>
    </sheetView>
  </sheetViews>
  <sheetFormatPr defaultColWidth="11.42578125" defaultRowHeight="14.25"/>
  <cols>
    <col min="1" max="1" width="90.5703125" style="218" customWidth="1"/>
    <col min="2" max="2" width="32.42578125" style="218" customWidth="1"/>
    <col min="3" max="10" width="11.42578125" style="218"/>
    <col min="11" max="11" width="18" style="218" customWidth="1"/>
    <col min="12" max="12" width="11.42578125" style="218"/>
    <col min="13" max="13" width="18" style="218" customWidth="1"/>
    <col min="14" max="16384" width="11.42578125" style="218"/>
  </cols>
  <sheetData>
    <row r="1" spans="1:13" s="369" customFormat="1" ht="67.5" customHeight="1">
      <c r="A1" s="1531" t="s">
        <v>1019</v>
      </c>
      <c r="B1" s="1531"/>
      <c r="C1" s="1531"/>
      <c r="D1" s="1531"/>
      <c r="E1" s="1531"/>
      <c r="F1" s="1531"/>
      <c r="G1" s="1531"/>
      <c r="H1" s="1531"/>
      <c r="I1" s="1531"/>
      <c r="J1" s="1531"/>
      <c r="K1" s="1531"/>
      <c r="L1" s="1531"/>
      <c r="M1" s="1531"/>
    </row>
    <row r="2" spans="1:13" s="369" customFormat="1" ht="31.5" customHeight="1">
      <c r="A2" s="1531" t="str">
        <f>+'Resumen '!O10</f>
        <v>Período: Agosto 2025</v>
      </c>
      <c r="B2" s="1531"/>
      <c r="C2" s="1531"/>
      <c r="D2" s="1531"/>
      <c r="E2" s="1531"/>
      <c r="F2" s="1531"/>
      <c r="G2" s="1531"/>
      <c r="H2" s="1531"/>
      <c r="I2" s="1531"/>
      <c r="J2" s="1531"/>
      <c r="K2" s="1531"/>
      <c r="L2" s="1531"/>
      <c r="M2" s="1531"/>
    </row>
    <row r="3" spans="1:13" ht="14.25" customHeight="1">
      <c r="A3" s="1739"/>
      <c r="B3" s="1739"/>
    </row>
    <row r="4" spans="1:13" ht="150.75" customHeight="1">
      <c r="A4" s="1741" t="s">
        <v>1020</v>
      </c>
      <c r="B4" s="1742"/>
      <c r="C4" s="1742"/>
      <c r="D4" s="1742"/>
      <c r="E4" s="1742"/>
      <c r="F4" s="1742"/>
      <c r="G4" s="1742"/>
      <c r="H4" s="1742"/>
      <c r="I4" s="1742"/>
      <c r="J4" s="1742"/>
      <c r="K4" s="1742"/>
      <c r="L4" s="1742"/>
      <c r="M4" s="1742"/>
    </row>
    <row r="5" spans="1:13" ht="7.5" customHeight="1">
      <c r="A5" s="1309"/>
      <c r="B5" s="1309"/>
    </row>
    <row r="6" spans="1:13" s="232" customFormat="1" ht="27" customHeight="1">
      <c r="A6" s="611" t="s">
        <v>1021</v>
      </c>
      <c r="B6" s="612" t="s">
        <v>1022</v>
      </c>
      <c r="M6" s="232" t="s">
        <v>1</v>
      </c>
    </row>
    <row r="7" spans="1:13" s="232" customFormat="1" ht="28.5" customHeight="1">
      <c r="A7" s="613" t="s">
        <v>1023</v>
      </c>
      <c r="B7" s="614">
        <v>13478</v>
      </c>
    </row>
    <row r="8" spans="1:13" s="232" customFormat="1" ht="28.5" customHeight="1">
      <c r="A8" s="613" t="s">
        <v>1024</v>
      </c>
      <c r="B8" s="614">
        <v>4864</v>
      </c>
    </row>
    <row r="9" spans="1:13" s="232" customFormat="1" ht="28.5" customHeight="1">
      <c r="A9" s="613" t="s">
        <v>1025</v>
      </c>
      <c r="B9" s="614">
        <v>16136</v>
      </c>
    </row>
    <row r="10" spans="1:13" s="232" customFormat="1" ht="28.5" customHeight="1">
      <c r="A10" s="613" t="s">
        <v>1026</v>
      </c>
      <c r="B10" s="918">
        <v>39362.04</v>
      </c>
    </row>
    <row r="11" spans="1:13" ht="18">
      <c r="A11" s="1740" t="s">
        <v>1027</v>
      </c>
      <c r="B11" s="1740"/>
    </row>
    <row r="12" spans="1:13" ht="18">
      <c r="A12" s="1740" t="s">
        <v>1028</v>
      </c>
      <c r="B12" s="1740"/>
    </row>
  </sheetData>
  <mergeCells count="6">
    <mergeCell ref="A3:B3"/>
    <mergeCell ref="A1:M1"/>
    <mergeCell ref="A11:B11"/>
    <mergeCell ref="A2:M2"/>
    <mergeCell ref="A12:B12"/>
    <mergeCell ref="A4:M4"/>
  </mergeCells>
  <pageMargins left="0.70866141732283472" right="0.70866141732283472" top="0.74803149606299213" bottom="0.74803149606299213" header="0.31496062992125984" footer="0.31496062992125984"/>
  <pageSetup scale="44" orientation="landscape" r:id="rId1"/>
  <drawing r:id="rId2"/>
  <tableParts count="1">
    <tablePart r:id="rId3"/>
  </tableParts>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tabColor theme="6" tint="-0.499984740745262"/>
    <pageSetUpPr fitToPage="1"/>
  </sheetPr>
  <dimension ref="A1:P14"/>
  <sheetViews>
    <sheetView showGridLines="0" view="pageBreakPreview" zoomScale="55" zoomScaleNormal="100" zoomScaleSheetLayoutView="55" workbookViewId="0">
      <selection activeCell="A3" sqref="A3:M3"/>
    </sheetView>
  </sheetViews>
  <sheetFormatPr defaultColWidth="11.42578125" defaultRowHeight="23.25"/>
  <cols>
    <col min="1" max="1" width="21.85546875" style="233" customWidth="1"/>
    <col min="2" max="2" width="26.85546875" style="233" customWidth="1"/>
    <col min="3" max="3" width="33" style="233" customWidth="1"/>
    <col min="4" max="4" width="40.7109375" style="233" customWidth="1"/>
    <col min="5" max="9" width="18" style="233" customWidth="1"/>
    <col min="10" max="10" width="11.42578125" style="233"/>
    <col min="11" max="11" width="18" style="233" customWidth="1"/>
    <col min="12" max="16384" width="11.42578125" style="233"/>
  </cols>
  <sheetData>
    <row r="1" spans="1:16" s="1310" customFormat="1" ht="51" customHeight="1">
      <c r="A1" s="1581" t="s">
        <v>387</v>
      </c>
      <c r="B1" s="1581"/>
      <c r="C1" s="1581"/>
      <c r="D1" s="1581"/>
      <c r="E1" s="1581"/>
      <c r="F1" s="1581"/>
      <c r="G1" s="1581"/>
      <c r="H1" s="1581"/>
      <c r="I1" s="1581"/>
      <c r="J1" s="1581"/>
      <c r="K1" s="1581"/>
      <c r="L1" s="1581"/>
      <c r="M1" s="1581"/>
    </row>
    <row r="2" spans="1:16" s="1310" customFormat="1" ht="31.5" customHeight="1">
      <c r="A2" s="1612" t="s">
        <v>1029</v>
      </c>
      <c r="B2" s="1612"/>
      <c r="C2" s="1612"/>
      <c r="D2" s="1612"/>
      <c r="E2" s="1612"/>
      <c r="F2" s="1612"/>
      <c r="G2" s="1612"/>
      <c r="H2" s="1612"/>
      <c r="I2" s="1612"/>
      <c r="J2" s="1612"/>
      <c r="K2" s="1612"/>
      <c r="L2" s="1612"/>
      <c r="M2" s="1612"/>
    </row>
    <row r="3" spans="1:16" ht="338.25" customHeight="1">
      <c r="A3" s="1744" t="s">
        <v>1030</v>
      </c>
      <c r="B3" s="1744"/>
      <c r="C3" s="1744"/>
      <c r="D3" s="1744"/>
      <c r="E3" s="1744"/>
      <c r="F3" s="1744"/>
      <c r="G3" s="1744"/>
      <c r="H3" s="1744"/>
      <c r="I3" s="1744"/>
      <c r="J3" s="1744"/>
      <c r="K3" s="1744"/>
      <c r="L3" s="1744"/>
      <c r="M3" s="1744"/>
      <c r="N3" s="1310"/>
      <c r="O3" s="1310"/>
    </row>
    <row r="4" spans="1:16" ht="12.75" customHeight="1">
      <c r="A4" s="1311"/>
      <c r="B4" s="1311"/>
      <c r="C4" s="1311"/>
      <c r="D4" s="1311"/>
      <c r="E4" s="1311"/>
      <c r="F4" s="1311"/>
      <c r="G4" s="1311"/>
      <c r="H4" s="1311"/>
      <c r="I4" s="1311"/>
      <c r="J4" s="1311"/>
      <c r="K4" s="1311"/>
      <c r="L4" s="1311"/>
      <c r="M4" s="1311"/>
      <c r="N4" s="1310"/>
      <c r="O4" s="1310"/>
    </row>
    <row r="5" spans="1:16" ht="83.25" customHeight="1">
      <c r="A5" s="611" t="s">
        <v>71</v>
      </c>
      <c r="B5" s="498" t="s">
        <v>1031</v>
      </c>
      <c r="C5" s="570" t="s">
        <v>1032</v>
      </c>
      <c r="D5" s="1047" t="s">
        <v>1033</v>
      </c>
      <c r="L5" s="233" t="s">
        <v>1</v>
      </c>
      <c r="O5" s="1310"/>
      <c r="P5" s="1310"/>
    </row>
    <row r="6" spans="1:16" ht="29.25" customHeight="1">
      <c r="A6" s="1048">
        <v>2019</v>
      </c>
      <c r="B6" s="1052">
        <v>1122</v>
      </c>
      <c r="C6" s="1053">
        <v>6000</v>
      </c>
      <c r="D6" s="1049">
        <f t="shared" ref="D6:D12" si="0">+C6*13*B6</f>
        <v>87516000</v>
      </c>
      <c r="O6" s="1310"/>
      <c r="P6" s="1310"/>
    </row>
    <row r="7" spans="1:16" ht="29.25" customHeight="1">
      <c r="A7" s="1048">
        <v>2020</v>
      </c>
      <c r="B7" s="1052">
        <v>10086</v>
      </c>
      <c r="C7" s="1053">
        <v>6000</v>
      </c>
      <c r="D7" s="1049">
        <f t="shared" si="0"/>
        <v>786708000</v>
      </c>
      <c r="O7" s="1310"/>
      <c r="P7" s="1310"/>
    </row>
    <row r="8" spans="1:16" ht="29.25" customHeight="1">
      <c r="A8" s="1048">
        <v>2021</v>
      </c>
      <c r="B8" s="1052">
        <v>10512</v>
      </c>
      <c r="C8" s="1053">
        <v>6000</v>
      </c>
      <c r="D8" s="1049">
        <f t="shared" si="0"/>
        <v>819936000</v>
      </c>
      <c r="O8" s="1310"/>
      <c r="P8" s="1310"/>
    </row>
    <row r="9" spans="1:16" ht="29.25" customHeight="1">
      <c r="A9" s="1048">
        <v>2022</v>
      </c>
      <c r="B9" s="1052">
        <v>19999</v>
      </c>
      <c r="C9" s="1053">
        <v>6000</v>
      </c>
      <c r="D9" s="1049">
        <f t="shared" si="0"/>
        <v>1559922000</v>
      </c>
      <c r="O9" s="1310"/>
      <c r="P9" s="1310"/>
    </row>
    <row r="10" spans="1:16" ht="29.25" customHeight="1">
      <c r="A10" s="1048">
        <v>2023</v>
      </c>
      <c r="B10" s="1052">
        <v>20007</v>
      </c>
      <c r="C10" s="1053">
        <v>6000</v>
      </c>
      <c r="D10" s="1049">
        <f t="shared" si="0"/>
        <v>1560546000</v>
      </c>
      <c r="O10" s="1310"/>
      <c r="P10" s="1310"/>
    </row>
    <row r="11" spans="1:16" ht="29.25" customHeight="1">
      <c r="A11" s="1048">
        <v>2024</v>
      </c>
      <c r="B11" s="1052">
        <v>4648</v>
      </c>
      <c r="C11" s="1053">
        <v>6000</v>
      </c>
      <c r="D11" s="1049">
        <f t="shared" si="0"/>
        <v>362544000</v>
      </c>
      <c r="O11" s="1310"/>
      <c r="P11" s="1310"/>
    </row>
    <row r="12" spans="1:16" ht="29.25" customHeight="1">
      <c r="A12" s="1048">
        <v>2025</v>
      </c>
      <c r="B12" s="1052">
        <v>7925</v>
      </c>
      <c r="C12" s="1053">
        <v>6000</v>
      </c>
      <c r="D12" s="1049">
        <f t="shared" si="0"/>
        <v>618150000</v>
      </c>
    </row>
    <row r="13" spans="1:16" ht="29.25" customHeight="1">
      <c r="A13" s="1050" t="s">
        <v>64</v>
      </c>
      <c r="B13" s="1054">
        <f>SUM(B6:B12)</f>
        <v>74299</v>
      </c>
      <c r="C13" s="1055">
        <v>6000</v>
      </c>
      <c r="D13" s="1051">
        <f>SUM(D6:D12)</f>
        <v>5795322000</v>
      </c>
    </row>
    <row r="14" spans="1:16" ht="29.25" customHeight="1">
      <c r="A14" s="1743" t="s">
        <v>1034</v>
      </c>
      <c r="B14" s="1743"/>
    </row>
  </sheetData>
  <mergeCells count="4">
    <mergeCell ref="A1:M1"/>
    <mergeCell ref="A2:M2"/>
    <mergeCell ref="A14:B14"/>
    <mergeCell ref="A3:M3"/>
  </mergeCells>
  <pageMargins left="0.70866141732283472" right="0.70866141732283472" top="0.74803149606299213" bottom="0.74803149606299213" header="0.31496062992125984" footer="0.31496062992125984"/>
  <pageSetup scale="34" orientation="portrait" r:id="rId1"/>
  <drawing r:id="rId2"/>
  <tableParts count="1">
    <tablePart r:id="rId3"/>
  </tableParts>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tabColor theme="6" tint="-0.499984740745262"/>
    <pageSetUpPr fitToPage="1"/>
  </sheetPr>
  <dimension ref="A1:W44"/>
  <sheetViews>
    <sheetView showGridLines="0" view="pageBreakPreview" zoomScale="55" zoomScaleNormal="100" zoomScaleSheetLayoutView="55" workbookViewId="0">
      <selection activeCell="P6" sqref="P6"/>
    </sheetView>
  </sheetViews>
  <sheetFormatPr defaultColWidth="11.42578125" defaultRowHeight="15"/>
  <cols>
    <col min="1" max="1" width="22.7109375" style="1035" customWidth="1"/>
    <col min="2" max="2" width="30.42578125" customWidth="1"/>
    <col min="3" max="3" width="28.42578125" customWidth="1"/>
    <col min="4" max="5" width="23.42578125" customWidth="1"/>
    <col min="6" max="6" width="18" customWidth="1"/>
    <col min="12" max="12" width="18" customWidth="1"/>
    <col min="19" max="19" width="28.85546875" bestFit="1" customWidth="1"/>
  </cols>
  <sheetData>
    <row r="1" spans="1:23" s="368" customFormat="1" ht="45.75" customHeight="1">
      <c r="A1" s="1059"/>
      <c r="B1" s="1685" t="s">
        <v>388</v>
      </c>
      <c r="C1" s="1685"/>
      <c r="D1" s="1685"/>
      <c r="E1" s="1685"/>
      <c r="F1" s="1685"/>
      <c r="G1" s="1685"/>
      <c r="H1" s="1685"/>
      <c r="I1" s="1685"/>
      <c r="J1" s="1685"/>
      <c r="K1" s="1685"/>
      <c r="L1" s="1685"/>
      <c r="M1" s="1685"/>
      <c r="N1" s="1685"/>
    </row>
    <row r="2" spans="1:23" s="368" customFormat="1" ht="35.25" customHeight="1">
      <c r="A2" s="1059"/>
      <c r="B2" s="1687" t="s">
        <v>1029</v>
      </c>
      <c r="C2" s="1687"/>
      <c r="D2" s="1687"/>
      <c r="E2" s="1687"/>
      <c r="F2" s="1687"/>
      <c r="G2" s="1687"/>
      <c r="H2" s="1687"/>
      <c r="I2" s="1687"/>
      <c r="J2" s="1687"/>
      <c r="K2" s="1687"/>
      <c r="L2" s="1687"/>
      <c r="M2" s="1687"/>
      <c r="N2" s="1687"/>
    </row>
    <row r="3" spans="1:23" ht="14.25" customHeight="1">
      <c r="B3" s="1745"/>
      <c r="C3" s="1745"/>
      <c r="D3" s="1037"/>
      <c r="E3" s="1037"/>
      <c r="O3" s="368"/>
      <c r="P3" s="368"/>
      <c r="Q3" s="368"/>
      <c r="R3" s="368"/>
      <c r="S3" s="368"/>
      <c r="T3" s="368"/>
      <c r="U3" s="368"/>
      <c r="V3" s="368"/>
    </row>
    <row r="4" spans="1:23" ht="56.25" customHeight="1">
      <c r="A4" s="611" t="s">
        <v>4</v>
      </c>
      <c r="B4" s="611" t="s">
        <v>1035</v>
      </c>
      <c r="C4" s="498" t="s">
        <v>1036</v>
      </c>
      <c r="D4" s="1060"/>
      <c r="E4" s="1060"/>
      <c r="M4" t="s">
        <v>1</v>
      </c>
      <c r="P4" s="368"/>
      <c r="Q4" s="368"/>
      <c r="R4" s="368"/>
      <c r="S4" s="368"/>
      <c r="T4" s="368"/>
      <c r="U4" s="368"/>
      <c r="V4" s="368"/>
      <c r="W4" s="368"/>
    </row>
    <row r="5" spans="1:23" ht="27" customHeight="1">
      <c r="A5" s="1058">
        <v>1</v>
      </c>
      <c r="B5" s="1058" t="s">
        <v>1037</v>
      </c>
      <c r="C5" s="1053">
        <v>1122</v>
      </c>
      <c r="D5" s="1060"/>
      <c r="E5" s="1060"/>
      <c r="P5" s="368"/>
      <c r="Q5" s="368"/>
      <c r="R5" s="368"/>
      <c r="S5" s="368"/>
      <c r="T5" s="368"/>
      <c r="U5" s="368"/>
      <c r="V5" s="368"/>
      <c r="W5" s="368"/>
    </row>
    <row r="6" spans="1:23" ht="27" customHeight="1">
      <c r="A6" s="1058">
        <v>2</v>
      </c>
      <c r="B6" s="1058" t="s">
        <v>1038</v>
      </c>
      <c r="C6" s="1053">
        <v>4267</v>
      </c>
      <c r="D6" s="1060"/>
      <c r="E6" s="1060"/>
      <c r="P6" s="368"/>
      <c r="Q6" s="368"/>
      <c r="R6" s="368"/>
      <c r="S6" s="368"/>
      <c r="T6" s="368"/>
      <c r="U6" s="368"/>
      <c r="V6" s="368"/>
      <c r="W6" s="368"/>
    </row>
    <row r="7" spans="1:23" ht="27" customHeight="1">
      <c r="A7" s="1058">
        <v>3</v>
      </c>
      <c r="B7" s="1058" t="s">
        <v>1039</v>
      </c>
      <c r="C7" s="1053">
        <v>916</v>
      </c>
      <c r="D7" s="1060"/>
      <c r="E7" s="1060"/>
      <c r="P7" s="368"/>
      <c r="Q7" s="368"/>
      <c r="R7" s="368"/>
      <c r="S7" s="368"/>
      <c r="T7" s="368"/>
      <c r="U7" s="368"/>
      <c r="V7" s="368"/>
      <c r="W7" s="368"/>
    </row>
    <row r="8" spans="1:23" ht="27" customHeight="1">
      <c r="A8" s="1058">
        <v>4</v>
      </c>
      <c r="B8" s="1058" t="s">
        <v>1040</v>
      </c>
      <c r="C8" s="1053">
        <v>1951</v>
      </c>
      <c r="D8" s="1060"/>
      <c r="E8" s="1060"/>
      <c r="P8" s="368"/>
      <c r="Q8" s="368"/>
      <c r="R8" s="368"/>
      <c r="S8" s="368"/>
      <c r="T8" s="368"/>
      <c r="U8" s="368"/>
      <c r="V8" s="368"/>
      <c r="W8" s="368"/>
    </row>
    <row r="9" spans="1:23" ht="27" customHeight="1">
      <c r="A9" s="1058">
        <v>5</v>
      </c>
      <c r="B9" s="1058" t="s">
        <v>1041</v>
      </c>
      <c r="C9" s="1053">
        <v>1032</v>
      </c>
      <c r="D9" s="1060"/>
      <c r="E9" s="1060"/>
      <c r="P9" s="368"/>
      <c r="Q9" s="368"/>
      <c r="R9" s="368"/>
      <c r="S9" s="368"/>
      <c r="T9" s="368"/>
      <c r="U9" s="368"/>
      <c r="V9" s="368"/>
      <c r="W9" s="368"/>
    </row>
    <row r="10" spans="1:23" ht="27" customHeight="1">
      <c r="A10" s="1058">
        <v>6</v>
      </c>
      <c r="B10" s="1058" t="s">
        <v>1042</v>
      </c>
      <c r="C10" s="1053">
        <v>1920</v>
      </c>
      <c r="D10" s="1060"/>
      <c r="E10" s="1060"/>
      <c r="P10" s="368"/>
      <c r="Q10" s="368"/>
      <c r="R10" s="368"/>
      <c r="S10" s="368"/>
      <c r="T10" s="368"/>
      <c r="U10" s="368"/>
      <c r="V10" s="368"/>
      <c r="W10" s="368"/>
    </row>
    <row r="11" spans="1:23" ht="27" customHeight="1">
      <c r="A11" s="1058">
        <v>7</v>
      </c>
      <c r="B11" s="1058" t="s">
        <v>1043</v>
      </c>
      <c r="C11" s="1053">
        <v>2973</v>
      </c>
      <c r="D11" s="1060"/>
      <c r="E11" s="1060"/>
      <c r="P11" s="368"/>
      <c r="Q11" s="368"/>
      <c r="R11" s="368"/>
      <c r="S11" s="368"/>
      <c r="T11" s="368"/>
      <c r="U11" s="368"/>
      <c r="V11" s="368"/>
      <c r="W11" s="368"/>
    </row>
    <row r="12" spans="1:23" ht="27" customHeight="1">
      <c r="A12" s="1058">
        <v>8</v>
      </c>
      <c r="B12" s="1058" t="s">
        <v>1044</v>
      </c>
      <c r="C12" s="1053">
        <v>2939</v>
      </c>
      <c r="D12" s="1060"/>
      <c r="E12" s="1060"/>
      <c r="P12" s="368"/>
      <c r="Q12" s="368"/>
      <c r="R12" s="368"/>
      <c r="S12" s="368"/>
      <c r="T12" s="368"/>
      <c r="U12" s="368"/>
      <c r="V12" s="368"/>
      <c r="W12" s="368"/>
    </row>
    <row r="13" spans="1:23" ht="27" customHeight="1">
      <c r="A13" s="1058">
        <v>9</v>
      </c>
      <c r="B13" s="1058" t="s">
        <v>1045</v>
      </c>
      <c r="C13" s="1053">
        <v>2411</v>
      </c>
      <c r="D13" s="1060"/>
      <c r="E13" s="1060"/>
      <c r="P13" s="368"/>
      <c r="Q13" s="368"/>
      <c r="R13" s="368"/>
      <c r="S13" s="368"/>
      <c r="T13" s="368"/>
      <c r="U13" s="368"/>
      <c r="V13" s="368"/>
      <c r="W13" s="368"/>
    </row>
    <row r="14" spans="1:23" ht="27" customHeight="1">
      <c r="A14" s="1058">
        <v>10</v>
      </c>
      <c r="B14" s="1058" t="s">
        <v>1046</v>
      </c>
      <c r="C14" s="1053">
        <v>2189</v>
      </c>
      <c r="D14" s="1060"/>
      <c r="E14" s="1060"/>
      <c r="P14" s="368"/>
      <c r="Q14" s="368"/>
      <c r="R14" s="368"/>
      <c r="S14" s="368"/>
      <c r="T14" s="368"/>
      <c r="U14" s="368"/>
      <c r="V14" s="368"/>
      <c r="W14" s="368"/>
    </row>
    <row r="15" spans="1:23" ht="27" customHeight="1">
      <c r="A15" s="1058">
        <v>11</v>
      </c>
      <c r="B15" s="1058" t="s">
        <v>1047</v>
      </c>
      <c r="C15" s="1053">
        <v>4074</v>
      </c>
      <c r="D15" s="1060"/>
      <c r="E15" s="1060"/>
      <c r="P15" s="368"/>
      <c r="Q15" s="368"/>
      <c r="R15" s="368"/>
      <c r="S15" s="368"/>
      <c r="T15" s="368"/>
      <c r="U15" s="368"/>
      <c r="V15" s="368"/>
      <c r="W15" s="368"/>
    </row>
    <row r="16" spans="1:23" ht="27" customHeight="1">
      <c r="A16" s="1058">
        <v>12</v>
      </c>
      <c r="B16" s="1058" t="s">
        <v>1048</v>
      </c>
      <c r="C16" s="1053">
        <v>3000</v>
      </c>
      <c r="D16" s="1060"/>
      <c r="E16" s="1060"/>
      <c r="P16" s="368"/>
      <c r="Q16" s="368"/>
      <c r="R16" s="368"/>
      <c r="S16" s="368"/>
      <c r="T16" s="368"/>
      <c r="U16" s="368"/>
      <c r="V16" s="368"/>
      <c r="W16" s="368"/>
    </row>
    <row r="17" spans="1:23" ht="27" customHeight="1">
      <c r="A17" s="1058">
        <v>13</v>
      </c>
      <c r="B17" s="1058" t="s">
        <v>1049</v>
      </c>
      <c r="C17" s="1053">
        <v>2632</v>
      </c>
      <c r="D17" s="1060"/>
      <c r="E17" s="1060"/>
      <c r="P17" s="368"/>
      <c r="Q17" s="368"/>
      <c r="R17" s="368"/>
      <c r="S17" s="368"/>
      <c r="T17" s="368"/>
      <c r="U17" s="368"/>
      <c r="V17" s="368"/>
      <c r="W17" s="368"/>
    </row>
    <row r="18" spans="1:23" ht="27" customHeight="1">
      <c r="A18" s="1058">
        <v>14</v>
      </c>
      <c r="B18" s="1058" t="s">
        <v>1050</v>
      </c>
      <c r="C18" s="1053">
        <v>1191</v>
      </c>
      <c r="D18" s="1060"/>
      <c r="E18" s="1060"/>
      <c r="P18" s="368"/>
      <c r="Q18" s="368"/>
      <c r="R18" s="368"/>
      <c r="S18" s="368"/>
      <c r="T18" s="368"/>
      <c r="U18" s="368"/>
      <c r="V18" s="368"/>
      <c r="W18" s="368"/>
    </row>
    <row r="19" spans="1:23" ht="27" customHeight="1">
      <c r="A19" s="1058">
        <v>15</v>
      </c>
      <c r="B19" s="1058" t="s">
        <v>1051</v>
      </c>
      <c r="C19" s="1053">
        <v>2500</v>
      </c>
      <c r="D19" s="1060"/>
      <c r="E19" s="1060"/>
      <c r="P19" s="368"/>
      <c r="Q19" s="368"/>
      <c r="R19" s="368"/>
      <c r="S19" s="368"/>
      <c r="T19" s="368"/>
      <c r="U19" s="368"/>
      <c r="V19" s="368"/>
      <c r="W19" s="368"/>
    </row>
    <row r="20" spans="1:23" ht="27" customHeight="1">
      <c r="A20" s="1058">
        <v>16</v>
      </c>
      <c r="B20" s="1058" t="s">
        <v>1052</v>
      </c>
      <c r="C20" s="1053">
        <v>2500</v>
      </c>
      <c r="D20" s="1060"/>
      <c r="E20" s="1060"/>
      <c r="P20" s="368"/>
      <c r="Q20" s="368"/>
      <c r="R20" s="368"/>
      <c r="S20" s="368"/>
      <c r="T20" s="368"/>
      <c r="U20" s="368"/>
      <c r="V20" s="368"/>
      <c r="W20" s="368"/>
    </row>
    <row r="21" spans="1:23" ht="27" customHeight="1">
      <c r="A21" s="1058">
        <v>17</v>
      </c>
      <c r="B21" s="1058" t="s">
        <v>1053</v>
      </c>
      <c r="C21" s="1053">
        <v>2096</v>
      </c>
      <c r="D21" s="1060"/>
      <c r="E21" s="1060"/>
      <c r="P21" s="368"/>
      <c r="Q21" s="368"/>
      <c r="R21" s="368"/>
      <c r="S21" s="368"/>
      <c r="T21" s="368"/>
      <c r="U21" s="368"/>
      <c r="V21" s="368"/>
      <c r="W21" s="368"/>
    </row>
    <row r="22" spans="1:23" ht="27" customHeight="1">
      <c r="A22" s="1058">
        <v>18</v>
      </c>
      <c r="B22" s="1058" t="s">
        <v>1054</v>
      </c>
      <c r="C22" s="1053">
        <v>2006</v>
      </c>
      <c r="D22" s="1060"/>
      <c r="E22" s="1060"/>
      <c r="P22" s="368"/>
      <c r="Q22" s="368"/>
      <c r="R22" s="368"/>
      <c r="S22" s="368"/>
      <c r="T22" s="368"/>
      <c r="U22" s="368"/>
      <c r="V22" s="368"/>
      <c r="W22" s="368"/>
    </row>
    <row r="23" spans="1:23" ht="27" customHeight="1">
      <c r="A23" s="1058">
        <v>19</v>
      </c>
      <c r="B23" s="1058" t="s">
        <v>1055</v>
      </c>
      <c r="C23" s="1053">
        <v>2501</v>
      </c>
      <c r="D23" s="1060"/>
      <c r="E23" s="1060"/>
      <c r="P23" s="368"/>
      <c r="Q23" s="368"/>
      <c r="R23" s="368"/>
      <c r="S23" s="368"/>
      <c r="T23" s="368"/>
      <c r="U23" s="368"/>
      <c r="V23" s="368"/>
      <c r="W23" s="368"/>
    </row>
    <row r="24" spans="1:23" ht="27" customHeight="1">
      <c r="A24" s="1058">
        <v>20</v>
      </c>
      <c r="B24" s="1058" t="s">
        <v>1056</v>
      </c>
      <c r="C24" s="1053">
        <v>2481</v>
      </c>
      <c r="D24" s="1060"/>
      <c r="E24" s="1060"/>
      <c r="P24" s="368"/>
      <c r="Q24" s="368"/>
      <c r="R24" s="368"/>
      <c r="S24" s="368"/>
      <c r="T24" s="368"/>
      <c r="U24" s="368"/>
      <c r="V24" s="368"/>
      <c r="W24" s="368"/>
    </row>
    <row r="25" spans="1:23" ht="27" customHeight="1">
      <c r="A25" s="1058">
        <v>21</v>
      </c>
      <c r="B25" s="1058" t="s">
        <v>1057</v>
      </c>
      <c r="C25" s="1053">
        <v>1725</v>
      </c>
      <c r="D25" s="1060"/>
      <c r="E25" s="1060"/>
      <c r="P25" s="368"/>
      <c r="Q25" s="368"/>
      <c r="R25" s="368"/>
      <c r="S25" s="368"/>
      <c r="T25" s="368"/>
      <c r="U25" s="368"/>
      <c r="V25" s="368"/>
      <c r="W25" s="368"/>
    </row>
    <row r="26" spans="1:23" ht="27" customHeight="1">
      <c r="A26" s="1058">
        <v>22</v>
      </c>
      <c r="B26" s="1058" t="s">
        <v>1058</v>
      </c>
      <c r="C26" s="1053">
        <v>1799</v>
      </c>
      <c r="D26" s="1060"/>
      <c r="E26" s="1060"/>
      <c r="P26" s="368"/>
      <c r="Q26" s="368"/>
      <c r="R26" s="368"/>
      <c r="S26" s="368"/>
      <c r="T26" s="368"/>
      <c r="U26" s="368"/>
      <c r="V26" s="368"/>
      <c r="W26" s="368"/>
    </row>
    <row r="27" spans="1:23" ht="27" customHeight="1">
      <c r="A27" s="1058">
        <v>23</v>
      </c>
      <c r="B27" s="1058" t="s">
        <v>1059</v>
      </c>
      <c r="C27" s="1053">
        <v>2169</v>
      </c>
      <c r="D27" s="1060"/>
      <c r="E27" s="1060"/>
      <c r="P27" s="368"/>
      <c r="Q27" s="368"/>
      <c r="R27" s="368"/>
      <c r="S27" s="368"/>
      <c r="T27" s="368"/>
      <c r="U27" s="368"/>
      <c r="V27" s="368"/>
      <c r="W27" s="368"/>
    </row>
    <row r="28" spans="1:23" ht="26.25">
      <c r="A28" s="1058">
        <v>24</v>
      </c>
      <c r="B28" s="1058" t="s">
        <v>1060</v>
      </c>
      <c r="C28" s="1053">
        <v>2500</v>
      </c>
      <c r="D28" s="1060"/>
      <c r="E28" s="1060"/>
      <c r="P28" s="368"/>
      <c r="Q28" s="368"/>
      <c r="R28" s="368"/>
      <c r="S28" s="368"/>
      <c r="T28" s="368"/>
      <c r="U28" s="368"/>
      <c r="V28" s="368"/>
      <c r="W28" s="368"/>
    </row>
    <row r="29" spans="1:23" ht="26.25">
      <c r="A29" s="1058">
        <v>25</v>
      </c>
      <c r="B29" s="1058" t="s">
        <v>1061</v>
      </c>
      <c r="C29" s="1053">
        <v>2102</v>
      </c>
      <c r="D29" s="1060"/>
      <c r="E29" s="1060"/>
      <c r="P29" s="368"/>
      <c r="Q29" s="368"/>
      <c r="R29" s="368"/>
      <c r="S29" s="368"/>
      <c r="T29" s="368"/>
      <c r="U29" s="368"/>
      <c r="V29" s="368"/>
      <c r="W29" s="368"/>
    </row>
    <row r="30" spans="1:23" ht="26.25">
      <c r="A30" s="1058">
        <v>26</v>
      </c>
      <c r="B30" s="1058" t="s">
        <v>1062</v>
      </c>
      <c r="C30" s="1053">
        <v>2500</v>
      </c>
      <c r="D30" s="1060"/>
      <c r="E30" s="1060"/>
      <c r="P30" s="368"/>
      <c r="Q30" s="368"/>
      <c r="R30" s="368"/>
      <c r="S30" s="368"/>
      <c r="T30" s="368"/>
      <c r="U30" s="368"/>
      <c r="V30" s="368"/>
      <c r="W30" s="368"/>
    </row>
    <row r="31" spans="1:23" ht="26.25">
      <c r="A31" s="1058">
        <v>27</v>
      </c>
      <c r="B31" s="1058" t="s">
        <v>1063</v>
      </c>
      <c r="C31" s="1053">
        <v>2230</v>
      </c>
      <c r="D31" s="1060"/>
      <c r="E31" s="1060"/>
      <c r="P31" s="368"/>
      <c r="Q31" s="368"/>
      <c r="R31" s="368"/>
      <c r="S31" s="368"/>
      <c r="T31" s="368"/>
      <c r="U31" s="368"/>
      <c r="V31" s="368"/>
      <c r="W31" s="368"/>
    </row>
    <row r="32" spans="1:23" ht="26.25">
      <c r="A32" s="1058">
        <v>28</v>
      </c>
      <c r="B32" s="1058" t="s">
        <v>1064</v>
      </c>
      <c r="C32" s="1053">
        <v>4648</v>
      </c>
      <c r="D32" s="1060"/>
      <c r="E32" s="1060"/>
      <c r="P32" s="368"/>
      <c r="Q32" s="368"/>
      <c r="R32" s="368"/>
      <c r="S32" s="368"/>
      <c r="T32" s="368"/>
      <c r="U32" s="368"/>
      <c r="V32" s="368"/>
      <c r="W32" s="368"/>
    </row>
    <row r="33" spans="1:23" ht="26.25">
      <c r="A33" s="1058">
        <v>29</v>
      </c>
      <c r="B33" s="1058" t="s">
        <v>1065</v>
      </c>
      <c r="C33" s="1053">
        <v>2500</v>
      </c>
      <c r="D33" s="1060"/>
      <c r="E33" s="1060"/>
      <c r="P33" s="368"/>
      <c r="Q33" s="368"/>
      <c r="R33" s="368"/>
      <c r="S33" s="368"/>
      <c r="T33" s="368"/>
      <c r="U33" s="368"/>
      <c r="V33" s="368"/>
      <c r="W33" s="368"/>
    </row>
    <row r="34" spans="1:23" ht="26.25">
      <c r="A34" s="1058">
        <v>30</v>
      </c>
      <c r="B34" s="1058" t="s">
        <v>1066</v>
      </c>
      <c r="C34" s="1053">
        <v>2500</v>
      </c>
      <c r="D34" s="1060"/>
      <c r="E34" s="1060"/>
    </row>
    <row r="35" spans="1:23" ht="26.25">
      <c r="A35" s="1058">
        <v>31</v>
      </c>
      <c r="B35" s="1061" t="s">
        <v>1067</v>
      </c>
      <c r="C35" s="1055">
        <v>2925</v>
      </c>
      <c r="D35" s="1056"/>
      <c r="E35" s="1056"/>
    </row>
    <row r="36" spans="1:23" ht="26.25">
      <c r="A36" s="570"/>
      <c r="B36" s="570" t="s">
        <v>64</v>
      </c>
      <c r="C36" s="1057">
        <f>SUM(C5:C35)</f>
        <v>74299</v>
      </c>
      <c r="D36" s="1056"/>
      <c r="E36" s="1056"/>
    </row>
    <row r="37" spans="1:23" ht="26.25">
      <c r="D37" s="1056"/>
      <c r="E37" s="1056"/>
    </row>
    <row r="38" spans="1:23" ht="26.25">
      <c r="D38" s="1056"/>
      <c r="E38" s="1056"/>
    </row>
    <row r="39" spans="1:23" ht="26.25">
      <c r="D39" s="1056"/>
      <c r="E39" s="1056"/>
    </row>
    <row r="40" spans="1:23" ht="26.25">
      <c r="D40" s="1056"/>
      <c r="E40" s="1056"/>
    </row>
    <row r="41" spans="1:23" ht="26.25">
      <c r="D41" s="1056"/>
      <c r="E41" s="1056"/>
    </row>
    <row r="42" spans="1:23" ht="26.25">
      <c r="D42" s="1056"/>
      <c r="E42" s="1056"/>
    </row>
    <row r="43" spans="1:23" ht="26.25">
      <c r="D43" s="1056"/>
      <c r="E43" s="1056"/>
    </row>
    <row r="44" spans="1:23" ht="26.25">
      <c r="D44" s="1056"/>
      <c r="E44" s="1056"/>
    </row>
  </sheetData>
  <mergeCells count="3">
    <mergeCell ref="B1:N1"/>
    <mergeCell ref="B2:N2"/>
    <mergeCell ref="B3:C3"/>
  </mergeCells>
  <pageMargins left="0.70866141732283472" right="0.70866141732283472" top="0.74803149606299213" bottom="0.74803149606299213" header="0.31496062992125984" footer="0.31496062992125984"/>
  <pageSetup scale="49" orientation="landscape" r:id="rId1"/>
  <drawing r:id="rId2"/>
  <tableParts count="1">
    <tablePart r:id="rId3"/>
  </tablePart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15">
    <tabColor theme="1"/>
    <pageSetUpPr fitToPage="1"/>
  </sheetPr>
  <dimension ref="A1"/>
  <sheetViews>
    <sheetView showGridLines="0" view="pageBreakPreview" zoomScale="70" zoomScaleNormal="100" zoomScaleSheetLayoutView="70" workbookViewId="0">
      <selection activeCell="L32" sqref="L32"/>
    </sheetView>
  </sheetViews>
  <sheetFormatPr defaultColWidth="11.42578125" defaultRowHeight="15"/>
  <cols>
    <col min="7" max="7" width="9.42578125" customWidth="1"/>
    <col min="10" max="10" width="20.140625" customWidth="1"/>
  </cols>
  <sheetData/>
  <pageMargins left="0.70866141732283472" right="0.70866141732283472" top="0.74803149606299213" bottom="0.74803149606299213" header="0.31496062992125984" footer="0.31496062992125984"/>
  <pageSetup paperSize="119" scale="63" orientation="landscape" r:id="rId1"/>
  <drawing r:id="rId2"/>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16">
    <tabColor theme="1"/>
    <pageSetUpPr fitToPage="1"/>
  </sheetPr>
  <dimension ref="A4:Y41"/>
  <sheetViews>
    <sheetView showGridLines="0" view="pageBreakPreview" zoomScale="40" zoomScaleNormal="85" zoomScaleSheetLayoutView="40" workbookViewId="0">
      <selection activeCell="U25" sqref="U25"/>
    </sheetView>
  </sheetViews>
  <sheetFormatPr defaultColWidth="11.42578125" defaultRowHeight="20.25"/>
  <cols>
    <col min="1" max="1" width="20.5703125" style="218" customWidth="1"/>
    <col min="2" max="2" width="18.5703125" style="218" customWidth="1"/>
    <col min="3" max="4" width="33.7109375" style="218" customWidth="1"/>
    <col min="5" max="5" width="14.7109375" style="218" customWidth="1"/>
    <col min="6" max="6" width="22.5703125" style="218" customWidth="1"/>
    <col min="7" max="7" width="21.28515625" style="218" customWidth="1"/>
    <col min="8" max="15" width="25.7109375" style="218" customWidth="1"/>
    <col min="16" max="16" width="14.7109375" style="218" customWidth="1"/>
    <col min="17" max="17" width="25.5703125" style="252" customWidth="1"/>
    <col min="18" max="18" width="33.28515625" style="218" customWidth="1"/>
    <col min="19" max="19" width="20.85546875" style="1062" customWidth="1"/>
    <col min="20" max="20" width="41" style="234" customWidth="1"/>
    <col min="21" max="21" width="38" style="435" customWidth="1"/>
    <col min="22" max="22" width="17.85546875" style="234" customWidth="1"/>
    <col min="23" max="23" width="13.140625" style="234" bestFit="1" customWidth="1"/>
    <col min="24" max="25" width="11.42578125" style="234"/>
    <col min="26" max="16384" width="11.42578125" style="218"/>
  </cols>
  <sheetData>
    <row r="4" spans="1:19" ht="32.25" customHeight="1"/>
    <row r="5" spans="1:19" ht="60" customHeight="1">
      <c r="Q5" s="882"/>
      <c r="R5" s="737"/>
      <c r="S5" s="1063"/>
    </row>
    <row r="6" spans="1:19" ht="30" customHeight="1">
      <c r="A6" s="1746" t="s">
        <v>1068</v>
      </c>
      <c r="B6" s="1746"/>
      <c r="C6" s="1746"/>
      <c r="D6" s="1746"/>
      <c r="E6" s="1746"/>
      <c r="F6" s="1746"/>
      <c r="G6" s="1746"/>
      <c r="H6" s="1746"/>
      <c r="I6" s="1746"/>
      <c r="J6" s="1746"/>
      <c r="K6" s="1746"/>
      <c r="L6" s="1746"/>
      <c r="M6" s="1746"/>
      <c r="N6" s="1746"/>
      <c r="O6" s="1746"/>
      <c r="P6" s="1746"/>
      <c r="Q6" s="882"/>
      <c r="R6" s="737"/>
      <c r="S6" s="1064"/>
    </row>
    <row r="7" spans="1:19" ht="30">
      <c r="A7" s="1746"/>
      <c r="B7" s="1746"/>
      <c r="C7" s="1746"/>
      <c r="D7" s="1746"/>
      <c r="E7" s="1746"/>
      <c r="F7" s="1746"/>
      <c r="G7" s="1746"/>
      <c r="H7" s="1746"/>
      <c r="I7" s="1746"/>
      <c r="J7" s="1746"/>
      <c r="K7" s="1746"/>
      <c r="L7" s="1746"/>
      <c r="M7" s="1746"/>
      <c r="N7" s="1746"/>
      <c r="O7" s="1746"/>
      <c r="P7" s="1746"/>
      <c r="Q7" s="882"/>
      <c r="R7" s="737"/>
      <c r="S7" s="1064"/>
    </row>
    <row r="8" spans="1:19" ht="30">
      <c r="A8" s="1746"/>
      <c r="B8" s="1746"/>
      <c r="C8" s="1746"/>
      <c r="D8" s="1746"/>
      <c r="E8" s="1746"/>
      <c r="F8" s="1746"/>
      <c r="G8" s="1746"/>
      <c r="H8" s="1746"/>
      <c r="I8" s="1746"/>
      <c r="J8" s="1746"/>
      <c r="K8" s="1746"/>
      <c r="L8" s="1746"/>
      <c r="M8" s="1746"/>
      <c r="N8" s="1746"/>
      <c r="O8" s="1746"/>
      <c r="P8" s="1746"/>
      <c r="Q8" s="882"/>
      <c r="R8" s="737"/>
      <c r="S8" s="1065"/>
    </row>
    <row r="9" spans="1:19" ht="30">
      <c r="A9" s="1746"/>
      <c r="B9" s="1746"/>
      <c r="C9" s="1746"/>
      <c r="D9" s="1746"/>
      <c r="E9" s="1746"/>
      <c r="F9" s="1746"/>
      <c r="G9" s="1746"/>
      <c r="H9" s="1746"/>
      <c r="I9" s="1746"/>
      <c r="J9" s="1746"/>
      <c r="K9" s="1746"/>
      <c r="L9" s="1746"/>
      <c r="M9" s="1746"/>
      <c r="N9" s="1746"/>
      <c r="O9" s="1746"/>
      <c r="P9" s="1746"/>
      <c r="Q9" s="882"/>
      <c r="R9" s="737"/>
      <c r="S9" s="1064"/>
    </row>
    <row r="10" spans="1:19" ht="30">
      <c r="A10" s="1746"/>
      <c r="B10" s="1746"/>
      <c r="C10" s="1746"/>
      <c r="D10" s="1746"/>
      <c r="E10" s="1746"/>
      <c r="F10" s="1746"/>
      <c r="G10" s="1746"/>
      <c r="H10" s="1746"/>
      <c r="I10" s="1746"/>
      <c r="J10" s="1746"/>
      <c r="K10" s="1746"/>
      <c r="L10" s="1746"/>
      <c r="M10" s="1746"/>
      <c r="N10" s="1746"/>
      <c r="O10" s="1746"/>
      <c r="P10" s="1746"/>
      <c r="Q10" s="882"/>
      <c r="R10" s="737"/>
      <c r="S10" s="1066"/>
    </row>
    <row r="11" spans="1:19" ht="30">
      <c r="A11" s="1746"/>
      <c r="B11" s="1746"/>
      <c r="C11" s="1746"/>
      <c r="D11" s="1746"/>
      <c r="E11" s="1746"/>
      <c r="F11" s="1746"/>
      <c r="G11" s="1746"/>
      <c r="H11" s="1746"/>
      <c r="I11" s="1746"/>
      <c r="J11" s="1746"/>
      <c r="K11" s="1746"/>
      <c r="L11" s="1746"/>
      <c r="M11" s="1746"/>
      <c r="N11" s="1746"/>
      <c r="O11" s="1746"/>
      <c r="P11" s="1746"/>
      <c r="Q11" s="882"/>
      <c r="R11" s="436"/>
      <c r="S11" s="1067"/>
    </row>
    <row r="12" spans="1:19" ht="20.25" customHeight="1">
      <c r="A12" s="1746"/>
      <c r="B12" s="1746"/>
      <c r="C12" s="1746"/>
      <c r="D12" s="1746"/>
      <c r="E12" s="1746"/>
      <c r="F12" s="1746"/>
      <c r="G12" s="1746"/>
      <c r="H12" s="1746"/>
      <c r="I12" s="1746"/>
      <c r="J12" s="1746"/>
      <c r="K12" s="1746"/>
      <c r="L12" s="1746"/>
      <c r="M12" s="1746"/>
      <c r="N12" s="1746"/>
      <c r="O12" s="1746"/>
      <c r="P12" s="1746"/>
      <c r="S12" s="1064"/>
    </row>
    <row r="13" spans="1:19" ht="20.25" customHeight="1">
      <c r="A13" s="1746"/>
      <c r="B13" s="1746"/>
      <c r="C13" s="1746"/>
      <c r="D13" s="1746"/>
      <c r="E13" s="1746"/>
      <c r="F13" s="1746"/>
      <c r="G13" s="1746"/>
      <c r="H13" s="1746"/>
      <c r="I13" s="1746"/>
      <c r="J13" s="1746"/>
      <c r="K13" s="1746"/>
      <c r="L13" s="1746"/>
      <c r="M13" s="1746"/>
      <c r="N13" s="1746"/>
      <c r="O13" s="1746"/>
      <c r="P13" s="1746"/>
      <c r="S13" s="1064"/>
    </row>
    <row r="14" spans="1:19">
      <c r="A14" s="1746"/>
      <c r="B14" s="1746"/>
      <c r="C14" s="1746"/>
      <c r="D14" s="1746"/>
      <c r="E14" s="1746"/>
      <c r="F14" s="1746"/>
      <c r="G14" s="1746"/>
      <c r="H14" s="1746"/>
      <c r="I14" s="1746"/>
      <c r="J14" s="1746"/>
      <c r="K14" s="1746"/>
      <c r="L14" s="1746"/>
      <c r="M14" s="1746"/>
      <c r="N14" s="1746"/>
      <c r="O14" s="1746"/>
      <c r="P14" s="1746"/>
    </row>
    <row r="15" spans="1:19" ht="30">
      <c r="A15" s="1746"/>
      <c r="B15" s="1746"/>
      <c r="C15" s="1746"/>
      <c r="D15" s="1746"/>
      <c r="E15" s="1746"/>
      <c r="F15" s="1746"/>
      <c r="G15" s="1746"/>
      <c r="H15" s="1746"/>
      <c r="I15" s="1746"/>
      <c r="J15" s="1746"/>
      <c r="K15" s="1746"/>
      <c r="L15" s="1746"/>
      <c r="M15" s="1746"/>
      <c r="N15" s="1746"/>
      <c r="O15" s="1746"/>
      <c r="P15" s="1746"/>
      <c r="Q15" s="882"/>
      <c r="R15" s="737"/>
    </row>
    <row r="16" spans="1:19" ht="30">
      <c r="A16" s="1746"/>
      <c r="B16" s="1746"/>
      <c r="C16" s="1746"/>
      <c r="D16" s="1746"/>
      <c r="E16" s="1746"/>
      <c r="F16" s="1746"/>
      <c r="G16" s="1746"/>
      <c r="H16" s="1746"/>
      <c r="I16" s="1746"/>
      <c r="J16" s="1746"/>
      <c r="K16" s="1746"/>
      <c r="L16" s="1746"/>
      <c r="M16" s="1746"/>
      <c r="N16" s="1746"/>
      <c r="O16" s="1746"/>
      <c r="P16" s="1746"/>
      <c r="Q16" s="882"/>
      <c r="R16" s="737"/>
    </row>
    <row r="17" spans="1:21" ht="30">
      <c r="A17" s="1746"/>
      <c r="B17" s="1746"/>
      <c r="C17" s="1746"/>
      <c r="D17" s="1746"/>
      <c r="E17" s="1746"/>
      <c r="F17" s="1746"/>
      <c r="G17" s="1746"/>
      <c r="H17" s="1746"/>
      <c r="I17" s="1746"/>
      <c r="J17" s="1746"/>
      <c r="K17" s="1746"/>
      <c r="L17" s="1746"/>
      <c r="M17" s="1746"/>
      <c r="N17" s="1746"/>
      <c r="O17" s="1746"/>
      <c r="P17" s="1746"/>
      <c r="Q17" s="882"/>
      <c r="R17" s="737"/>
    </row>
    <row r="18" spans="1:21" ht="30">
      <c r="A18" s="1746"/>
      <c r="B18" s="1746"/>
      <c r="C18" s="1746"/>
      <c r="D18" s="1746"/>
      <c r="E18" s="1746"/>
      <c r="F18" s="1746"/>
      <c r="G18" s="1746"/>
      <c r="H18" s="1746"/>
      <c r="I18" s="1746"/>
      <c r="J18" s="1746"/>
      <c r="K18" s="1746"/>
      <c r="L18" s="1746"/>
      <c r="M18" s="1746"/>
      <c r="N18" s="1746"/>
      <c r="O18" s="1746"/>
      <c r="P18" s="1746"/>
      <c r="Q18" s="882"/>
      <c r="R18" s="737"/>
    </row>
    <row r="19" spans="1:21" ht="30">
      <c r="A19" s="1746"/>
      <c r="B19" s="1746"/>
      <c r="C19" s="1746"/>
      <c r="D19" s="1746"/>
      <c r="E19" s="1746"/>
      <c r="F19" s="1746"/>
      <c r="G19" s="1746"/>
      <c r="H19" s="1746"/>
      <c r="I19" s="1746"/>
      <c r="J19" s="1746"/>
      <c r="K19" s="1746"/>
      <c r="L19" s="1746"/>
      <c r="M19" s="1746"/>
      <c r="N19" s="1746"/>
      <c r="O19" s="1746"/>
      <c r="P19" s="1746"/>
      <c r="Q19" s="882"/>
      <c r="R19" s="737"/>
      <c r="S19" s="1064"/>
    </row>
    <row r="20" spans="1:21" ht="30">
      <c r="A20" s="1746"/>
      <c r="B20" s="1746"/>
      <c r="C20" s="1746"/>
      <c r="D20" s="1746"/>
      <c r="E20" s="1746"/>
      <c r="F20" s="1746"/>
      <c r="G20" s="1746"/>
      <c r="H20" s="1746"/>
      <c r="I20" s="1746"/>
      <c r="J20" s="1746"/>
      <c r="K20" s="1746"/>
      <c r="L20" s="1746"/>
      <c r="M20" s="1746"/>
      <c r="N20" s="1746"/>
      <c r="O20" s="1746"/>
      <c r="P20" s="1746"/>
      <c r="Q20" s="882"/>
      <c r="R20" s="737"/>
      <c r="S20" s="883"/>
      <c r="T20" s="437"/>
    </row>
    <row r="21" spans="1:21" ht="30">
      <c r="A21" s="1746"/>
      <c r="B21" s="1746"/>
      <c r="C21" s="1746"/>
      <c r="D21" s="1746"/>
      <c r="E21" s="1746"/>
      <c r="F21" s="1746"/>
      <c r="G21" s="1746"/>
      <c r="H21" s="1746"/>
      <c r="I21" s="1746"/>
      <c r="J21" s="1746"/>
      <c r="K21" s="1746"/>
      <c r="L21" s="1746"/>
      <c r="M21" s="1746"/>
      <c r="N21" s="1746"/>
      <c r="O21" s="1746"/>
      <c r="P21" s="1746"/>
      <c r="Q21" s="882"/>
      <c r="R21" s="737"/>
      <c r="S21" s="883"/>
      <c r="T21" s="437"/>
    </row>
    <row r="22" spans="1:21">
      <c r="A22" s="1746"/>
      <c r="B22" s="1746"/>
      <c r="C22" s="1746"/>
      <c r="D22" s="1746"/>
      <c r="E22" s="1746"/>
      <c r="F22" s="1746"/>
      <c r="G22" s="1746"/>
      <c r="H22" s="1746"/>
      <c r="I22" s="1746"/>
      <c r="J22" s="1746"/>
      <c r="K22" s="1746"/>
      <c r="L22" s="1746"/>
      <c r="M22" s="1746"/>
      <c r="N22" s="1746"/>
      <c r="O22" s="1746"/>
      <c r="P22" s="1746"/>
    </row>
    <row r="23" spans="1:21" ht="117" customHeight="1">
      <c r="A23" s="1746"/>
      <c r="B23" s="1746"/>
      <c r="C23" s="1746"/>
      <c r="D23" s="1746"/>
      <c r="E23" s="1746"/>
      <c r="F23" s="1746"/>
      <c r="G23" s="1746"/>
      <c r="H23" s="1746"/>
      <c r="I23" s="1746"/>
      <c r="J23" s="1746"/>
      <c r="K23" s="1746"/>
      <c r="L23" s="1746"/>
      <c r="M23" s="1746"/>
      <c r="N23" s="1746"/>
      <c r="O23" s="1746"/>
      <c r="P23" s="1746"/>
    </row>
    <row r="24" spans="1:21" ht="117" customHeight="1">
      <c r="A24" s="1746"/>
      <c r="B24" s="1746"/>
      <c r="C24" s="1746"/>
      <c r="D24" s="1746"/>
      <c r="E24" s="1746"/>
      <c r="F24" s="1746"/>
      <c r="G24" s="1746"/>
      <c r="H24" s="1746"/>
      <c r="I24" s="1746"/>
      <c r="J24" s="1746"/>
      <c r="K24" s="1746"/>
      <c r="L24" s="1746"/>
      <c r="M24" s="1746"/>
      <c r="N24" s="1746"/>
      <c r="O24" s="1746"/>
      <c r="P24" s="1746"/>
    </row>
    <row r="25" spans="1:21" ht="117" customHeight="1">
      <c r="A25" s="1746"/>
      <c r="B25" s="1746"/>
      <c r="C25" s="1746"/>
      <c r="D25" s="1746"/>
      <c r="E25" s="1746"/>
      <c r="F25" s="1746"/>
      <c r="G25" s="1746"/>
      <c r="H25" s="1746"/>
      <c r="I25" s="1746"/>
      <c r="J25" s="1746"/>
      <c r="K25" s="1746"/>
      <c r="L25" s="1746"/>
      <c r="M25" s="1746"/>
      <c r="N25" s="1746"/>
      <c r="O25" s="1746"/>
      <c r="P25" s="1746"/>
    </row>
    <row r="26" spans="1:21" ht="117" customHeight="1">
      <c r="A26" s="1746"/>
      <c r="B26" s="1746"/>
      <c r="C26" s="1746"/>
      <c r="D26" s="1746"/>
      <c r="E26" s="1746"/>
      <c r="F26" s="1746"/>
      <c r="G26" s="1746"/>
      <c r="H26" s="1746"/>
      <c r="I26" s="1746"/>
      <c r="J26" s="1746"/>
      <c r="K26" s="1746"/>
      <c r="L26" s="1746"/>
      <c r="M26" s="1746"/>
      <c r="N26" s="1746"/>
      <c r="O26" s="1746"/>
      <c r="P26" s="1746"/>
    </row>
    <row r="27" spans="1:21">
      <c r="A27" s="1746"/>
      <c r="B27" s="1746"/>
      <c r="C27" s="1746"/>
      <c r="D27" s="1746"/>
      <c r="E27" s="1746"/>
      <c r="F27" s="1746"/>
      <c r="G27" s="1746"/>
      <c r="H27" s="1746"/>
      <c r="I27" s="1746"/>
      <c r="J27" s="1746"/>
      <c r="K27" s="1746"/>
      <c r="L27" s="1746"/>
      <c r="M27" s="1746"/>
      <c r="N27" s="1746"/>
      <c r="O27" s="1746"/>
      <c r="P27" s="1746"/>
    </row>
    <row r="28" spans="1:21">
      <c r="A28" s="1746"/>
      <c r="B28" s="1746"/>
      <c r="C28" s="1746"/>
      <c r="D28" s="1746"/>
      <c r="E28" s="1746"/>
      <c r="F28" s="1746"/>
      <c r="G28" s="1746"/>
      <c r="H28" s="1746"/>
      <c r="I28" s="1746"/>
      <c r="J28" s="1746"/>
      <c r="K28" s="1746"/>
      <c r="L28" s="1746"/>
      <c r="M28" s="1746"/>
      <c r="N28" s="1746"/>
      <c r="O28" s="1746"/>
      <c r="P28" s="1746"/>
      <c r="Q28" s="925"/>
    </row>
    <row r="29" spans="1:21">
      <c r="A29" s="1746"/>
      <c r="B29" s="1746"/>
      <c r="C29" s="1746"/>
      <c r="D29" s="1746"/>
      <c r="E29" s="1746"/>
      <c r="F29" s="1746"/>
      <c r="G29" s="1746"/>
      <c r="H29" s="1746"/>
      <c r="I29" s="1746"/>
      <c r="J29" s="1746"/>
      <c r="K29" s="1746"/>
      <c r="L29" s="1746"/>
      <c r="M29" s="1746"/>
      <c r="N29" s="1746"/>
      <c r="O29" s="1746"/>
      <c r="P29" s="1746"/>
      <c r="Q29" s="925"/>
      <c r="T29" s="218"/>
    </row>
    <row r="30" spans="1:21">
      <c r="A30" s="1746"/>
      <c r="B30" s="1746"/>
      <c r="C30" s="1746"/>
      <c r="D30" s="1746"/>
      <c r="E30" s="1746"/>
      <c r="F30" s="1746"/>
      <c r="G30" s="1746"/>
      <c r="H30" s="1746"/>
      <c r="I30" s="1746"/>
      <c r="J30" s="1746"/>
      <c r="K30" s="1746"/>
      <c r="L30" s="1746"/>
      <c r="M30" s="1746"/>
      <c r="N30" s="1746"/>
      <c r="O30" s="1746"/>
      <c r="P30" s="1746"/>
      <c r="Q30" s="253"/>
      <c r="T30" s="434"/>
      <c r="U30" s="434"/>
    </row>
    <row r="31" spans="1:21">
      <c r="A31" s="1746"/>
      <c r="B31" s="1746"/>
      <c r="C31" s="1746"/>
      <c r="D31" s="1746"/>
      <c r="E31" s="1746"/>
      <c r="F31" s="1746"/>
      <c r="G31" s="1746"/>
      <c r="H31" s="1746"/>
      <c r="I31" s="1746"/>
      <c r="J31" s="1746"/>
      <c r="K31" s="1746"/>
      <c r="L31" s="1746"/>
      <c r="M31" s="1746"/>
      <c r="N31" s="1746"/>
      <c r="O31" s="1746"/>
      <c r="P31" s="1746"/>
      <c r="S31" s="883"/>
      <c r="T31" s="436"/>
    </row>
    <row r="32" spans="1:21">
      <c r="A32" s="1746"/>
      <c r="B32" s="1746"/>
      <c r="C32" s="1746"/>
      <c r="D32" s="1746"/>
      <c r="E32" s="1746"/>
      <c r="F32" s="1746"/>
      <c r="G32" s="1746"/>
      <c r="H32" s="1746"/>
      <c r="I32" s="1746"/>
      <c r="J32" s="1746"/>
      <c r="K32" s="1746"/>
      <c r="L32" s="1746"/>
      <c r="M32" s="1746"/>
      <c r="N32" s="1746"/>
      <c r="O32" s="1746"/>
      <c r="P32" s="1746"/>
      <c r="Q32" s="336"/>
      <c r="S32" s="883"/>
      <c r="T32" s="436"/>
    </row>
    <row r="33" spans="1:20" ht="30">
      <c r="A33" s="1746"/>
      <c r="B33" s="1746"/>
      <c r="C33" s="1746"/>
      <c r="D33" s="1746"/>
      <c r="E33" s="1746"/>
      <c r="F33" s="1746"/>
      <c r="G33" s="1746"/>
      <c r="H33" s="1746"/>
      <c r="I33" s="1746"/>
      <c r="J33" s="1746"/>
      <c r="K33" s="1746"/>
      <c r="L33" s="1746"/>
      <c r="M33" s="1746"/>
      <c r="N33" s="1746"/>
      <c r="O33" s="1746"/>
      <c r="P33" s="1746"/>
      <c r="S33" s="882"/>
      <c r="T33" s="436"/>
    </row>
    <row r="34" spans="1:20">
      <c r="A34" s="1746"/>
      <c r="B34" s="1746"/>
      <c r="C34" s="1746"/>
      <c r="D34" s="1746"/>
      <c r="E34" s="1746"/>
      <c r="F34" s="1746"/>
      <c r="G34" s="1746"/>
      <c r="H34" s="1746"/>
      <c r="I34" s="1746"/>
      <c r="J34" s="1746"/>
      <c r="K34" s="1746"/>
      <c r="L34" s="1746"/>
      <c r="M34" s="1746"/>
      <c r="N34" s="1746"/>
      <c r="O34" s="1746"/>
      <c r="P34" s="1746"/>
    </row>
    <row r="35" spans="1:20">
      <c r="A35" s="1746"/>
      <c r="B35" s="1746"/>
      <c r="C35" s="1746"/>
      <c r="D35" s="1746"/>
      <c r="E35" s="1746"/>
      <c r="F35" s="1746"/>
      <c r="G35" s="1746"/>
      <c r="H35" s="1746"/>
      <c r="I35" s="1746"/>
      <c r="J35" s="1746"/>
      <c r="K35" s="1746"/>
      <c r="L35" s="1746"/>
      <c r="M35" s="1746"/>
      <c r="N35" s="1746"/>
      <c r="O35" s="1746"/>
      <c r="P35" s="1746"/>
      <c r="S35" s="1064"/>
    </row>
    <row r="36" spans="1:20">
      <c r="A36" s="1746"/>
      <c r="B36" s="1746"/>
      <c r="C36" s="1746"/>
      <c r="D36" s="1746"/>
      <c r="E36" s="1746"/>
      <c r="F36" s="1746"/>
      <c r="G36" s="1746"/>
      <c r="H36" s="1746"/>
      <c r="I36" s="1746"/>
      <c r="J36" s="1746"/>
      <c r="K36" s="1746"/>
      <c r="L36" s="1746"/>
      <c r="M36" s="1746"/>
      <c r="N36" s="1746"/>
      <c r="O36" s="1746"/>
      <c r="P36" s="1746"/>
      <c r="S36" s="1064"/>
    </row>
    <row r="37" spans="1:20">
      <c r="A37" s="1746"/>
      <c r="B37" s="1746"/>
      <c r="C37" s="1746"/>
      <c r="D37" s="1746"/>
      <c r="E37" s="1746"/>
      <c r="F37" s="1746"/>
      <c r="G37" s="1746"/>
      <c r="H37" s="1746"/>
      <c r="I37" s="1746"/>
      <c r="J37" s="1746"/>
      <c r="K37" s="1746"/>
      <c r="L37" s="1746"/>
      <c r="M37" s="1746"/>
      <c r="N37" s="1746"/>
      <c r="O37" s="1746"/>
      <c r="P37" s="1746"/>
      <c r="S37" s="1064"/>
    </row>
    <row r="38" spans="1:20">
      <c r="A38" s="1746"/>
      <c r="B38" s="1746"/>
      <c r="C38" s="1746"/>
      <c r="D38" s="1746"/>
      <c r="E38" s="1746"/>
      <c r="F38" s="1746"/>
      <c r="G38" s="1746"/>
      <c r="H38" s="1746"/>
      <c r="I38" s="1746"/>
      <c r="J38" s="1746"/>
      <c r="K38" s="1746"/>
      <c r="L38" s="1746"/>
      <c r="M38" s="1746"/>
      <c r="N38" s="1746"/>
      <c r="O38" s="1746"/>
      <c r="P38" s="1746"/>
      <c r="S38" s="1064"/>
    </row>
    <row r="39" spans="1:20">
      <c r="A39" s="1746"/>
      <c r="B39" s="1746"/>
      <c r="C39" s="1746"/>
      <c r="D39" s="1746"/>
      <c r="E39" s="1746"/>
      <c r="F39" s="1746"/>
      <c r="G39" s="1746"/>
      <c r="H39" s="1746"/>
      <c r="I39" s="1746"/>
      <c r="J39" s="1746"/>
      <c r="K39" s="1746"/>
      <c r="L39" s="1746"/>
      <c r="M39" s="1746"/>
      <c r="N39" s="1746"/>
      <c r="O39" s="1746"/>
      <c r="P39" s="1746"/>
    </row>
    <row r="40" spans="1:20">
      <c r="A40" s="1746"/>
      <c r="B40" s="1746"/>
      <c r="C40" s="1746"/>
      <c r="D40" s="1746"/>
      <c r="E40" s="1746"/>
      <c r="F40" s="1746"/>
      <c r="G40" s="1746"/>
      <c r="H40" s="1746"/>
      <c r="I40" s="1746"/>
      <c r="J40" s="1746"/>
      <c r="K40" s="1746"/>
      <c r="L40" s="1746"/>
      <c r="M40" s="1746"/>
      <c r="N40" s="1746"/>
      <c r="O40" s="1746"/>
      <c r="P40" s="1746"/>
    </row>
    <row r="41" spans="1:20">
      <c r="A41" s="1746"/>
      <c r="B41" s="1746"/>
      <c r="C41" s="1746"/>
      <c r="D41" s="1746"/>
      <c r="E41" s="1746"/>
      <c r="F41" s="1746"/>
      <c r="G41" s="1746"/>
      <c r="H41" s="1746"/>
      <c r="I41" s="1746"/>
      <c r="J41" s="1746"/>
      <c r="K41" s="1746"/>
      <c r="L41" s="1746"/>
      <c r="M41" s="1746"/>
      <c r="N41" s="1746"/>
      <c r="O41" s="1746"/>
      <c r="P41" s="1746"/>
    </row>
  </sheetData>
  <mergeCells count="1">
    <mergeCell ref="A6:P41"/>
  </mergeCells>
  <pageMargins left="0.70866141732283472" right="0.70866141732283472" top="0.74803149606299213" bottom="0.74803149606299213" header="0.31496062992125984" footer="0.31496062992125984"/>
  <pageSetup paperSize="119" scale="33" orientation="landscape" r:id="rId1"/>
  <drawing r:id="rId2"/>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17">
    <tabColor theme="8" tint="-0.499984740745262"/>
    <pageSetUpPr fitToPage="1"/>
  </sheetPr>
  <dimension ref="A1:X37"/>
  <sheetViews>
    <sheetView showGridLines="0" view="pageBreakPreview" zoomScale="55" zoomScaleNormal="100" zoomScaleSheetLayoutView="55" workbookViewId="0">
      <pane ySplit="2" topLeftCell="A3" activePane="bottomLeft" state="frozen"/>
      <selection pane="bottomLeft" activeCell="J10" sqref="J10"/>
      <selection activeCell="K40" sqref="K40"/>
    </sheetView>
  </sheetViews>
  <sheetFormatPr defaultColWidth="11.42578125" defaultRowHeight="14.25"/>
  <cols>
    <col min="1" max="1" width="21.28515625" style="218" customWidth="1"/>
    <col min="2" max="2" width="21.28515625" style="237" customWidth="1"/>
    <col min="3" max="3" width="25.140625" style="237" customWidth="1"/>
    <col min="4" max="4" width="20.42578125" style="237" customWidth="1"/>
    <col min="5" max="5" width="25.85546875" style="237" customWidth="1"/>
    <col min="6" max="6" width="27.140625" style="237" customWidth="1"/>
    <col min="7" max="11" width="18.28515625" style="218" customWidth="1"/>
    <col min="12" max="13" width="23.42578125" style="218" customWidth="1"/>
    <col min="14" max="14" width="19.5703125" style="218" customWidth="1"/>
    <col min="15" max="15" width="3.7109375" style="218" customWidth="1"/>
    <col min="16" max="16" width="11.42578125" style="218"/>
    <col min="17" max="17" width="14.28515625" style="218" customWidth="1"/>
    <col min="18" max="18" width="11.42578125" style="218"/>
    <col min="19" max="22" width="11.42578125" style="218" customWidth="1"/>
    <col min="23" max="16384" width="11.42578125" style="218"/>
  </cols>
  <sheetData>
    <row r="1" spans="1:24" s="369" customFormat="1" ht="74.25" customHeight="1">
      <c r="A1" s="1747" t="s">
        <v>1069</v>
      </c>
      <c r="B1" s="1748"/>
      <c r="C1" s="1748"/>
      <c r="D1" s="1748"/>
      <c r="E1" s="1748"/>
      <c r="F1" s="1748"/>
      <c r="G1" s="1748"/>
      <c r="H1" s="1748"/>
      <c r="I1" s="1748"/>
      <c r="J1" s="1748"/>
      <c r="K1" s="1748"/>
      <c r="L1" s="1748"/>
      <c r="M1" s="1748"/>
      <c r="N1" s="1749"/>
    </row>
    <row r="2" spans="1:24" s="369" customFormat="1" ht="30" customHeight="1">
      <c r="A2" s="1750" t="str">
        <f>+'Resumen '!O2</f>
        <v>Período:  Diciembre 2007 - Agosto 2025</v>
      </c>
      <c r="B2" s="1751"/>
      <c r="C2" s="1751"/>
      <c r="D2" s="1751"/>
      <c r="E2" s="1751"/>
      <c r="F2" s="1751"/>
      <c r="G2" s="1751"/>
      <c r="H2" s="1751"/>
      <c r="I2" s="1751"/>
      <c r="J2" s="1751"/>
      <c r="K2" s="1751"/>
      <c r="L2" s="1751"/>
      <c r="M2" s="1751"/>
      <c r="N2" s="1752"/>
    </row>
    <row r="3" spans="1:24" ht="9.75" customHeight="1">
      <c r="A3" s="305"/>
      <c r="B3" s="305"/>
      <c r="C3" s="305"/>
      <c r="D3" s="305"/>
      <c r="E3" s="305"/>
      <c r="F3" s="305"/>
      <c r="G3" s="305"/>
      <c r="H3" s="305"/>
      <c r="I3" s="305"/>
      <c r="J3" s="305"/>
      <c r="K3" s="305"/>
      <c r="L3" s="305"/>
      <c r="M3" s="305"/>
      <c r="N3" s="305"/>
      <c r="S3" s="369"/>
      <c r="T3" s="369"/>
      <c r="U3" s="369"/>
      <c r="V3" s="369"/>
      <c r="W3" s="369"/>
    </row>
    <row r="4" spans="1:24" ht="220.5" customHeight="1">
      <c r="A4" s="1753" t="s">
        <v>1070</v>
      </c>
      <c r="B4" s="1754"/>
      <c r="C4" s="1754"/>
      <c r="D4" s="1754"/>
      <c r="E4" s="1754"/>
      <c r="F4" s="1754"/>
      <c r="G4" s="1754"/>
      <c r="H4" s="1754"/>
      <c r="I4" s="1754"/>
      <c r="J4" s="1754"/>
      <c r="K4" s="1754"/>
      <c r="L4" s="1754"/>
      <c r="M4" s="1754"/>
      <c r="N4" s="1754"/>
      <c r="S4" s="369"/>
      <c r="T4" s="369"/>
      <c r="U4" s="369"/>
      <c r="V4" s="369"/>
      <c r="W4" s="369"/>
    </row>
    <row r="5" spans="1:24" ht="17.25" customHeight="1">
      <c r="A5" s="305"/>
      <c r="B5" s="305"/>
      <c r="C5" s="305"/>
      <c r="D5" s="305"/>
      <c r="E5" s="305"/>
      <c r="F5" s="305"/>
      <c r="G5" s="305"/>
      <c r="H5" s="305"/>
      <c r="I5" s="305"/>
      <c r="J5" s="305"/>
      <c r="K5" s="305"/>
      <c r="L5" s="305"/>
      <c r="M5" s="305"/>
      <c r="N5" s="305"/>
      <c r="S5" s="369"/>
      <c r="T5" s="369"/>
      <c r="U5" s="369"/>
      <c r="V5" s="369"/>
      <c r="W5" s="369"/>
    </row>
    <row r="6" spans="1:24" ht="45" customHeight="1">
      <c r="A6" s="438" t="s">
        <v>459</v>
      </c>
      <c r="B6" s="439" t="s">
        <v>1071</v>
      </c>
      <c r="C6" s="439" t="s">
        <v>1072</v>
      </c>
      <c r="D6" s="440" t="s">
        <v>1073</v>
      </c>
      <c r="E6" s="439" t="s">
        <v>1074</v>
      </c>
      <c r="F6" s="441" t="s">
        <v>1075</v>
      </c>
      <c r="Q6" s="919"/>
      <c r="S6" s="369"/>
      <c r="T6" s="369"/>
      <c r="U6" s="369"/>
      <c r="V6" s="369"/>
      <c r="W6" s="369"/>
    </row>
    <row r="7" spans="1:24" ht="17.25" customHeight="1">
      <c r="A7" s="442">
        <v>2007</v>
      </c>
      <c r="B7" s="959">
        <v>8459</v>
      </c>
      <c r="C7" s="959">
        <v>85</v>
      </c>
      <c r="D7" s="960">
        <f>+C7+B7</f>
        <v>8544</v>
      </c>
      <c r="E7" s="784">
        <f t="shared" ref="E7:E17" si="0">B7/D7</f>
        <v>0.99005149812734083</v>
      </c>
      <c r="F7" s="785">
        <f>C7/D7</f>
        <v>9.948501872659176E-3</v>
      </c>
      <c r="Q7" s="919"/>
      <c r="S7" s="369"/>
      <c r="T7" s="369"/>
      <c r="U7" s="369"/>
      <c r="V7" s="369"/>
      <c r="W7" s="369"/>
    </row>
    <row r="8" spans="1:24" ht="17.25" customHeight="1">
      <c r="A8" s="443">
        <v>2008</v>
      </c>
      <c r="B8" s="959">
        <v>10873</v>
      </c>
      <c r="C8" s="959">
        <v>104</v>
      </c>
      <c r="D8" s="960">
        <f t="shared" ref="D8:D25" si="1">+C8+B8</f>
        <v>10977</v>
      </c>
      <c r="E8" s="784">
        <f t="shared" si="0"/>
        <v>0.99052564452947067</v>
      </c>
      <c r="F8" s="785">
        <f>C8/D8</f>
        <v>9.4743554705292877E-3</v>
      </c>
      <c r="Q8" s="919"/>
      <c r="S8" s="369"/>
      <c r="T8" s="369"/>
      <c r="U8" s="369"/>
      <c r="V8" s="369"/>
      <c r="W8" s="369"/>
    </row>
    <row r="9" spans="1:24" ht="17.25" customHeight="1">
      <c r="A9" s="442">
        <v>2009</v>
      </c>
      <c r="B9" s="959">
        <v>14386</v>
      </c>
      <c r="C9" s="959">
        <v>297</v>
      </c>
      <c r="D9" s="960">
        <f t="shared" si="1"/>
        <v>14683</v>
      </c>
      <c r="E9" s="784">
        <f t="shared" si="0"/>
        <v>0.97977252605053466</v>
      </c>
      <c r="F9" s="785">
        <f>C9/D9</f>
        <v>2.0227473949465367E-2</v>
      </c>
      <c r="Q9" s="919"/>
      <c r="S9" s="369"/>
      <c r="T9" s="369"/>
      <c r="U9" s="369"/>
      <c r="V9" s="369"/>
      <c r="W9" s="369"/>
    </row>
    <row r="10" spans="1:24" ht="17.25" customHeight="1">
      <c r="A10" s="443">
        <v>2010</v>
      </c>
      <c r="B10" s="959">
        <v>17051</v>
      </c>
      <c r="C10" s="959">
        <v>405</v>
      </c>
      <c r="D10" s="960">
        <f t="shared" si="1"/>
        <v>17456</v>
      </c>
      <c r="E10" s="784">
        <f t="shared" si="0"/>
        <v>0.97679880843263056</v>
      </c>
      <c r="F10" s="785">
        <f>C10/D10</f>
        <v>2.3201191567369387E-2</v>
      </c>
      <c r="Q10" s="919"/>
      <c r="S10" s="369"/>
      <c r="T10" s="369"/>
      <c r="U10" s="369"/>
      <c r="V10" s="369"/>
      <c r="W10" s="369"/>
    </row>
    <row r="11" spans="1:24" ht="17.25" customHeight="1">
      <c r="A11" s="443">
        <v>2011</v>
      </c>
      <c r="B11" s="959">
        <v>22120</v>
      </c>
      <c r="C11" s="959">
        <v>477</v>
      </c>
      <c r="D11" s="960">
        <f t="shared" si="1"/>
        <v>22597</v>
      </c>
      <c r="E11" s="784">
        <f t="shared" si="0"/>
        <v>0.97889100323051736</v>
      </c>
      <c r="F11" s="785">
        <f>C11/D11</f>
        <v>2.1108996769482673E-2</v>
      </c>
      <c r="Q11" s="919"/>
      <c r="S11" s="369"/>
      <c r="T11" s="369"/>
      <c r="U11" s="369"/>
      <c r="V11" s="369"/>
      <c r="W11" s="369"/>
    </row>
    <row r="12" spans="1:24" ht="17.25" customHeight="1">
      <c r="A12" s="443" t="s">
        <v>467</v>
      </c>
      <c r="B12" s="959">
        <v>26233</v>
      </c>
      <c r="C12" s="959">
        <v>455</v>
      </c>
      <c r="D12" s="960">
        <f t="shared" si="1"/>
        <v>26688</v>
      </c>
      <c r="E12" s="784">
        <f t="shared" si="0"/>
        <v>0.982951139088729</v>
      </c>
      <c r="F12" s="785">
        <f t="shared" ref="F12:F17" si="2">C12/D12</f>
        <v>1.7048860911270985E-2</v>
      </c>
      <c r="Q12" s="919"/>
      <c r="S12" s="369"/>
      <c r="T12" s="369"/>
      <c r="U12" s="369"/>
      <c r="V12" s="369"/>
      <c r="W12" s="369"/>
    </row>
    <row r="13" spans="1:24" ht="17.25" customHeight="1">
      <c r="A13" s="443" t="s">
        <v>468</v>
      </c>
      <c r="B13" s="959">
        <v>28246</v>
      </c>
      <c r="C13" s="959">
        <v>389</v>
      </c>
      <c r="D13" s="960">
        <f t="shared" si="1"/>
        <v>28635</v>
      </c>
      <c r="E13" s="784">
        <f t="shared" si="0"/>
        <v>0.98641522612187882</v>
      </c>
      <c r="F13" s="785">
        <f t="shared" si="2"/>
        <v>1.358477387812118E-2</v>
      </c>
      <c r="Q13" s="919"/>
      <c r="S13" s="369"/>
      <c r="T13" s="369"/>
      <c r="U13" s="369"/>
      <c r="V13" s="369"/>
      <c r="W13" s="369"/>
    </row>
    <row r="14" spans="1:24" ht="17.25" customHeight="1">
      <c r="A14" s="443" t="s">
        <v>469</v>
      </c>
      <c r="B14" s="959">
        <v>30630</v>
      </c>
      <c r="C14" s="959">
        <v>402</v>
      </c>
      <c r="D14" s="960">
        <f t="shared" si="1"/>
        <v>31032</v>
      </c>
      <c r="E14" s="784">
        <f t="shared" si="0"/>
        <v>0.98704563031709203</v>
      </c>
      <c r="F14" s="785">
        <f t="shared" si="2"/>
        <v>1.2954369682907967E-2</v>
      </c>
      <c r="O14" s="257"/>
      <c r="Q14" s="919"/>
      <c r="S14" s="369"/>
      <c r="T14" s="369"/>
      <c r="U14" s="369"/>
      <c r="V14" s="369"/>
      <c r="W14" s="369"/>
    </row>
    <row r="15" spans="1:24" ht="17.25" customHeight="1">
      <c r="A15" s="444" t="s">
        <v>470</v>
      </c>
      <c r="B15" s="961">
        <v>34087</v>
      </c>
      <c r="C15" s="961">
        <v>462</v>
      </c>
      <c r="D15" s="960">
        <f t="shared" si="1"/>
        <v>34549</v>
      </c>
      <c r="E15" s="784">
        <f t="shared" si="0"/>
        <v>0.98662768821094682</v>
      </c>
      <c r="F15" s="785">
        <f t="shared" si="2"/>
        <v>1.3372311789053229E-2</v>
      </c>
      <c r="Q15" s="919"/>
      <c r="S15" s="369"/>
      <c r="T15" s="369"/>
      <c r="U15" s="369"/>
      <c r="V15" s="369"/>
      <c r="W15" s="369"/>
    </row>
    <row r="16" spans="1:24" s="265" customFormat="1" ht="17.25" customHeight="1">
      <c r="A16" s="444" t="s">
        <v>471</v>
      </c>
      <c r="B16" s="961">
        <v>38382</v>
      </c>
      <c r="C16" s="961">
        <v>474</v>
      </c>
      <c r="D16" s="960">
        <f t="shared" si="1"/>
        <v>38856</v>
      </c>
      <c r="E16" s="784">
        <f t="shared" si="0"/>
        <v>0.98780111179740582</v>
      </c>
      <c r="F16" s="785">
        <f t="shared" si="2"/>
        <v>1.2198888202594195E-2</v>
      </c>
      <c r="G16" s="218"/>
      <c r="H16" s="218"/>
      <c r="I16" s="218"/>
      <c r="J16" s="218"/>
      <c r="K16" s="218"/>
      <c r="L16" s="218"/>
      <c r="M16" s="218"/>
      <c r="N16" s="218"/>
      <c r="Q16" s="919"/>
      <c r="S16" s="369"/>
      <c r="T16" s="369"/>
      <c r="U16" s="369"/>
      <c r="V16" s="369"/>
      <c r="W16" s="369"/>
      <c r="X16" s="218"/>
    </row>
    <row r="17" spans="1:24" ht="18">
      <c r="A17" s="444" t="s">
        <v>472</v>
      </c>
      <c r="B17" s="961">
        <v>41026</v>
      </c>
      <c r="C17" s="961">
        <v>463</v>
      </c>
      <c r="D17" s="960">
        <f t="shared" si="1"/>
        <v>41489</v>
      </c>
      <c r="E17" s="784">
        <f t="shared" si="0"/>
        <v>0.98884041553182767</v>
      </c>
      <c r="F17" s="785">
        <f t="shared" si="2"/>
        <v>1.1159584468172286E-2</v>
      </c>
      <c r="O17" s="257"/>
      <c r="Q17" s="919"/>
      <c r="S17" s="369"/>
      <c r="T17" s="369"/>
      <c r="U17" s="369"/>
      <c r="V17" s="369"/>
      <c r="W17" s="369"/>
    </row>
    <row r="18" spans="1:24" ht="18">
      <c r="A18" s="444" t="s">
        <v>473</v>
      </c>
      <c r="B18" s="961">
        <v>44827</v>
      </c>
      <c r="C18" s="961">
        <v>643</v>
      </c>
      <c r="D18" s="960">
        <f t="shared" si="1"/>
        <v>45470</v>
      </c>
      <c r="E18" s="784">
        <f>B18/D18</f>
        <v>0.98585880800527825</v>
      </c>
      <c r="F18" s="785">
        <f>C18/D18</f>
        <v>1.4141191994721795E-2</v>
      </c>
      <c r="G18" s="306"/>
      <c r="H18" s="306"/>
      <c r="I18" s="306"/>
      <c r="J18" s="306"/>
      <c r="K18" s="306"/>
      <c r="L18" s="265"/>
      <c r="M18" s="265"/>
      <c r="N18" s="265"/>
      <c r="O18" s="257"/>
      <c r="Q18" s="919"/>
      <c r="S18" s="369"/>
      <c r="T18" s="369"/>
      <c r="U18" s="369"/>
      <c r="V18" s="369"/>
      <c r="W18" s="369"/>
      <c r="X18" s="265"/>
    </row>
    <row r="19" spans="1:24" ht="18">
      <c r="A19" s="444" t="s">
        <v>474</v>
      </c>
      <c r="B19" s="961">
        <v>48395</v>
      </c>
      <c r="C19" s="961">
        <v>753</v>
      </c>
      <c r="D19" s="960">
        <f t="shared" si="1"/>
        <v>49148</v>
      </c>
      <c r="E19" s="784">
        <f>B19/D19</f>
        <v>0.98467892894929598</v>
      </c>
      <c r="F19" s="785">
        <f>C19/D19</f>
        <v>1.5321071050703997E-2</v>
      </c>
      <c r="G19" s="306"/>
      <c r="H19" s="306"/>
      <c r="I19" s="306"/>
      <c r="J19" s="306"/>
      <c r="K19" s="306"/>
      <c r="L19" s="265"/>
      <c r="M19" s="265"/>
      <c r="O19" s="257"/>
      <c r="Q19" s="919"/>
      <c r="S19" s="369"/>
      <c r="T19" s="369"/>
      <c r="U19" s="369"/>
      <c r="V19" s="369"/>
      <c r="W19" s="369"/>
    </row>
    <row r="20" spans="1:24" ht="18">
      <c r="A20" s="445">
        <v>2020</v>
      </c>
      <c r="B20" s="961">
        <v>31890</v>
      </c>
      <c r="C20" s="961">
        <v>8255</v>
      </c>
      <c r="D20" s="960">
        <f t="shared" si="1"/>
        <v>40145</v>
      </c>
      <c r="E20" s="784">
        <f>B20/D20</f>
        <v>0.79437040727363306</v>
      </c>
      <c r="F20" s="785">
        <f>C20/D20</f>
        <v>0.20562959272636691</v>
      </c>
      <c r="G20" s="306"/>
      <c r="H20" s="306"/>
      <c r="I20" s="306"/>
      <c r="J20" s="306"/>
      <c r="K20" s="306"/>
      <c r="L20" s="265"/>
      <c r="M20" s="265"/>
      <c r="O20" s="257"/>
      <c r="Q20" s="919"/>
      <c r="S20" s="265"/>
      <c r="T20" s="265"/>
      <c r="U20" s="265"/>
      <c r="V20" s="265"/>
      <c r="W20" s="265"/>
    </row>
    <row r="21" spans="1:24" ht="18">
      <c r="A21" s="445">
        <v>2021</v>
      </c>
      <c r="B21" s="961">
        <v>38603</v>
      </c>
      <c r="C21" s="961">
        <v>8847</v>
      </c>
      <c r="D21" s="960">
        <f t="shared" si="1"/>
        <v>47450</v>
      </c>
      <c r="E21" s="784">
        <f>B21/D21</f>
        <v>0.8135511064278188</v>
      </c>
      <c r="F21" s="785">
        <f>C21/D21</f>
        <v>0.18644889357218125</v>
      </c>
      <c r="G21" s="306"/>
      <c r="H21" s="306"/>
      <c r="I21" s="306"/>
      <c r="J21" s="306"/>
      <c r="K21" s="306"/>
      <c r="O21" s="257"/>
      <c r="Q21" s="919"/>
    </row>
    <row r="22" spans="1:24" ht="18">
      <c r="A22" s="445">
        <v>2022</v>
      </c>
      <c r="B22" s="961">
        <v>44773</v>
      </c>
      <c r="C22" s="961">
        <v>4822</v>
      </c>
      <c r="D22" s="960">
        <f t="shared" si="1"/>
        <v>49595</v>
      </c>
      <c r="E22" s="784">
        <v>0.90277245690089725</v>
      </c>
      <c r="F22" s="785">
        <v>9.7227543099102726E-2</v>
      </c>
      <c r="G22" s="306"/>
      <c r="H22" s="306"/>
      <c r="I22" s="306"/>
      <c r="J22" s="306"/>
      <c r="K22" s="306"/>
      <c r="O22" s="257"/>
      <c r="Q22" s="919"/>
    </row>
    <row r="23" spans="1:24" ht="18">
      <c r="A23" s="1004">
        <v>2023</v>
      </c>
      <c r="B23" s="962">
        <v>46191</v>
      </c>
      <c r="C23" s="962">
        <v>606</v>
      </c>
      <c r="D23" s="960">
        <f>+C23+B23</f>
        <v>46797</v>
      </c>
      <c r="E23" s="784">
        <f>B23/D23</f>
        <v>0.98705045195204821</v>
      </c>
      <c r="F23" s="785">
        <f>C23/D23</f>
        <v>1.2949548047951792E-2</v>
      </c>
      <c r="G23" s="306"/>
      <c r="H23" s="306"/>
      <c r="I23" s="306"/>
      <c r="J23" s="306"/>
      <c r="K23" s="306"/>
      <c r="O23" s="257"/>
      <c r="Q23" s="919"/>
    </row>
    <row r="24" spans="1:24" ht="18">
      <c r="A24" s="1004">
        <v>2024</v>
      </c>
      <c r="B24" s="962">
        <v>49692</v>
      </c>
      <c r="C24" s="962">
        <v>540</v>
      </c>
      <c r="D24" s="960">
        <f t="shared" ref="D24" si="3">+C24+B24</f>
        <v>50232</v>
      </c>
      <c r="E24" s="784">
        <f>B24/D24</f>
        <v>0.98924988055422836</v>
      </c>
      <c r="F24" s="785">
        <f>C24/D24</f>
        <v>1.075011944577162E-2</v>
      </c>
      <c r="G24" s="306"/>
      <c r="H24" s="306"/>
      <c r="I24" s="306"/>
      <c r="J24" s="306"/>
      <c r="K24" s="306"/>
      <c r="O24" s="257"/>
    </row>
    <row r="25" spans="1:24" ht="18">
      <c r="A25" s="1005" t="str">
        <f>+'Resumen '!O6</f>
        <v>Ago. 2025</v>
      </c>
      <c r="B25" s="962">
        <f>+'Resumen '!B7</f>
        <v>34214</v>
      </c>
      <c r="C25" s="962">
        <f>+'Resumen '!C7</f>
        <v>275</v>
      </c>
      <c r="D25" s="960">
        <f t="shared" si="1"/>
        <v>34489</v>
      </c>
      <c r="E25" s="784">
        <f>B25/D25</f>
        <v>0.99202644321377831</v>
      </c>
      <c r="F25" s="785">
        <f>C25/D25</f>
        <v>7.9735567862216934E-3</v>
      </c>
      <c r="O25" s="257"/>
      <c r="Q25" s="227"/>
    </row>
    <row r="26" spans="1:24" ht="18">
      <c r="A26" s="401" t="s">
        <v>64</v>
      </c>
      <c r="B26" s="963">
        <f>SUM(B7:B25)</f>
        <v>610078</v>
      </c>
      <c r="C26" s="963">
        <f>SUM(C7:C25)</f>
        <v>28754</v>
      </c>
      <c r="D26" s="963">
        <f>SUM(D7:D25)</f>
        <v>638832</v>
      </c>
      <c r="E26" s="446">
        <f>AVERAGE(E7:E25)</f>
        <v>0.96238311445870273</v>
      </c>
      <c r="F26" s="447">
        <f>AVERAGE(F7:F25)</f>
        <v>3.7616885541297239E-2</v>
      </c>
      <c r="O26" s="257"/>
    </row>
    <row r="27" spans="1:24" ht="18">
      <c r="A27" s="615" t="s">
        <v>1076</v>
      </c>
      <c r="B27" s="616"/>
      <c r="C27" s="616"/>
      <c r="D27" s="617"/>
      <c r="E27" s="618"/>
      <c r="F27" s="618"/>
      <c r="O27" s="257"/>
    </row>
    <row r="28" spans="1:24">
      <c r="O28" s="257"/>
    </row>
    <row r="29" spans="1:24">
      <c r="O29" s="257"/>
    </row>
    <row r="30" spans="1:24">
      <c r="O30" s="257"/>
    </row>
    <row r="31" spans="1:24">
      <c r="O31" s="257"/>
    </row>
    <row r="32" spans="1:24">
      <c r="O32" s="257"/>
    </row>
    <row r="33" spans="15:15">
      <c r="O33" s="257"/>
    </row>
    <row r="34" spans="15:15">
      <c r="O34" s="257"/>
    </row>
    <row r="35" spans="15:15">
      <c r="O35" s="257"/>
    </row>
    <row r="36" spans="15:15">
      <c r="O36" s="257"/>
    </row>
    <row r="37" spans="15:15">
      <c r="O37" s="257"/>
    </row>
  </sheetData>
  <mergeCells count="3">
    <mergeCell ref="A1:N1"/>
    <mergeCell ref="A2:N2"/>
    <mergeCell ref="A4:N4"/>
  </mergeCells>
  <pageMargins left="0.70866141732283472" right="0.70866141732283472" top="0.74803149606299213" bottom="0.74803149606299213" header="0.31496062992125984" footer="0.31496062992125984"/>
  <pageSetup scale="38" orientation="landscape" r:id="rId1"/>
  <drawing r:id="rId2"/>
  <tableParts count="1">
    <tablePart r:id="rId3"/>
  </tableParts>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18">
    <tabColor theme="8" tint="-0.499984740745262"/>
    <pageSetUpPr fitToPage="1"/>
  </sheetPr>
  <dimension ref="A1:U52"/>
  <sheetViews>
    <sheetView showGridLines="0" view="pageBreakPreview" zoomScale="70" zoomScaleNormal="100" zoomScaleSheetLayoutView="70" workbookViewId="0">
      <selection activeCell="K14" sqref="K14"/>
    </sheetView>
  </sheetViews>
  <sheetFormatPr defaultColWidth="11.42578125" defaultRowHeight="18"/>
  <cols>
    <col min="1" max="1" width="19.42578125" style="218" customWidth="1"/>
    <col min="2" max="2" width="13.85546875" style="218" bestFit="1" customWidth="1"/>
    <col min="3" max="3" width="12.85546875" style="218" bestFit="1" customWidth="1"/>
    <col min="4" max="4" width="13.7109375" style="218" bestFit="1" customWidth="1"/>
    <col min="5" max="5" width="14.42578125" style="218" bestFit="1" customWidth="1"/>
    <col min="6" max="6" width="14.7109375" style="218" bestFit="1" customWidth="1"/>
    <col min="7" max="7" width="13.85546875" style="218" bestFit="1" customWidth="1"/>
    <col min="8" max="8" width="14.7109375" style="218" bestFit="1" customWidth="1"/>
    <col min="9" max="9" width="15.42578125" style="218" bestFit="1" customWidth="1"/>
    <col min="10" max="10" width="18.5703125" style="230" bestFit="1" customWidth="1"/>
    <col min="11" max="11" width="16.5703125" style="218" bestFit="1" customWidth="1"/>
    <col min="12" max="12" width="12.85546875" style="218" customWidth="1"/>
    <col min="13" max="13" width="13.42578125" style="218" customWidth="1"/>
    <col min="14" max="14" width="14.140625" style="218" customWidth="1"/>
    <col min="15" max="15" width="14.28515625" style="218" customWidth="1"/>
    <col min="16" max="16" width="13.7109375" style="218" customWidth="1"/>
    <col min="17" max="17" width="14.28515625" style="218" customWidth="1"/>
    <col min="18" max="18" width="14.85546875" style="218" customWidth="1"/>
    <col min="19" max="21" width="6.7109375" style="218" customWidth="1"/>
    <col min="22" max="16384" width="11.42578125" style="218"/>
  </cols>
  <sheetData>
    <row r="1" spans="1:21" s="369" customFormat="1" ht="81.75" customHeight="1">
      <c r="A1" s="1755" t="s">
        <v>1077</v>
      </c>
      <c r="B1" s="1755"/>
      <c r="C1" s="1755"/>
      <c r="D1" s="1755"/>
      <c r="E1" s="1755"/>
      <c r="F1" s="1755"/>
      <c r="G1" s="1755"/>
      <c r="H1" s="1755"/>
      <c r="I1" s="1755"/>
      <c r="J1" s="1755"/>
      <c r="K1" s="1755"/>
      <c r="L1" s="1755"/>
      <c r="M1" s="1755"/>
      <c r="N1" s="1755"/>
      <c r="O1" s="1755"/>
      <c r="P1" s="1755"/>
      <c r="Q1" s="1755"/>
      <c r="R1" s="1755"/>
    </row>
    <row r="2" spans="1:21" ht="22.5" customHeight="1">
      <c r="A2" s="1755" t="str">
        <f>+'Resumen '!O2</f>
        <v>Período:  Diciembre 2007 - Agosto 2025</v>
      </c>
      <c r="B2" s="1755"/>
      <c r="C2" s="1755"/>
      <c r="D2" s="1755"/>
      <c r="E2" s="1755"/>
      <c r="F2" s="1755"/>
      <c r="G2" s="1755"/>
      <c r="H2" s="1755"/>
      <c r="I2" s="1755"/>
      <c r="J2" s="1755"/>
      <c r="K2" s="1755"/>
      <c r="L2" s="1755"/>
      <c r="M2" s="1755"/>
      <c r="N2" s="1755"/>
      <c r="O2" s="1755"/>
      <c r="P2" s="1755"/>
      <c r="Q2" s="1755"/>
      <c r="R2" s="1755"/>
    </row>
    <row r="3" spans="1:21" ht="21.75" customHeight="1">
      <c r="A3" s="1756"/>
      <c r="B3" s="1756"/>
      <c r="C3" s="1756"/>
      <c r="D3" s="1756"/>
      <c r="E3" s="1756"/>
      <c r="F3" s="1756"/>
      <c r="G3" s="1756"/>
      <c r="H3" s="1756"/>
      <c r="I3" s="1756"/>
      <c r="J3" s="1756"/>
      <c r="K3" s="1756"/>
      <c r="L3" s="1756"/>
      <c r="M3" s="1756"/>
      <c r="N3" s="1756"/>
      <c r="O3" s="1756"/>
      <c r="P3" s="1756"/>
      <c r="Q3" s="1756"/>
      <c r="R3" s="1756"/>
    </row>
    <row r="4" spans="1:21" s="365" customFormat="1" ht="164.25" customHeight="1">
      <c r="A4" s="1757" t="s">
        <v>1078</v>
      </c>
      <c r="B4" s="1757"/>
      <c r="C4" s="1757"/>
      <c r="D4" s="1757"/>
      <c r="E4" s="1757"/>
      <c r="F4" s="1757"/>
      <c r="G4" s="1757"/>
      <c r="H4" s="1757"/>
      <c r="I4" s="1757"/>
      <c r="J4" s="1757"/>
      <c r="K4" s="1757"/>
      <c r="L4" s="1757"/>
      <c r="M4" s="1757"/>
      <c r="N4" s="1757"/>
      <c r="O4" s="1757"/>
      <c r="P4" s="1757"/>
      <c r="Q4" s="1757"/>
      <c r="R4" s="1757"/>
      <c r="S4" s="218"/>
      <c r="T4" s="218"/>
      <c r="U4" s="218"/>
    </row>
    <row r="5" spans="1:21" ht="15.75">
      <c r="A5" s="1082"/>
      <c r="B5" s="1082"/>
      <c r="C5" s="1082"/>
      <c r="D5" s="1082"/>
      <c r="E5" s="1082"/>
      <c r="F5" s="1082"/>
      <c r="G5" s="1082"/>
      <c r="H5" s="1082"/>
      <c r="I5" s="1082"/>
      <c r="J5" s="1082"/>
      <c r="K5" s="1082"/>
      <c r="L5" s="1082"/>
      <c r="M5" s="1082"/>
      <c r="N5" s="1082"/>
      <c r="O5" s="1082"/>
      <c r="P5" s="1082"/>
      <c r="Q5" s="1082"/>
      <c r="R5" s="1082"/>
    </row>
    <row r="6" spans="1:21" ht="17.25" customHeight="1">
      <c r="A6" s="394" t="s">
        <v>1079</v>
      </c>
      <c r="B6" s="395" t="s">
        <v>1080</v>
      </c>
      <c r="C6" s="395" t="s">
        <v>1081</v>
      </c>
      <c r="D6" s="395" t="s">
        <v>1082</v>
      </c>
      <c r="E6" s="395" t="s">
        <v>1083</v>
      </c>
      <c r="F6" s="395" t="s">
        <v>1084</v>
      </c>
      <c r="G6" s="395" t="s">
        <v>1085</v>
      </c>
      <c r="H6" s="395" t="s">
        <v>1086</v>
      </c>
      <c r="I6" s="395" t="s">
        <v>1087</v>
      </c>
      <c r="J6" s="762" t="s">
        <v>1088</v>
      </c>
      <c r="K6" s="395" t="s">
        <v>1089</v>
      </c>
      <c r="L6" s="395" t="s">
        <v>1090</v>
      </c>
      <c r="M6" s="395" t="s">
        <v>1091</v>
      </c>
      <c r="N6" s="395" t="s">
        <v>1092</v>
      </c>
      <c r="O6" s="395" t="s">
        <v>1093</v>
      </c>
      <c r="P6" s="395" t="s">
        <v>1094</v>
      </c>
      <c r="Q6" s="395" t="s">
        <v>1095</v>
      </c>
      <c r="R6" s="395" t="s">
        <v>1096</v>
      </c>
    </row>
    <row r="7" spans="1:21">
      <c r="A7" s="448">
        <v>2007</v>
      </c>
      <c r="B7" s="449">
        <v>5248</v>
      </c>
      <c r="C7" s="449">
        <v>259</v>
      </c>
      <c r="D7" s="449">
        <v>1131</v>
      </c>
      <c r="E7" s="449">
        <v>112</v>
      </c>
      <c r="F7" s="449">
        <v>54</v>
      </c>
      <c r="G7" s="449">
        <v>1402</v>
      </c>
      <c r="H7" s="449">
        <v>67</v>
      </c>
      <c r="I7" s="449">
        <v>271</v>
      </c>
      <c r="J7" s="763">
        <f t="shared" ref="J7:J21" si="0">SUM(B7:I7)</f>
        <v>8544</v>
      </c>
      <c r="K7" s="722">
        <f t="shared" ref="K7:K21" si="1">B7/J7</f>
        <v>0.61423220973782766</v>
      </c>
      <c r="L7" s="722">
        <f t="shared" ref="L7:L21" si="2">C7/J7</f>
        <v>3.031367041198502E-2</v>
      </c>
      <c r="M7" s="722">
        <f t="shared" ref="M7:M21" si="3">D7/J7</f>
        <v>0.13237359550561797</v>
      </c>
      <c r="N7" s="722">
        <f t="shared" ref="N7:N21" si="4">E7/J7</f>
        <v>1.3108614232209739E-2</v>
      </c>
      <c r="O7" s="722">
        <f t="shared" ref="O7:O21" si="5">F7/J7</f>
        <v>6.3202247191011234E-3</v>
      </c>
      <c r="P7" s="722">
        <f t="shared" ref="P7:P21" si="6">G7/J7</f>
        <v>0.16409176029962547</v>
      </c>
      <c r="Q7" s="722">
        <f t="shared" ref="Q7:Q21" si="7">H7/J7</f>
        <v>7.8417602996254682E-3</v>
      </c>
      <c r="R7" s="722">
        <f t="shared" ref="R7:R21" si="8">I7/J7</f>
        <v>3.1718164794007492E-2</v>
      </c>
    </row>
    <row r="8" spans="1:21">
      <c r="A8" s="450">
        <v>2008</v>
      </c>
      <c r="B8" s="449">
        <v>5249</v>
      </c>
      <c r="C8" s="449">
        <v>457</v>
      </c>
      <c r="D8" s="449">
        <v>2480</v>
      </c>
      <c r="E8" s="449">
        <v>167</v>
      </c>
      <c r="F8" s="449">
        <v>61</v>
      </c>
      <c r="G8" s="449">
        <v>2135</v>
      </c>
      <c r="H8" s="449">
        <v>47</v>
      </c>
      <c r="I8" s="449">
        <v>381</v>
      </c>
      <c r="J8" s="763">
        <f t="shared" si="0"/>
        <v>10977</v>
      </c>
      <c r="K8" s="722">
        <f t="shared" si="1"/>
        <v>0.47818165254623302</v>
      </c>
      <c r="L8" s="722">
        <f t="shared" si="2"/>
        <v>4.1632504327229661E-2</v>
      </c>
      <c r="M8" s="722">
        <f t="shared" si="3"/>
        <v>0.22592693814339074</v>
      </c>
      <c r="N8" s="722">
        <f t="shared" si="4"/>
        <v>1.5213628495946069E-2</v>
      </c>
      <c r="O8" s="722">
        <f t="shared" si="5"/>
        <v>5.5570738817527559E-3</v>
      </c>
      <c r="P8" s="722">
        <f t="shared" si="6"/>
        <v>0.19449758586134644</v>
      </c>
      <c r="Q8" s="722">
        <f t="shared" si="7"/>
        <v>4.2816798761045822E-3</v>
      </c>
      <c r="R8" s="722">
        <f t="shared" si="8"/>
        <v>3.4708936867996719E-2</v>
      </c>
    </row>
    <row r="9" spans="1:21" ht="18.75" customHeight="1">
      <c r="A9" s="448">
        <v>2009</v>
      </c>
      <c r="B9" s="449">
        <v>5951</v>
      </c>
      <c r="C9" s="449">
        <v>466</v>
      </c>
      <c r="D9" s="449">
        <v>3922</v>
      </c>
      <c r="E9" s="449">
        <v>308</v>
      </c>
      <c r="F9" s="449">
        <v>128</v>
      </c>
      <c r="G9" s="449">
        <v>2899</v>
      </c>
      <c r="H9" s="449">
        <v>159</v>
      </c>
      <c r="I9" s="449">
        <v>850</v>
      </c>
      <c r="J9" s="763">
        <f t="shared" si="0"/>
        <v>14683</v>
      </c>
      <c r="K9" s="722">
        <f t="shared" si="1"/>
        <v>0.40529864469113941</v>
      </c>
      <c r="L9" s="722">
        <f t="shared" si="2"/>
        <v>3.1737383368521423E-2</v>
      </c>
      <c r="M9" s="722">
        <f t="shared" si="3"/>
        <v>0.26711162568957297</v>
      </c>
      <c r="N9" s="722">
        <f t="shared" si="4"/>
        <v>2.0976639651297417E-2</v>
      </c>
      <c r="O9" s="722">
        <f t="shared" si="5"/>
        <v>8.7175645304093177E-3</v>
      </c>
      <c r="P9" s="722">
        <f t="shared" si="6"/>
        <v>0.19743921541919227</v>
      </c>
      <c r="Q9" s="722">
        <f t="shared" si="7"/>
        <v>1.0828849690117824E-2</v>
      </c>
      <c r="R9" s="722">
        <f t="shared" si="8"/>
        <v>5.7890076959749369E-2</v>
      </c>
    </row>
    <row r="10" spans="1:21" ht="13.5" customHeight="1">
      <c r="A10" s="450">
        <v>2010</v>
      </c>
      <c r="B10" s="449">
        <v>6247</v>
      </c>
      <c r="C10" s="449">
        <v>524</v>
      </c>
      <c r="D10" s="449">
        <v>4790</v>
      </c>
      <c r="E10" s="449">
        <v>428</v>
      </c>
      <c r="F10" s="449">
        <v>239</v>
      </c>
      <c r="G10" s="449">
        <v>3860</v>
      </c>
      <c r="H10" s="449">
        <v>234</v>
      </c>
      <c r="I10" s="449">
        <v>1134</v>
      </c>
      <c r="J10" s="763">
        <f t="shared" si="0"/>
        <v>17456</v>
      </c>
      <c r="K10" s="722">
        <f t="shared" si="1"/>
        <v>0.35787121906507791</v>
      </c>
      <c r="L10" s="722">
        <f t="shared" si="2"/>
        <v>3.0018331805682859E-2</v>
      </c>
      <c r="M10" s="722">
        <f t="shared" si="3"/>
        <v>0.27440421631530704</v>
      </c>
      <c r="N10" s="722">
        <f t="shared" si="4"/>
        <v>2.451879010082493E-2</v>
      </c>
      <c r="O10" s="722">
        <f t="shared" si="5"/>
        <v>1.3691567369385885E-2</v>
      </c>
      <c r="P10" s="722">
        <f t="shared" si="6"/>
        <v>0.22112740604949588</v>
      </c>
      <c r="Q10" s="722">
        <f t="shared" si="7"/>
        <v>1.3405132905591201E-2</v>
      </c>
      <c r="R10" s="722">
        <f t="shared" si="8"/>
        <v>6.4963336388634274E-2</v>
      </c>
    </row>
    <row r="11" spans="1:21" s="265" customFormat="1">
      <c r="A11" s="450">
        <v>2011</v>
      </c>
      <c r="B11" s="449">
        <v>7512</v>
      </c>
      <c r="C11" s="449">
        <v>818</v>
      </c>
      <c r="D11" s="449">
        <v>6018</v>
      </c>
      <c r="E11" s="449">
        <v>681</v>
      </c>
      <c r="F11" s="449">
        <v>471</v>
      </c>
      <c r="G11" s="449">
        <v>5158</v>
      </c>
      <c r="H11" s="449">
        <v>364</v>
      </c>
      <c r="I11" s="449">
        <v>1575</v>
      </c>
      <c r="J11" s="763">
        <f t="shared" si="0"/>
        <v>22597</v>
      </c>
      <c r="K11" s="722">
        <f t="shared" si="1"/>
        <v>0.33243350887285922</v>
      </c>
      <c r="L11" s="722">
        <f t="shared" si="2"/>
        <v>3.6199495508253306E-2</v>
      </c>
      <c r="M11" s="722">
        <f t="shared" si="3"/>
        <v>0.26631853785900783</v>
      </c>
      <c r="N11" s="722">
        <f t="shared" si="4"/>
        <v>3.0136743815550735E-2</v>
      </c>
      <c r="O11" s="722">
        <f t="shared" si="5"/>
        <v>2.0843474797539497E-2</v>
      </c>
      <c r="P11" s="722">
        <f t="shared" si="6"/>
        <v>0.22826038854715228</v>
      </c>
      <c r="Q11" s="722">
        <f t="shared" si="7"/>
        <v>1.6108332964552816E-2</v>
      </c>
      <c r="R11" s="722">
        <f t="shared" si="8"/>
        <v>6.9699517635084307E-2</v>
      </c>
      <c r="S11" s="218"/>
      <c r="T11" s="218"/>
      <c r="U11" s="218"/>
    </row>
    <row r="12" spans="1:21" s="265" customFormat="1">
      <c r="A12" s="450" t="s">
        <v>467</v>
      </c>
      <c r="B12" s="449">
        <v>8554</v>
      </c>
      <c r="C12" s="449">
        <v>1073</v>
      </c>
      <c r="D12" s="449">
        <v>7266</v>
      </c>
      <c r="E12" s="449">
        <v>925</v>
      </c>
      <c r="F12" s="449">
        <v>535</v>
      </c>
      <c r="G12" s="449">
        <v>5902</v>
      </c>
      <c r="H12" s="449">
        <v>474</v>
      </c>
      <c r="I12" s="449">
        <v>1959</v>
      </c>
      <c r="J12" s="763">
        <f t="shared" si="0"/>
        <v>26688</v>
      </c>
      <c r="K12" s="722">
        <f t="shared" si="1"/>
        <v>0.32051858513189446</v>
      </c>
      <c r="L12" s="722">
        <f t="shared" si="2"/>
        <v>4.0205335731414868E-2</v>
      </c>
      <c r="M12" s="722">
        <f t="shared" si="3"/>
        <v>0.27225719424460432</v>
      </c>
      <c r="N12" s="722">
        <f t="shared" si="4"/>
        <v>3.4659772182254196E-2</v>
      </c>
      <c r="O12" s="722">
        <f t="shared" si="5"/>
        <v>2.0046462829736211E-2</v>
      </c>
      <c r="P12" s="722">
        <f t="shared" si="6"/>
        <v>0.2211480815347722</v>
      </c>
      <c r="Q12" s="722">
        <f t="shared" si="7"/>
        <v>1.7760791366906475E-2</v>
      </c>
      <c r="R12" s="722">
        <f t="shared" si="8"/>
        <v>7.3403776978417268E-2</v>
      </c>
      <c r="S12" s="218"/>
      <c r="T12" s="218"/>
      <c r="U12" s="218"/>
    </row>
    <row r="13" spans="1:21" s="265" customFormat="1">
      <c r="A13" s="450" t="s">
        <v>468</v>
      </c>
      <c r="B13" s="449">
        <v>9093</v>
      </c>
      <c r="C13" s="449">
        <v>1147</v>
      </c>
      <c r="D13" s="449">
        <v>8256</v>
      </c>
      <c r="E13" s="449">
        <v>933</v>
      </c>
      <c r="F13" s="449">
        <v>584</v>
      </c>
      <c r="G13" s="449">
        <v>5913</v>
      </c>
      <c r="H13" s="449">
        <v>417</v>
      </c>
      <c r="I13" s="449">
        <v>2292</v>
      </c>
      <c r="J13" s="763">
        <f t="shared" si="0"/>
        <v>28635</v>
      </c>
      <c r="K13" s="722">
        <f t="shared" si="1"/>
        <v>0.31754845468831849</v>
      </c>
      <c r="L13" s="722">
        <f t="shared" si="2"/>
        <v>4.0055875676619522E-2</v>
      </c>
      <c r="M13" s="722">
        <f t="shared" si="3"/>
        <v>0.28831849135673127</v>
      </c>
      <c r="N13" s="722">
        <f t="shared" si="4"/>
        <v>3.2582503928758513E-2</v>
      </c>
      <c r="O13" s="722">
        <f t="shared" si="5"/>
        <v>2.0394621966125372E-2</v>
      </c>
      <c r="P13" s="722">
        <f t="shared" si="6"/>
        <v>0.20649554740701939</v>
      </c>
      <c r="Q13" s="722">
        <f t="shared" si="7"/>
        <v>1.4562598218962807E-2</v>
      </c>
      <c r="R13" s="722">
        <f t="shared" si="8"/>
        <v>8.0041906757464643E-2</v>
      </c>
      <c r="S13" s="218"/>
      <c r="T13" s="218"/>
      <c r="U13" s="218"/>
    </row>
    <row r="14" spans="1:21" s="265" customFormat="1">
      <c r="A14" s="450" t="s">
        <v>469</v>
      </c>
      <c r="B14" s="449">
        <v>10098</v>
      </c>
      <c r="C14" s="449">
        <v>1346</v>
      </c>
      <c r="D14" s="449">
        <v>8494</v>
      </c>
      <c r="E14" s="449">
        <v>1003</v>
      </c>
      <c r="F14" s="449">
        <v>627</v>
      </c>
      <c r="G14" s="449">
        <v>6354</v>
      </c>
      <c r="H14" s="449">
        <v>518</v>
      </c>
      <c r="I14" s="449">
        <v>2592</v>
      </c>
      <c r="J14" s="763">
        <f t="shared" si="0"/>
        <v>31032</v>
      </c>
      <c r="K14" s="722">
        <f t="shared" si="1"/>
        <v>0.32540603248259858</v>
      </c>
      <c r="L14" s="722">
        <f t="shared" si="2"/>
        <v>4.337458107759732E-2</v>
      </c>
      <c r="M14" s="722">
        <f t="shared" si="3"/>
        <v>0.27371745295179167</v>
      </c>
      <c r="N14" s="722">
        <f t="shared" si="4"/>
        <v>3.2321474606857435E-2</v>
      </c>
      <c r="O14" s="722">
        <f t="shared" si="5"/>
        <v>2.0204949729311677E-2</v>
      </c>
      <c r="P14" s="722">
        <f t="shared" si="6"/>
        <v>0.20475638051044084</v>
      </c>
      <c r="Q14" s="722">
        <f t="shared" si="7"/>
        <v>1.6692446506831656E-2</v>
      </c>
      <c r="R14" s="722">
        <f t="shared" si="8"/>
        <v>8.3526682134570762E-2</v>
      </c>
      <c r="S14" s="218"/>
      <c r="T14" s="218"/>
      <c r="U14" s="218"/>
    </row>
    <row r="15" spans="1:21" s="265" customFormat="1" ht="18.75" customHeight="1">
      <c r="A15" s="450" t="s">
        <v>470</v>
      </c>
      <c r="B15" s="449">
        <v>11104</v>
      </c>
      <c r="C15" s="449">
        <v>1417</v>
      </c>
      <c r="D15" s="449">
        <v>9714</v>
      </c>
      <c r="E15" s="449">
        <v>1229</v>
      </c>
      <c r="F15" s="449">
        <v>451</v>
      </c>
      <c r="G15" s="449">
        <v>7190</v>
      </c>
      <c r="H15" s="449">
        <v>574</v>
      </c>
      <c r="I15" s="449">
        <v>2870</v>
      </c>
      <c r="J15" s="763">
        <f t="shared" si="0"/>
        <v>34549</v>
      </c>
      <c r="K15" s="722">
        <f t="shared" si="1"/>
        <v>0.32139859330226633</v>
      </c>
      <c r="L15" s="722">
        <f t="shared" si="2"/>
        <v>4.1014211699325592E-2</v>
      </c>
      <c r="M15" s="722">
        <f t="shared" si="3"/>
        <v>0.28116588034385942</v>
      </c>
      <c r="N15" s="722">
        <f t="shared" si="4"/>
        <v>3.5572664910706535E-2</v>
      </c>
      <c r="O15" s="722">
        <f t="shared" si="5"/>
        <v>1.305392341312339E-2</v>
      </c>
      <c r="P15" s="722">
        <f t="shared" si="6"/>
        <v>0.20811022026686735</v>
      </c>
      <c r="Q15" s="722">
        <f t="shared" si="7"/>
        <v>1.6614084343975224E-2</v>
      </c>
      <c r="R15" s="722">
        <f t="shared" si="8"/>
        <v>8.3070421719876122E-2</v>
      </c>
      <c r="S15" s="218"/>
      <c r="T15" s="218"/>
      <c r="U15" s="218"/>
    </row>
    <row r="16" spans="1:21" s="265" customFormat="1">
      <c r="A16" s="450" t="s">
        <v>471</v>
      </c>
      <c r="B16" s="449">
        <v>13004</v>
      </c>
      <c r="C16" s="449">
        <v>1848</v>
      </c>
      <c r="D16" s="449">
        <v>10279</v>
      </c>
      <c r="E16" s="449">
        <v>1386</v>
      </c>
      <c r="F16" s="449">
        <v>557</v>
      </c>
      <c r="G16" s="449">
        <v>7820</v>
      </c>
      <c r="H16" s="449">
        <v>635</v>
      </c>
      <c r="I16" s="449">
        <v>3327</v>
      </c>
      <c r="J16" s="763">
        <f t="shared" si="0"/>
        <v>38856</v>
      </c>
      <c r="K16" s="722">
        <f t="shared" si="1"/>
        <v>0.33467160798847023</v>
      </c>
      <c r="L16" s="722">
        <f t="shared" si="2"/>
        <v>4.7560222359481159E-2</v>
      </c>
      <c r="M16" s="722">
        <f t="shared" si="3"/>
        <v>0.26454086884908379</v>
      </c>
      <c r="N16" s="722">
        <f t="shared" si="4"/>
        <v>3.5670166769610871E-2</v>
      </c>
      <c r="O16" s="722">
        <f t="shared" si="5"/>
        <v>1.4334980440601193E-2</v>
      </c>
      <c r="P16" s="722">
        <f t="shared" si="6"/>
        <v>0.20125591929174388</v>
      </c>
      <c r="Q16" s="722">
        <f t="shared" si="7"/>
        <v>1.6342392423306568E-2</v>
      </c>
      <c r="R16" s="722">
        <f t="shared" si="8"/>
        <v>8.5623841877702292E-2</v>
      </c>
      <c r="S16" s="218"/>
      <c r="T16" s="218"/>
      <c r="U16" s="218"/>
    </row>
    <row r="17" spans="1:21" s="265" customFormat="1">
      <c r="A17" s="450" t="s">
        <v>472</v>
      </c>
      <c r="B17" s="449">
        <v>14295</v>
      </c>
      <c r="C17" s="449">
        <v>2006</v>
      </c>
      <c r="D17" s="449">
        <v>10762</v>
      </c>
      <c r="E17" s="449">
        <v>1529</v>
      </c>
      <c r="F17" s="449">
        <v>713</v>
      </c>
      <c r="G17" s="449">
        <v>7971</v>
      </c>
      <c r="H17" s="449">
        <v>693</v>
      </c>
      <c r="I17" s="449">
        <v>3520</v>
      </c>
      <c r="J17" s="763">
        <f t="shared" si="0"/>
        <v>41489</v>
      </c>
      <c r="K17" s="722">
        <f t="shared" si="1"/>
        <v>0.34454915760804067</v>
      </c>
      <c r="L17" s="722">
        <f t="shared" si="2"/>
        <v>4.8350165104003473E-2</v>
      </c>
      <c r="M17" s="722">
        <f t="shared" si="3"/>
        <v>0.25939405625587503</v>
      </c>
      <c r="N17" s="722">
        <f t="shared" si="4"/>
        <v>3.6853141796620789E-2</v>
      </c>
      <c r="O17" s="722">
        <f t="shared" si="5"/>
        <v>1.7185278025500735E-2</v>
      </c>
      <c r="P17" s="722">
        <f t="shared" si="6"/>
        <v>0.19212321338186025</v>
      </c>
      <c r="Q17" s="722">
        <f t="shared" si="7"/>
        <v>1.6703222540914459E-2</v>
      </c>
      <c r="R17" s="722">
        <f t="shared" si="8"/>
        <v>8.4841765287184553E-2</v>
      </c>
      <c r="S17" s="218"/>
      <c r="T17" s="218"/>
      <c r="U17" s="218"/>
    </row>
    <row r="18" spans="1:21" s="265" customFormat="1">
      <c r="A18" s="450" t="s">
        <v>473</v>
      </c>
      <c r="B18" s="449">
        <v>16903</v>
      </c>
      <c r="C18" s="449">
        <v>2403</v>
      </c>
      <c r="D18" s="449">
        <v>10960</v>
      </c>
      <c r="E18" s="449">
        <v>1808</v>
      </c>
      <c r="F18" s="449">
        <v>722</v>
      </c>
      <c r="G18" s="449">
        <v>8122</v>
      </c>
      <c r="H18" s="449">
        <v>830</v>
      </c>
      <c r="I18" s="449">
        <v>3722</v>
      </c>
      <c r="J18" s="763">
        <f t="shared" si="0"/>
        <v>45470</v>
      </c>
      <c r="K18" s="722">
        <f t="shared" si="1"/>
        <v>0.37173960853309873</v>
      </c>
      <c r="L18" s="722">
        <f t="shared" si="2"/>
        <v>5.2848031669232458E-2</v>
      </c>
      <c r="M18" s="722">
        <f t="shared" si="3"/>
        <v>0.24103804706399823</v>
      </c>
      <c r="N18" s="722">
        <f t="shared" si="4"/>
        <v>3.9762480756542776E-2</v>
      </c>
      <c r="O18" s="722">
        <f t="shared" si="5"/>
        <v>1.5878601275566308E-2</v>
      </c>
      <c r="P18" s="722">
        <f t="shared" si="6"/>
        <v>0.17862326808884979</v>
      </c>
      <c r="Q18" s="722">
        <f t="shared" si="7"/>
        <v>1.8253793710138553E-2</v>
      </c>
      <c r="R18" s="722">
        <f t="shared" si="8"/>
        <v>8.185616890257312E-2</v>
      </c>
      <c r="S18" s="218"/>
      <c r="T18" s="218"/>
      <c r="U18" s="218"/>
    </row>
    <row r="19" spans="1:21" s="265" customFormat="1">
      <c r="A19" s="450" t="s">
        <v>474</v>
      </c>
      <c r="B19" s="449">
        <v>18434</v>
      </c>
      <c r="C19" s="449">
        <v>1949</v>
      </c>
      <c r="D19" s="449">
        <v>11829</v>
      </c>
      <c r="E19" s="449">
        <v>2244</v>
      </c>
      <c r="F19" s="449">
        <v>854</v>
      </c>
      <c r="G19" s="449">
        <v>8942</v>
      </c>
      <c r="H19" s="449">
        <v>824</v>
      </c>
      <c r="I19" s="449">
        <v>4072</v>
      </c>
      <c r="J19" s="763">
        <f t="shared" si="0"/>
        <v>49148</v>
      </c>
      <c r="K19" s="722">
        <f t="shared" si="1"/>
        <v>0.37507121347765932</v>
      </c>
      <c r="L19" s="722">
        <f t="shared" si="2"/>
        <v>3.965573370228697E-2</v>
      </c>
      <c r="M19" s="722">
        <f t="shared" si="3"/>
        <v>0.24068120778058111</v>
      </c>
      <c r="N19" s="722">
        <f t="shared" si="4"/>
        <v>4.5658012533572066E-2</v>
      </c>
      <c r="O19" s="722">
        <f t="shared" si="5"/>
        <v>1.7376088548872792E-2</v>
      </c>
      <c r="P19" s="722">
        <f t="shared" si="6"/>
        <v>0.1819402620655978</v>
      </c>
      <c r="Q19" s="722">
        <f t="shared" si="7"/>
        <v>1.676568731179295E-2</v>
      </c>
      <c r="R19" s="722">
        <f t="shared" si="8"/>
        <v>8.2851794579637011E-2</v>
      </c>
      <c r="S19" s="218"/>
      <c r="T19" s="218"/>
      <c r="U19" s="218"/>
    </row>
    <row r="20" spans="1:21" s="265" customFormat="1" ht="21.75" customHeight="1">
      <c r="A20" s="448">
        <v>2020</v>
      </c>
      <c r="B20" s="449">
        <v>16908</v>
      </c>
      <c r="C20" s="449">
        <v>1624</v>
      </c>
      <c r="D20" s="449">
        <v>9095</v>
      </c>
      <c r="E20" s="449">
        <v>1711</v>
      </c>
      <c r="F20" s="449">
        <v>1369</v>
      </c>
      <c r="G20" s="449">
        <v>5073</v>
      </c>
      <c r="H20" s="449">
        <v>833</v>
      </c>
      <c r="I20" s="449">
        <v>3532</v>
      </c>
      <c r="J20" s="763">
        <f t="shared" si="0"/>
        <v>40145</v>
      </c>
      <c r="K20" s="722">
        <f t="shared" si="1"/>
        <v>0.4211732469796986</v>
      </c>
      <c r="L20" s="722">
        <f t="shared" si="2"/>
        <v>4.0453356582388841E-2</v>
      </c>
      <c r="M20" s="722">
        <f t="shared" si="3"/>
        <v>0.22655374268277495</v>
      </c>
      <c r="N20" s="722">
        <f t="shared" si="4"/>
        <v>4.2620500685016813E-2</v>
      </c>
      <c r="O20" s="722">
        <f t="shared" si="5"/>
        <v>3.4101382488479264E-2</v>
      </c>
      <c r="P20" s="722">
        <f t="shared" si="6"/>
        <v>0.12636691991530702</v>
      </c>
      <c r="Q20" s="722">
        <f t="shared" si="7"/>
        <v>2.0749782040104622E-2</v>
      </c>
      <c r="R20" s="722">
        <f t="shared" si="8"/>
        <v>8.7981068626229911E-2</v>
      </c>
      <c r="S20" s="218"/>
      <c r="T20" s="218"/>
      <c r="U20" s="218"/>
    </row>
    <row r="21" spans="1:21" s="265" customFormat="1">
      <c r="A21" s="448">
        <v>2021</v>
      </c>
      <c r="B21" s="449">
        <v>21434</v>
      </c>
      <c r="C21" s="449">
        <v>1874</v>
      </c>
      <c r="D21" s="449">
        <v>10126</v>
      </c>
      <c r="E21" s="449">
        <v>1855</v>
      </c>
      <c r="F21" s="449">
        <v>907</v>
      </c>
      <c r="G21" s="449">
        <v>6664</v>
      </c>
      <c r="H21" s="449">
        <v>795</v>
      </c>
      <c r="I21" s="449">
        <v>3795</v>
      </c>
      <c r="J21" s="763">
        <f t="shared" si="0"/>
        <v>47450</v>
      </c>
      <c r="K21" s="722">
        <f t="shared" si="1"/>
        <v>0.45171759747102214</v>
      </c>
      <c r="L21" s="722">
        <f t="shared" si="2"/>
        <v>3.9494204425711277E-2</v>
      </c>
      <c r="M21" s="722">
        <f t="shared" si="3"/>
        <v>0.2134035827186512</v>
      </c>
      <c r="N21" s="722">
        <f t="shared" si="4"/>
        <v>3.909378292939937E-2</v>
      </c>
      <c r="O21" s="722">
        <f t="shared" si="5"/>
        <v>1.9114857744994732E-2</v>
      </c>
      <c r="P21" s="722">
        <f t="shared" si="6"/>
        <v>0.14044257112750264</v>
      </c>
      <c r="Q21" s="722">
        <f t="shared" si="7"/>
        <v>1.6754478398314013E-2</v>
      </c>
      <c r="R21" s="722">
        <f t="shared" si="8"/>
        <v>7.9978925184404637E-2</v>
      </c>
      <c r="S21" s="218"/>
      <c r="T21" s="218"/>
      <c r="U21" s="218"/>
    </row>
    <row r="22" spans="1:21">
      <c r="A22" s="448">
        <v>2022</v>
      </c>
      <c r="B22" s="449">
        <v>22115</v>
      </c>
      <c r="C22" s="449">
        <v>1642</v>
      </c>
      <c r="D22" s="449">
        <v>10022</v>
      </c>
      <c r="E22" s="449">
        <v>1884</v>
      </c>
      <c r="F22" s="449">
        <v>641</v>
      </c>
      <c r="G22" s="449">
        <v>8386</v>
      </c>
      <c r="H22" s="449">
        <v>866</v>
      </c>
      <c r="I22" s="449">
        <v>4039</v>
      </c>
      <c r="J22" s="763">
        <v>49595</v>
      </c>
      <c r="K22" s="722">
        <v>0.44591188627885875</v>
      </c>
      <c r="L22" s="722">
        <v>3.3108176227442283E-2</v>
      </c>
      <c r="M22" s="722">
        <v>0.20207682226030849</v>
      </c>
      <c r="N22" s="722">
        <v>3.7987700373021474E-2</v>
      </c>
      <c r="O22" s="722">
        <v>1.2924689988910172E-2</v>
      </c>
      <c r="P22" s="722">
        <v>0.16908962597035992</v>
      </c>
      <c r="Q22" s="722">
        <v>1.7461437644923885E-2</v>
      </c>
      <c r="R22" s="722">
        <v>8.1439661256175022E-2</v>
      </c>
    </row>
    <row r="23" spans="1:21">
      <c r="A23" s="448">
        <v>2023</v>
      </c>
      <c r="B23" s="619">
        <v>21670</v>
      </c>
      <c r="C23" s="449">
        <v>1339</v>
      </c>
      <c r="D23" s="449">
        <v>9826</v>
      </c>
      <c r="E23" s="449">
        <v>1739</v>
      </c>
      <c r="F23" s="449">
        <v>404</v>
      </c>
      <c r="G23" s="449">
        <v>7949</v>
      </c>
      <c r="H23" s="449">
        <v>655</v>
      </c>
      <c r="I23" s="449">
        <v>3215</v>
      </c>
      <c r="J23" s="763">
        <f>SUM(B23:I23)</f>
        <v>46797</v>
      </c>
      <c r="K23" s="722">
        <f>B23/J23</f>
        <v>0.46306387161570184</v>
      </c>
      <c r="L23" s="722">
        <f>C23/J23</f>
        <v>2.8612945274269719E-2</v>
      </c>
      <c r="M23" s="722">
        <f>D23/J23</f>
        <v>0.20997072461909952</v>
      </c>
      <c r="N23" s="722">
        <f>E23/J23</f>
        <v>3.7160501741564628E-2</v>
      </c>
      <c r="O23" s="722">
        <f>F23/J23</f>
        <v>8.6330320319678612E-3</v>
      </c>
      <c r="P23" s="722">
        <f>G23/J23</f>
        <v>0.16986131589631814</v>
      </c>
      <c r="Q23" s="722">
        <f>H23/J23</f>
        <v>1.3996623715195418E-2</v>
      </c>
      <c r="R23" s="722">
        <f>I23/J23</f>
        <v>6.870098510588285E-2</v>
      </c>
    </row>
    <row r="24" spans="1:21">
      <c r="A24" s="448" t="str">
        <f>+'Resumen '!O6</f>
        <v>Ago. 2025</v>
      </c>
      <c r="B24" s="619">
        <v>16014</v>
      </c>
      <c r="C24" s="619">
        <v>1381</v>
      </c>
      <c r="D24" s="619">
        <v>6928</v>
      </c>
      <c r="E24" s="619">
        <v>1154</v>
      </c>
      <c r="F24" s="619">
        <v>383</v>
      </c>
      <c r="G24" s="619">
        <v>5898</v>
      </c>
      <c r="H24" s="619">
        <v>445</v>
      </c>
      <c r="I24" s="619">
        <v>2286</v>
      </c>
      <c r="J24" s="763">
        <f>SUM(B24:I24)</f>
        <v>34489</v>
      </c>
      <c r="K24" s="722">
        <f>B24/J24</f>
        <v>0.46432195772565166</v>
      </c>
      <c r="L24" s="722">
        <f>C24/J24</f>
        <v>4.0041752442807853E-2</v>
      </c>
      <c r="M24" s="722">
        <f>D24/J24</f>
        <v>0.2008756415088869</v>
      </c>
      <c r="N24" s="722">
        <f>E24/J24</f>
        <v>3.3459943750181215E-2</v>
      </c>
      <c r="O24" s="722">
        <f>F24/J24</f>
        <v>1.1104989996810578E-2</v>
      </c>
      <c r="P24" s="722">
        <f>G24/J24</f>
        <v>0.17101104700049291</v>
      </c>
      <c r="Q24" s="722">
        <f>H24/J24</f>
        <v>1.2902664617704196E-2</v>
      </c>
      <c r="R24" s="722">
        <f>I24/J24</f>
        <v>6.6282002957464697E-2</v>
      </c>
    </row>
    <row r="25" spans="1:21">
      <c r="A25" s="451" t="s">
        <v>430</v>
      </c>
      <c r="B25" s="452">
        <f t="shared" ref="B25:J25" si="9">SUM(B7:B24)</f>
        <v>229833</v>
      </c>
      <c r="C25" s="452">
        <f t="shared" si="9"/>
        <v>23573</v>
      </c>
      <c r="D25" s="452">
        <f t="shared" si="9"/>
        <v>141898</v>
      </c>
      <c r="E25" s="452">
        <f t="shared" si="9"/>
        <v>21096</v>
      </c>
      <c r="F25" s="452">
        <f t="shared" si="9"/>
        <v>9700</v>
      </c>
      <c r="G25" s="452">
        <f t="shared" si="9"/>
        <v>107638</v>
      </c>
      <c r="H25" s="452">
        <f t="shared" si="9"/>
        <v>9430</v>
      </c>
      <c r="I25" s="452">
        <f t="shared" si="9"/>
        <v>45432</v>
      </c>
      <c r="J25" s="764">
        <f t="shared" si="9"/>
        <v>588600</v>
      </c>
      <c r="K25" s="453">
        <f>B25/J25</f>
        <v>0.39047400611620797</v>
      </c>
      <c r="L25" s="453">
        <f>C25/J25</f>
        <v>4.0049269452939178E-2</v>
      </c>
      <c r="M25" s="453">
        <f>D25/J25</f>
        <v>0.2410771321780496</v>
      </c>
      <c r="N25" s="453">
        <f>E25/J25</f>
        <v>3.584097859327217E-2</v>
      </c>
      <c r="O25" s="453">
        <f>F25/J25</f>
        <v>1.6479782534828406E-2</v>
      </c>
      <c r="P25" s="453">
        <f>G25/J25</f>
        <v>0.18287121984369692</v>
      </c>
      <c r="Q25" s="453">
        <f>H25/J25</f>
        <v>1.602106693849813E-2</v>
      </c>
      <c r="R25" s="453">
        <f>I25/J25</f>
        <v>7.7186544342507643E-2</v>
      </c>
    </row>
    <row r="27" spans="1:21">
      <c r="H27" s="307"/>
      <c r="J27" s="765"/>
    </row>
    <row r="28" spans="1:21">
      <c r="J28" s="765"/>
    </row>
    <row r="29" spans="1:21">
      <c r="J29" s="765">
        <f t="shared" ref="J29:J34" si="10">+(J8-J7)/J7</f>
        <v>0.2847612359550562</v>
      </c>
    </row>
    <row r="30" spans="1:21">
      <c r="J30" s="765">
        <f t="shared" si="10"/>
        <v>0.33761501320943793</v>
      </c>
      <c r="K30" s="257"/>
    </row>
    <row r="31" spans="1:21">
      <c r="J31" s="765">
        <f t="shared" si="10"/>
        <v>0.18885786283457059</v>
      </c>
      <c r="K31" s="257"/>
    </row>
    <row r="32" spans="1:21">
      <c r="J32" s="765">
        <f t="shared" si="10"/>
        <v>0.29451191567369384</v>
      </c>
      <c r="K32" s="257"/>
    </row>
    <row r="33" spans="10:11">
      <c r="J33" s="765">
        <f t="shared" si="10"/>
        <v>0.18104173120325706</v>
      </c>
      <c r="K33" s="257"/>
    </row>
    <row r="34" spans="10:11">
      <c r="J34" s="765">
        <f t="shared" si="10"/>
        <v>7.2954136690647486E-2</v>
      </c>
      <c r="K34" s="257"/>
    </row>
    <row r="35" spans="10:11">
      <c r="J35" s="765"/>
      <c r="K35" s="257"/>
    </row>
    <row r="36" spans="10:11">
      <c r="J36" s="765">
        <f>+(J14-J13)/J13</f>
        <v>8.3708748035620742E-2</v>
      </c>
      <c r="K36" s="257"/>
    </row>
    <row r="37" spans="10:11">
      <c r="J37" s="765"/>
      <c r="K37" s="257"/>
    </row>
    <row r="38" spans="10:11">
      <c r="J38" s="765">
        <f>AVERAGE(J27:J37)</f>
        <v>0.20620723480032627</v>
      </c>
      <c r="K38" s="257"/>
    </row>
    <row r="39" spans="10:11">
      <c r="J39" s="765"/>
      <c r="K39" s="257"/>
    </row>
    <row r="40" spans="10:11">
      <c r="J40" s="766"/>
      <c r="K40" s="257"/>
    </row>
    <row r="41" spans="10:11">
      <c r="J41" s="766"/>
      <c r="K41" s="257"/>
    </row>
    <row r="42" spans="10:11">
      <c r="J42" s="766"/>
      <c r="K42" s="257"/>
    </row>
    <row r="43" spans="10:11">
      <c r="J43" s="766"/>
      <c r="K43" s="257"/>
    </row>
    <row r="44" spans="10:11">
      <c r="J44" s="766"/>
      <c r="K44" s="257"/>
    </row>
    <row r="45" spans="10:11">
      <c r="J45" s="766"/>
      <c r="K45" s="257"/>
    </row>
    <row r="46" spans="10:11">
      <c r="J46" s="766"/>
      <c r="K46" s="257"/>
    </row>
    <row r="49" spans="3:3">
      <c r="C49" s="269"/>
    </row>
    <row r="51" spans="3:3" ht="46.5" customHeight="1"/>
    <row r="52" spans="3:3" ht="54.75" customHeight="1"/>
  </sheetData>
  <mergeCells count="4">
    <mergeCell ref="A1:R1"/>
    <mergeCell ref="A3:R3"/>
    <mergeCell ref="A2:R2"/>
    <mergeCell ref="A4:R4"/>
  </mergeCells>
  <pageMargins left="0.70866141732283472" right="0.70866141732283472" top="0.74803149606299213" bottom="0.74803149606299213" header="0.31496062992125984" footer="0.31496062992125984"/>
  <pageSetup paperSize="119" scale="32" orientation="landscape" r:id="rId1"/>
  <drawing r:id="rId2"/>
  <tableParts count="1">
    <tablePart r:id="rId3"/>
  </tableParts>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23">
    <tabColor theme="8" tint="-0.499984740745262"/>
    <pageSetUpPr fitToPage="1"/>
  </sheetPr>
  <dimension ref="A1:Q28"/>
  <sheetViews>
    <sheetView showGridLines="0" view="pageBreakPreview" zoomScale="70" zoomScaleNormal="100" zoomScaleSheetLayoutView="70" workbookViewId="0">
      <selection activeCell="I6" sqref="I6"/>
    </sheetView>
  </sheetViews>
  <sheetFormatPr defaultColWidth="11.42578125" defaultRowHeight="18"/>
  <cols>
    <col min="1" max="1" width="22.5703125" style="230" customWidth="1"/>
    <col min="2" max="2" width="15.42578125" style="230" customWidth="1"/>
    <col min="3" max="5" width="15.140625" style="230" bestFit="1" customWidth="1"/>
    <col min="6" max="6" width="14.28515625" style="230" customWidth="1"/>
    <col min="7" max="7" width="18.7109375" style="230" customWidth="1"/>
    <col min="8" max="8" width="17.85546875" style="230" customWidth="1"/>
    <col min="9" max="9" width="21.7109375" style="230" customWidth="1"/>
    <col min="10" max="10" width="20.85546875" style="230" customWidth="1"/>
    <col min="11" max="11" width="20" style="230" customWidth="1"/>
    <col min="12" max="12" width="20.5703125" style="230" customWidth="1"/>
    <col min="13" max="13" width="20.7109375" style="230" customWidth="1"/>
    <col min="14" max="15" width="23.42578125" style="230" customWidth="1"/>
    <col min="16" max="16384" width="11.42578125" style="230"/>
  </cols>
  <sheetData>
    <row r="1" spans="1:17" s="390" customFormat="1" ht="79.5" customHeight="1">
      <c r="A1" s="1677" t="s">
        <v>1097</v>
      </c>
      <c r="B1" s="1677"/>
      <c r="C1" s="1677"/>
      <c r="D1" s="1677"/>
      <c r="E1" s="1677"/>
      <c r="F1" s="1677"/>
      <c r="G1" s="1677"/>
      <c r="H1" s="1677"/>
      <c r="I1" s="1677"/>
      <c r="J1" s="1677"/>
      <c r="K1" s="1677"/>
      <c r="L1" s="1677"/>
      <c r="M1" s="1677"/>
    </row>
    <row r="2" spans="1:17" s="390" customFormat="1" ht="30.75" customHeight="1">
      <c r="A2" s="1677" t="str">
        <f>+'6. Reporte Sexo'!A2:O2</f>
        <v>Período:  Diciembre 2007 - Agosto 2025</v>
      </c>
      <c r="B2" s="1677"/>
      <c r="C2" s="1677"/>
      <c r="D2" s="1677"/>
      <c r="E2" s="1677"/>
      <c r="F2" s="1677"/>
      <c r="G2" s="1677"/>
      <c r="H2" s="1677"/>
      <c r="I2" s="1677"/>
      <c r="J2" s="1677"/>
      <c r="K2" s="1677"/>
      <c r="L2" s="1677"/>
      <c r="M2" s="1677"/>
      <c r="N2" s="230"/>
      <c r="O2" s="230"/>
      <c r="P2" s="230"/>
      <c r="Q2" s="230"/>
    </row>
    <row r="3" spans="1:17" ht="6.75" customHeight="1">
      <c r="A3" s="775"/>
      <c r="B3" s="310"/>
      <c r="C3" s="310"/>
      <c r="D3" s="310"/>
      <c r="E3" s="310"/>
      <c r="F3" s="310"/>
      <c r="G3" s="310"/>
      <c r="H3" s="310"/>
    </row>
    <row r="4" spans="1:17" s="282" customFormat="1" ht="243" customHeight="1">
      <c r="A4" s="1556" t="s">
        <v>1098</v>
      </c>
      <c r="B4" s="1556"/>
      <c r="C4" s="1556"/>
      <c r="D4" s="1556"/>
      <c r="E4" s="1556"/>
      <c r="F4" s="1556"/>
      <c r="G4" s="1556"/>
      <c r="H4" s="1556"/>
      <c r="I4" s="1556"/>
      <c r="J4" s="1556"/>
      <c r="K4" s="1556"/>
      <c r="L4" s="1556"/>
      <c r="M4" s="1556"/>
      <c r="N4" s="230"/>
      <c r="O4" s="230"/>
      <c r="P4" s="230"/>
      <c r="Q4" s="230"/>
    </row>
    <row r="5" spans="1:17">
      <c r="A5" s="310"/>
      <c r="B5" s="310"/>
      <c r="C5" s="310"/>
      <c r="D5" s="310"/>
      <c r="E5" s="310"/>
      <c r="F5" s="310"/>
      <c r="G5" s="310"/>
      <c r="H5" s="310"/>
    </row>
    <row r="6" spans="1:17" ht="54">
      <c r="A6" s="438" t="s">
        <v>459</v>
      </c>
      <c r="B6" s="620" t="s">
        <v>1099</v>
      </c>
      <c r="C6" s="620" t="s">
        <v>1100</v>
      </c>
      <c r="D6" s="620" t="s">
        <v>1101</v>
      </c>
      <c r="E6" s="620" t="s">
        <v>1102</v>
      </c>
      <c r="F6" s="620" t="s">
        <v>1103</v>
      </c>
      <c r="G6" s="620" t="s">
        <v>1104</v>
      </c>
      <c r="H6" s="621" t="s">
        <v>430</v>
      </c>
    </row>
    <row r="7" spans="1:17">
      <c r="A7" s="443" t="s">
        <v>1105</v>
      </c>
      <c r="B7" s="987">
        <v>9</v>
      </c>
      <c r="C7" s="987">
        <v>1413</v>
      </c>
      <c r="D7" s="987">
        <v>3274</v>
      </c>
      <c r="E7" s="987">
        <v>2149</v>
      </c>
      <c r="F7" s="987">
        <v>1123</v>
      </c>
      <c r="G7" s="987">
        <f>571+5</f>
        <v>576</v>
      </c>
      <c r="H7" s="988">
        <f>SUM(B7:G7)</f>
        <v>8544</v>
      </c>
    </row>
    <row r="8" spans="1:17">
      <c r="A8" s="443" t="s">
        <v>463</v>
      </c>
      <c r="B8" s="987">
        <v>7</v>
      </c>
      <c r="C8" s="987">
        <v>1031</v>
      </c>
      <c r="D8" s="987">
        <v>4066</v>
      </c>
      <c r="E8" s="987">
        <v>3112</v>
      </c>
      <c r="F8" s="987">
        <v>1708</v>
      </c>
      <c r="G8" s="987">
        <v>1053</v>
      </c>
      <c r="H8" s="988">
        <f>SUM(B8:G8)</f>
        <v>10977</v>
      </c>
    </row>
    <row r="9" spans="1:17">
      <c r="A9" s="443" t="s">
        <v>464</v>
      </c>
      <c r="B9" s="987">
        <v>2</v>
      </c>
      <c r="C9" s="987">
        <v>2024</v>
      </c>
      <c r="D9" s="987">
        <v>5530</v>
      </c>
      <c r="E9" s="987">
        <v>3839</v>
      </c>
      <c r="F9" s="987">
        <v>2108</v>
      </c>
      <c r="G9" s="987">
        <v>1180</v>
      </c>
      <c r="H9" s="988">
        <f>SUM(B9:G9)</f>
        <v>14683</v>
      </c>
    </row>
    <row r="10" spans="1:17">
      <c r="A10" s="443" t="s">
        <v>465</v>
      </c>
      <c r="B10" s="987">
        <v>0</v>
      </c>
      <c r="C10" s="987">
        <v>3154</v>
      </c>
      <c r="D10" s="987">
        <v>6350</v>
      </c>
      <c r="E10" s="987">
        <v>4256</v>
      </c>
      <c r="F10" s="987">
        <v>2407</v>
      </c>
      <c r="G10" s="987">
        <v>1289</v>
      </c>
      <c r="H10" s="988">
        <f>SUM(B10:G10)</f>
        <v>17456</v>
      </c>
      <c r="N10" s="282"/>
      <c r="O10" s="282"/>
      <c r="P10" s="282"/>
      <c r="Q10" s="282"/>
    </row>
    <row r="11" spans="1:17">
      <c r="A11" s="443">
        <v>2011</v>
      </c>
      <c r="B11" s="987">
        <v>6</v>
      </c>
      <c r="C11" s="987">
        <v>4931</v>
      </c>
      <c r="D11" s="987">
        <v>7715</v>
      </c>
      <c r="E11" s="987">
        <v>5319</v>
      </c>
      <c r="F11" s="987">
        <v>3017</v>
      </c>
      <c r="G11" s="987">
        <v>1609</v>
      </c>
      <c r="H11" s="988">
        <f>SUM(B11:G11)</f>
        <v>22597</v>
      </c>
    </row>
    <row r="12" spans="1:17">
      <c r="A12" s="443" t="s">
        <v>467</v>
      </c>
      <c r="B12" s="987">
        <v>18</v>
      </c>
      <c r="C12" s="987">
        <v>6875</v>
      </c>
      <c r="D12" s="987">
        <v>8611</v>
      </c>
      <c r="E12" s="987">
        <v>5883</v>
      </c>
      <c r="F12" s="987">
        <v>3457</v>
      </c>
      <c r="G12" s="987">
        <v>1844</v>
      </c>
      <c r="H12" s="988">
        <f t="shared" ref="H12:H17" si="0">SUM(B12:G12)</f>
        <v>26688</v>
      </c>
    </row>
    <row r="13" spans="1:17">
      <c r="A13" s="443" t="s">
        <v>468</v>
      </c>
      <c r="B13" s="987">
        <v>34</v>
      </c>
      <c r="C13" s="987">
        <v>8429</v>
      </c>
      <c r="D13" s="987">
        <v>8946</v>
      </c>
      <c r="E13" s="987">
        <v>5876</v>
      </c>
      <c r="F13" s="987">
        <v>3510</v>
      </c>
      <c r="G13" s="987">
        <v>1840</v>
      </c>
      <c r="H13" s="988">
        <f t="shared" si="0"/>
        <v>28635</v>
      </c>
    </row>
    <row r="14" spans="1:17">
      <c r="A14" s="443" t="s">
        <v>469</v>
      </c>
      <c r="B14" s="987">
        <v>80</v>
      </c>
      <c r="C14" s="987">
        <v>9624</v>
      </c>
      <c r="D14" s="987">
        <v>8806</v>
      </c>
      <c r="E14" s="987">
        <v>6269</v>
      </c>
      <c r="F14" s="987">
        <v>3876</v>
      </c>
      <c r="G14" s="987">
        <v>2377</v>
      </c>
      <c r="H14" s="988">
        <f t="shared" si="0"/>
        <v>31032</v>
      </c>
    </row>
    <row r="15" spans="1:17">
      <c r="A15" s="443" t="s">
        <v>470</v>
      </c>
      <c r="B15" s="987">
        <v>165</v>
      </c>
      <c r="C15" s="987">
        <v>12019</v>
      </c>
      <c r="D15" s="987">
        <v>10377</v>
      </c>
      <c r="E15" s="987">
        <v>6571</v>
      </c>
      <c r="F15" s="987">
        <v>3782</v>
      </c>
      <c r="G15" s="987">
        <v>1635</v>
      </c>
      <c r="H15" s="988">
        <f t="shared" si="0"/>
        <v>34549</v>
      </c>
    </row>
    <row r="16" spans="1:17">
      <c r="A16" s="443" t="s">
        <v>471</v>
      </c>
      <c r="B16" s="987">
        <v>153</v>
      </c>
      <c r="C16" s="987">
        <v>13830</v>
      </c>
      <c r="D16" s="987">
        <v>11563</v>
      </c>
      <c r="E16" s="987">
        <v>7417</v>
      </c>
      <c r="F16" s="987">
        <v>4270</v>
      </c>
      <c r="G16" s="987">
        <v>1623</v>
      </c>
      <c r="H16" s="988">
        <f t="shared" si="0"/>
        <v>38856</v>
      </c>
    </row>
    <row r="17" spans="1:17">
      <c r="A17" s="443" t="s">
        <v>472</v>
      </c>
      <c r="B17" s="987">
        <v>189</v>
      </c>
      <c r="C17" s="987">
        <v>15003</v>
      </c>
      <c r="D17" s="987">
        <v>12102</v>
      </c>
      <c r="E17" s="987">
        <v>7868</v>
      </c>
      <c r="F17" s="987">
        <v>4631</v>
      </c>
      <c r="G17" s="987">
        <v>1696</v>
      </c>
      <c r="H17" s="988">
        <f t="shared" si="0"/>
        <v>41489</v>
      </c>
    </row>
    <row r="18" spans="1:17">
      <c r="A18" s="443" t="s">
        <v>473</v>
      </c>
      <c r="B18" s="989">
        <v>160</v>
      </c>
      <c r="C18" s="989">
        <v>16268</v>
      </c>
      <c r="D18" s="989">
        <v>13433</v>
      </c>
      <c r="E18" s="989">
        <v>8648</v>
      </c>
      <c r="F18" s="989">
        <v>5102</v>
      </c>
      <c r="G18" s="989">
        <v>1859</v>
      </c>
      <c r="H18" s="990">
        <f>SUM(B18:G18)</f>
        <v>45470</v>
      </c>
    </row>
    <row r="19" spans="1:17">
      <c r="A19" s="443" t="s">
        <v>474</v>
      </c>
      <c r="B19" s="989">
        <v>147</v>
      </c>
      <c r="C19" s="989">
        <v>17232</v>
      </c>
      <c r="D19" s="989">
        <v>14644</v>
      </c>
      <c r="E19" s="989">
        <v>9524</v>
      </c>
      <c r="F19" s="989">
        <v>5494</v>
      </c>
      <c r="G19" s="989">
        <v>2107</v>
      </c>
      <c r="H19" s="990">
        <f>SUM(B19:G19)</f>
        <v>49148</v>
      </c>
    </row>
    <row r="20" spans="1:17">
      <c r="A20" s="443" t="s">
        <v>475</v>
      </c>
      <c r="B20" s="989">
        <v>84</v>
      </c>
      <c r="C20" s="989">
        <v>12952</v>
      </c>
      <c r="D20" s="989">
        <v>12784</v>
      </c>
      <c r="E20" s="989">
        <v>8100</v>
      </c>
      <c r="F20" s="989">
        <v>4681</v>
      </c>
      <c r="G20" s="989">
        <v>1544</v>
      </c>
      <c r="H20" s="990">
        <f>SUM(B20:G20)</f>
        <v>40145</v>
      </c>
    </row>
    <row r="21" spans="1:17">
      <c r="A21" s="442">
        <v>2021</v>
      </c>
      <c r="B21" s="989">
        <v>135</v>
      </c>
      <c r="C21" s="989">
        <v>15071</v>
      </c>
      <c r="D21" s="989">
        <v>15016</v>
      </c>
      <c r="E21" s="989">
        <v>9465</v>
      </c>
      <c r="F21" s="989">
        <v>5623</v>
      </c>
      <c r="G21" s="989">
        <v>2140</v>
      </c>
      <c r="H21" s="990">
        <f>SUM(B21:G21)</f>
        <v>47450</v>
      </c>
    </row>
    <row r="22" spans="1:17">
      <c r="A22" s="442">
        <v>2022</v>
      </c>
      <c r="B22" s="989">
        <v>163</v>
      </c>
      <c r="C22" s="989">
        <v>16256</v>
      </c>
      <c r="D22" s="989">
        <v>15489</v>
      </c>
      <c r="E22" s="989">
        <v>9689</v>
      </c>
      <c r="F22" s="989">
        <v>5679</v>
      </c>
      <c r="G22" s="989">
        <v>2319</v>
      </c>
      <c r="H22" s="990">
        <v>49595</v>
      </c>
    </row>
    <row r="23" spans="1:17" s="282" customFormat="1" ht="20.25" customHeight="1">
      <c r="A23" s="1006">
        <f>+Tabla47[[#This Row],[Año ]]</f>
        <v>2023</v>
      </c>
      <c r="B23" s="1007">
        <v>157</v>
      </c>
      <c r="C23" s="1007">
        <v>16181</v>
      </c>
      <c r="D23" s="1007">
        <v>14600</v>
      </c>
      <c r="E23" s="1007">
        <v>8845</v>
      </c>
      <c r="F23" s="1007">
        <v>4967</v>
      </c>
      <c r="G23" s="1007">
        <v>2047</v>
      </c>
      <c r="H23" s="1008">
        <f>SUM(B23:G23)</f>
        <v>46797</v>
      </c>
      <c r="I23" s="230"/>
      <c r="J23" s="230"/>
      <c r="K23" s="230"/>
      <c r="L23" s="230"/>
      <c r="M23" s="230"/>
      <c r="N23" s="230"/>
      <c r="O23" s="230"/>
      <c r="P23" s="230"/>
      <c r="Q23" s="230"/>
    </row>
    <row r="24" spans="1:17">
      <c r="A24" s="1006">
        <v>2024</v>
      </c>
      <c r="B24" s="1007">
        <v>180</v>
      </c>
      <c r="C24" s="1007">
        <v>17101</v>
      </c>
      <c r="D24" s="1007">
        <v>15917</v>
      </c>
      <c r="E24" s="1007">
        <v>9352</v>
      </c>
      <c r="F24" s="1007">
        <v>5509</v>
      </c>
      <c r="G24" s="1007">
        <v>2173</v>
      </c>
      <c r="H24" s="1008">
        <f t="shared" ref="H24" si="1">SUM(B24:G24)</f>
        <v>50232</v>
      </c>
    </row>
    <row r="25" spans="1:17">
      <c r="A25" s="1009" t="str">
        <f>+'Resumen '!O6</f>
        <v>Ago. 2025</v>
      </c>
      <c r="B25" s="1007">
        <v>615</v>
      </c>
      <c r="C25" s="1007">
        <v>12470</v>
      </c>
      <c r="D25" s="1007">
        <v>10380</v>
      </c>
      <c r="E25" s="1007">
        <v>6086</v>
      </c>
      <c r="F25" s="1007">
        <v>3542</v>
      </c>
      <c r="G25" s="1007">
        <v>1396</v>
      </c>
      <c r="H25" s="1008">
        <f>SUM(B25:G25)</f>
        <v>34489</v>
      </c>
    </row>
    <row r="26" spans="1:17">
      <c r="A26" s="622" t="s">
        <v>64</v>
      </c>
      <c r="B26" s="991">
        <f>SUM(B7:B25)</f>
        <v>2304</v>
      </c>
      <c r="C26" s="991">
        <f t="shared" ref="C26:H26" si="2">SUM(C7:C25)</f>
        <v>201864</v>
      </c>
      <c r="D26" s="991">
        <f t="shared" si="2"/>
        <v>199603</v>
      </c>
      <c r="E26" s="991">
        <f t="shared" si="2"/>
        <v>128268</v>
      </c>
      <c r="F26" s="991">
        <f t="shared" si="2"/>
        <v>74486</v>
      </c>
      <c r="G26" s="991">
        <f t="shared" si="2"/>
        <v>32307</v>
      </c>
      <c r="H26" s="991">
        <f t="shared" si="2"/>
        <v>638832</v>
      </c>
    </row>
    <row r="27" spans="1:17">
      <c r="A27" s="822"/>
      <c r="B27" s="992">
        <f>+B26/$H$26</f>
        <v>3.6065820121722143E-3</v>
      </c>
      <c r="C27" s="992">
        <f t="shared" ref="C27:H27" si="3">+C26/$H$26</f>
        <v>0.3159891802539635</v>
      </c>
      <c r="D27" s="992">
        <f t="shared" si="3"/>
        <v>0.31244990858316429</v>
      </c>
      <c r="E27" s="992">
        <f t="shared" si="3"/>
        <v>0.20078518295889999</v>
      </c>
      <c r="F27" s="992">
        <f t="shared" si="3"/>
        <v>0.11659716482580709</v>
      </c>
      <c r="G27" s="992">
        <f t="shared" si="3"/>
        <v>5.0571981365992939E-2</v>
      </c>
      <c r="H27" s="993">
        <f t="shared" si="3"/>
        <v>1</v>
      </c>
      <c r="J27" s="393"/>
    </row>
    <row r="28" spans="1:17">
      <c r="A28" s="1758" t="s">
        <v>1106</v>
      </c>
      <c r="B28" s="1759"/>
      <c r="C28" s="1759"/>
      <c r="D28" s="1759"/>
      <c r="E28" s="1759"/>
      <c r="F28" s="1759"/>
    </row>
  </sheetData>
  <mergeCells count="4">
    <mergeCell ref="A1:M1"/>
    <mergeCell ref="A28:F28"/>
    <mergeCell ref="A2:M2"/>
    <mergeCell ref="A4:M4"/>
  </mergeCells>
  <pageMargins left="0.70866141732283472" right="0.70866141732283472" top="0.74803149606299213" bottom="0.74803149606299213" header="0.31496062992125984" footer="0.31496062992125984"/>
  <pageSetup scale="36" orientation="portrait" r:id="rId1"/>
  <drawing r:id="rId2"/>
  <tableParts count="1">
    <tablePart r:id="rId3"/>
  </tableParts>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21">
    <tabColor theme="8" tint="-0.499984740745262"/>
    <pageSetUpPr fitToPage="1"/>
  </sheetPr>
  <dimension ref="A1:O45"/>
  <sheetViews>
    <sheetView showGridLines="0" view="pageBreakPreview" zoomScale="55" zoomScaleNormal="100" zoomScaleSheetLayoutView="55" workbookViewId="0">
      <selection activeCell="J9" sqref="J9"/>
    </sheetView>
  </sheetViews>
  <sheetFormatPr defaultColWidth="11.42578125" defaultRowHeight="14.25"/>
  <cols>
    <col min="1" max="1" width="21.7109375" style="218" customWidth="1"/>
    <col min="2" max="2" width="25.140625" style="218" customWidth="1"/>
    <col min="3" max="3" width="28.140625" style="218" customWidth="1"/>
    <col min="4" max="4" width="23.5703125" style="218" customWidth="1"/>
    <col min="5" max="5" width="22.85546875" style="218" customWidth="1"/>
    <col min="6" max="6" width="19.42578125" style="218" customWidth="1"/>
    <col min="7" max="13" width="28.7109375" style="218" customWidth="1"/>
    <col min="14" max="14" width="29" style="218" customWidth="1"/>
    <col min="15" max="15" width="25.42578125" style="218" customWidth="1"/>
    <col min="16" max="16384" width="11.42578125" style="218"/>
  </cols>
  <sheetData>
    <row r="1" spans="1:15" s="369" customFormat="1" ht="92.25" customHeight="1">
      <c r="A1" s="1760" t="s">
        <v>1107</v>
      </c>
      <c r="B1" s="1760"/>
      <c r="C1" s="1760"/>
      <c r="D1" s="1760"/>
      <c r="E1" s="1760"/>
      <c r="F1" s="1760"/>
      <c r="G1" s="1760"/>
      <c r="H1" s="1760"/>
      <c r="I1" s="1760"/>
      <c r="J1" s="1760"/>
      <c r="K1" s="1760"/>
      <c r="L1" s="1760"/>
      <c r="M1" s="1760"/>
      <c r="N1" s="1760"/>
      <c r="O1" s="1760"/>
    </row>
    <row r="2" spans="1:15" s="369" customFormat="1" ht="32.25" customHeight="1">
      <c r="A2" s="1761" t="str">
        <f>+'3. Reporte región'!A2:R2</f>
        <v>Período:  Diciembre 2007 - Agosto 2025</v>
      </c>
      <c r="B2" s="1761"/>
      <c r="C2" s="1761"/>
      <c r="D2" s="1761"/>
      <c r="E2" s="1761"/>
      <c r="F2" s="1761"/>
      <c r="G2" s="1761"/>
      <c r="H2" s="1761"/>
      <c r="I2" s="1761"/>
      <c r="J2" s="1761"/>
      <c r="K2" s="1761"/>
      <c r="L2" s="1761"/>
      <c r="M2" s="1761"/>
      <c r="N2" s="1761"/>
      <c r="O2" s="1761"/>
    </row>
    <row r="3" spans="1:15" ht="9" customHeight="1"/>
    <row r="4" spans="1:15" ht="186" customHeight="1">
      <c r="A4" s="1762" t="s">
        <v>1108</v>
      </c>
      <c r="B4" s="1763"/>
      <c r="C4" s="1763"/>
      <c r="D4" s="1763"/>
      <c r="E4" s="1763"/>
      <c r="F4" s="1763"/>
      <c r="G4" s="1763"/>
      <c r="H4" s="1763"/>
      <c r="I4" s="1763"/>
      <c r="J4" s="1763"/>
      <c r="K4" s="1763"/>
      <c r="L4" s="1763"/>
      <c r="M4" s="1763"/>
      <c r="N4" s="1763"/>
      <c r="O4" s="1763"/>
    </row>
    <row r="6" spans="1:15" ht="18">
      <c r="A6" s="438" t="s">
        <v>459</v>
      </c>
      <c r="B6" s="620" t="s">
        <v>1109</v>
      </c>
      <c r="C6" s="620" t="s">
        <v>886</v>
      </c>
      <c r="D6" s="620" t="s">
        <v>430</v>
      </c>
      <c r="E6" s="620" t="s">
        <v>1110</v>
      </c>
      <c r="F6" s="621" t="s">
        <v>1111</v>
      </c>
    </row>
    <row r="7" spans="1:15" ht="23.25" customHeight="1">
      <c r="A7" s="1332">
        <v>2007</v>
      </c>
      <c r="B7" s="1333">
        <v>445</v>
      </c>
      <c r="C7" s="1333">
        <v>8099</v>
      </c>
      <c r="D7" s="1334">
        <f t="shared" ref="D7:D24" si="0">SUM(B7:C7)</f>
        <v>8544</v>
      </c>
      <c r="E7" s="1335">
        <f t="shared" ref="E7" si="1">B7/D7</f>
        <v>5.2083333333333336E-2</v>
      </c>
      <c r="F7" s="1336">
        <f t="shared" ref="F7" si="2">C7/D7</f>
        <v>0.94791666666666663</v>
      </c>
    </row>
    <row r="8" spans="1:15" ht="23.25" customHeight="1">
      <c r="A8" s="1332">
        <v>2008</v>
      </c>
      <c r="B8" s="1333">
        <v>660</v>
      </c>
      <c r="C8" s="1333">
        <v>10317</v>
      </c>
      <c r="D8" s="1334">
        <f t="shared" si="0"/>
        <v>10977</v>
      </c>
      <c r="E8" s="1335">
        <f t="shared" ref="E8:E25" si="3">B8/D8</f>
        <v>6.0125717409128178E-2</v>
      </c>
      <c r="F8" s="1336">
        <f t="shared" ref="F8:F25" si="4">C8/D8</f>
        <v>0.9398742825908718</v>
      </c>
      <c r="G8" s="308"/>
      <c r="H8" s="308"/>
      <c r="I8" s="308"/>
      <c r="J8" s="308"/>
      <c r="K8" s="308"/>
      <c r="L8" s="308"/>
      <c r="M8" s="308"/>
      <c r="N8" s="308"/>
    </row>
    <row r="9" spans="1:15" ht="23.25" customHeight="1">
      <c r="A9" s="1332">
        <v>2009</v>
      </c>
      <c r="B9" s="1333">
        <v>986</v>
      </c>
      <c r="C9" s="1333">
        <v>13697</v>
      </c>
      <c r="D9" s="1334">
        <f t="shared" si="0"/>
        <v>14683</v>
      </c>
      <c r="E9" s="1335">
        <f t="shared" si="3"/>
        <v>6.7152489273309274E-2</v>
      </c>
      <c r="F9" s="1336">
        <f t="shared" si="4"/>
        <v>0.9328475107266907</v>
      </c>
    </row>
    <row r="10" spans="1:15" ht="23.25" customHeight="1">
      <c r="A10" s="1332">
        <v>2010</v>
      </c>
      <c r="B10" s="1333">
        <v>1477</v>
      </c>
      <c r="C10" s="1333">
        <v>15979</v>
      </c>
      <c r="D10" s="1334">
        <f t="shared" si="0"/>
        <v>17456</v>
      </c>
      <c r="E10" s="1335">
        <f t="shared" si="3"/>
        <v>8.4612740604949582E-2</v>
      </c>
      <c r="F10" s="1336">
        <f t="shared" si="4"/>
        <v>0.91538725939505039</v>
      </c>
    </row>
    <row r="11" spans="1:15" ht="23.25" customHeight="1">
      <c r="A11" s="1337">
        <v>2011</v>
      </c>
      <c r="B11" s="1333">
        <v>2094</v>
      </c>
      <c r="C11" s="1333">
        <v>20503</v>
      </c>
      <c r="D11" s="1334">
        <f t="shared" si="0"/>
        <v>22597</v>
      </c>
      <c r="E11" s="1335">
        <f t="shared" si="3"/>
        <v>9.2667168208169226E-2</v>
      </c>
      <c r="F11" s="1336">
        <f t="shared" si="4"/>
        <v>0.90733283179183077</v>
      </c>
    </row>
    <row r="12" spans="1:15" ht="23.25" customHeight="1">
      <c r="A12" s="1332">
        <v>2012</v>
      </c>
      <c r="B12" s="1333">
        <v>3858</v>
      </c>
      <c r="C12" s="1333">
        <v>22830</v>
      </c>
      <c r="D12" s="1334">
        <f t="shared" si="0"/>
        <v>26688</v>
      </c>
      <c r="E12" s="1335">
        <f t="shared" si="3"/>
        <v>0.1445593525179856</v>
      </c>
      <c r="F12" s="1336">
        <f t="shared" si="4"/>
        <v>0.85544064748201443</v>
      </c>
    </row>
    <row r="13" spans="1:15" ht="23.25" customHeight="1">
      <c r="A13" s="1332">
        <v>2013</v>
      </c>
      <c r="B13" s="1333">
        <v>4451</v>
      </c>
      <c r="C13" s="1333">
        <v>24184</v>
      </c>
      <c r="D13" s="1334">
        <f t="shared" si="0"/>
        <v>28635</v>
      </c>
      <c r="E13" s="1335">
        <f t="shared" si="3"/>
        <v>0.15543914789593155</v>
      </c>
      <c r="F13" s="1336">
        <f t="shared" si="4"/>
        <v>0.84456085210406839</v>
      </c>
    </row>
    <row r="14" spans="1:15" ht="23.25" customHeight="1">
      <c r="A14" s="1332">
        <v>2014</v>
      </c>
      <c r="B14" s="1333">
        <v>5112</v>
      </c>
      <c r="C14" s="1333">
        <v>25920</v>
      </c>
      <c r="D14" s="1334">
        <f t="shared" si="0"/>
        <v>31032</v>
      </c>
      <c r="E14" s="1335">
        <f t="shared" si="3"/>
        <v>0.16473317865429235</v>
      </c>
      <c r="F14" s="1336">
        <f t="shared" si="4"/>
        <v>0.83526682134570762</v>
      </c>
    </row>
    <row r="15" spans="1:15" ht="23.25" customHeight="1">
      <c r="A15" s="1332">
        <v>2015</v>
      </c>
      <c r="B15" s="1333">
        <v>5396</v>
      </c>
      <c r="C15" s="1333">
        <v>29153</v>
      </c>
      <c r="D15" s="1334">
        <f t="shared" si="0"/>
        <v>34549</v>
      </c>
      <c r="E15" s="1335">
        <f t="shared" si="3"/>
        <v>0.15618397059249181</v>
      </c>
      <c r="F15" s="1336">
        <f t="shared" si="4"/>
        <v>0.84381602940750822</v>
      </c>
    </row>
    <row r="16" spans="1:15" ht="23.25" customHeight="1">
      <c r="A16" s="1332">
        <v>2016</v>
      </c>
      <c r="B16" s="1333">
        <v>6565</v>
      </c>
      <c r="C16" s="1333">
        <v>32291</v>
      </c>
      <c r="D16" s="1334">
        <f t="shared" si="0"/>
        <v>38856</v>
      </c>
      <c r="E16" s="1335">
        <f t="shared" si="3"/>
        <v>0.16895717521103562</v>
      </c>
      <c r="F16" s="1336">
        <f t="shared" si="4"/>
        <v>0.83104282478896441</v>
      </c>
    </row>
    <row r="17" spans="1:6" ht="23.25" customHeight="1">
      <c r="A17" s="1332">
        <v>2017</v>
      </c>
      <c r="B17" s="1333">
        <v>8616</v>
      </c>
      <c r="C17" s="1333">
        <v>32873</v>
      </c>
      <c r="D17" s="1334">
        <f t="shared" si="0"/>
        <v>41489</v>
      </c>
      <c r="E17" s="1335">
        <f t="shared" si="3"/>
        <v>0.20766950275976764</v>
      </c>
      <c r="F17" s="1336">
        <f t="shared" si="4"/>
        <v>0.7923304972402323</v>
      </c>
    </row>
    <row r="18" spans="1:6" ht="23.25" customHeight="1">
      <c r="A18" s="1338">
        <v>2018</v>
      </c>
      <c r="B18" s="1339">
        <v>10106</v>
      </c>
      <c r="C18" s="1339">
        <v>35364</v>
      </c>
      <c r="D18" s="1334">
        <f t="shared" si="0"/>
        <v>45470</v>
      </c>
      <c r="E18" s="1335">
        <f t="shared" si="3"/>
        <v>0.22225643281284363</v>
      </c>
      <c r="F18" s="1336">
        <f t="shared" si="4"/>
        <v>0.77774356718715631</v>
      </c>
    </row>
    <row r="19" spans="1:6" ht="23.25" customHeight="1">
      <c r="A19" s="1338">
        <v>2019</v>
      </c>
      <c r="B19" s="1339">
        <v>10920</v>
      </c>
      <c r="C19" s="1339">
        <v>38228</v>
      </c>
      <c r="D19" s="1334">
        <f t="shared" si="0"/>
        <v>49148</v>
      </c>
      <c r="E19" s="1335">
        <f t="shared" si="3"/>
        <v>0.22218605029706193</v>
      </c>
      <c r="F19" s="1336">
        <f t="shared" si="4"/>
        <v>0.77781394970293805</v>
      </c>
    </row>
    <row r="20" spans="1:6" ht="23.25" customHeight="1">
      <c r="A20" s="1338">
        <v>2020</v>
      </c>
      <c r="B20" s="1339">
        <v>11630</v>
      </c>
      <c r="C20" s="1339">
        <v>28515</v>
      </c>
      <c r="D20" s="1334">
        <f t="shared" si="0"/>
        <v>40145</v>
      </c>
      <c r="E20" s="1335">
        <f t="shared" si="3"/>
        <v>0.28969983808693484</v>
      </c>
      <c r="F20" s="1336">
        <f t="shared" si="4"/>
        <v>0.71030016191306511</v>
      </c>
    </row>
    <row r="21" spans="1:6" ht="23.25" customHeight="1">
      <c r="A21" s="1338">
        <v>2021</v>
      </c>
      <c r="B21" s="1339">
        <v>14102</v>
      </c>
      <c r="C21" s="1339">
        <v>33348</v>
      </c>
      <c r="D21" s="1334">
        <f t="shared" si="0"/>
        <v>47450</v>
      </c>
      <c r="E21" s="1335">
        <f t="shared" si="3"/>
        <v>0.29719704952581666</v>
      </c>
      <c r="F21" s="1336">
        <f t="shared" si="4"/>
        <v>0.7028029504741834</v>
      </c>
    </row>
    <row r="22" spans="1:6" ht="23.25" customHeight="1">
      <c r="A22" s="1338">
        <v>2022</v>
      </c>
      <c r="B22" s="1339">
        <v>12146</v>
      </c>
      <c r="C22" s="1339">
        <v>37449</v>
      </c>
      <c r="D22" s="1334">
        <f t="shared" si="0"/>
        <v>49595</v>
      </c>
      <c r="E22" s="1335">
        <f t="shared" si="3"/>
        <v>0.24490372013307793</v>
      </c>
      <c r="F22" s="1336">
        <f t="shared" si="4"/>
        <v>0.75509627986692207</v>
      </c>
    </row>
    <row r="23" spans="1:6" ht="23.25" customHeight="1">
      <c r="A23" s="1338">
        <v>2023</v>
      </c>
      <c r="B23" s="1339">
        <v>9115</v>
      </c>
      <c r="C23" s="1339">
        <v>37682</v>
      </c>
      <c r="D23" s="1334">
        <f t="shared" si="0"/>
        <v>46797</v>
      </c>
      <c r="E23" s="1335">
        <f t="shared" si="3"/>
        <v>0.19477744299848282</v>
      </c>
      <c r="F23" s="1336">
        <f t="shared" si="4"/>
        <v>0.80522255700151724</v>
      </c>
    </row>
    <row r="24" spans="1:6" ht="23.25" customHeight="1">
      <c r="A24" s="1338">
        <v>2024</v>
      </c>
      <c r="B24" s="1339">
        <v>9641</v>
      </c>
      <c r="C24" s="1339">
        <v>40591</v>
      </c>
      <c r="D24" s="1334">
        <f t="shared" si="0"/>
        <v>50232</v>
      </c>
      <c r="E24" s="1335">
        <f t="shared" si="3"/>
        <v>0.19192944736422998</v>
      </c>
      <c r="F24" s="1336">
        <f t="shared" si="4"/>
        <v>0.80807055263576999</v>
      </c>
    </row>
    <row r="25" spans="1:6" ht="23.25" customHeight="1">
      <c r="A25" s="1338" t="str">
        <f>+'Resumen '!O6</f>
        <v>Ago. 2025</v>
      </c>
      <c r="B25" s="1339">
        <v>27741</v>
      </c>
      <c r="C25" s="1339">
        <v>6748</v>
      </c>
      <c r="D25" s="1334">
        <f>SUM(B25:C25)</f>
        <v>34489</v>
      </c>
      <c r="E25" s="1335">
        <f t="shared" si="3"/>
        <v>0.80434341384209462</v>
      </c>
      <c r="F25" s="1336">
        <f t="shared" si="4"/>
        <v>0.19565658615790543</v>
      </c>
    </row>
    <row r="26" spans="1:6" ht="18">
      <c r="A26" s="1340" t="s">
        <v>64</v>
      </c>
      <c r="B26" s="1341">
        <f>SUM(B7:B25)</f>
        <v>145061</v>
      </c>
      <c r="C26" s="1341">
        <f>SUM(C7:C25)</f>
        <v>493771</v>
      </c>
      <c r="D26" s="1341">
        <f>SUM(D7:D25)</f>
        <v>638832</v>
      </c>
      <c r="E26" s="1342">
        <f>AVERAGE(E7:E25)</f>
        <v>0.20113037744847037</v>
      </c>
      <c r="F26" s="1343">
        <f>AVERAGE(F7:F25)</f>
        <v>0.79886962255152982</v>
      </c>
    </row>
    <row r="34" spans="15:15">
      <c r="O34" s="228"/>
    </row>
    <row r="45" spans="15:15" ht="165.75" customHeight="1"/>
  </sheetData>
  <mergeCells count="3">
    <mergeCell ref="A1:O1"/>
    <mergeCell ref="A2:O2"/>
    <mergeCell ref="A4:O4"/>
  </mergeCells>
  <pageMargins left="0.70866141732283472" right="0.70866141732283472" top="0.74803149606299213" bottom="0.74803149606299213" header="0.31496062992125984" footer="0.31496062992125984"/>
  <pageSetup paperSize="119" scale="33" orientation="landscape" r:id="rId1"/>
  <drawing r:id="rId2"/>
  <tableParts count="1">
    <tablePart r:id="rId3"/>
  </tablePart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22">
    <tabColor theme="8" tint="-0.499984740745262"/>
    <pageSetUpPr fitToPage="1"/>
  </sheetPr>
  <dimension ref="A1:Q26"/>
  <sheetViews>
    <sheetView showGridLines="0" view="pageBreakPreview" zoomScale="55" zoomScaleNormal="100" zoomScaleSheetLayoutView="55" workbookViewId="0">
      <selection activeCell="K40" sqref="K40"/>
    </sheetView>
  </sheetViews>
  <sheetFormatPr defaultColWidth="11.42578125" defaultRowHeight="14.25"/>
  <cols>
    <col min="1" max="1" width="18.140625" style="218" customWidth="1"/>
    <col min="2" max="2" width="16.7109375" style="218" customWidth="1"/>
    <col min="3" max="3" width="20.28515625" style="218" customWidth="1"/>
    <col min="4" max="4" width="19.5703125" style="218" customWidth="1"/>
    <col min="5" max="5" width="21" style="218" customWidth="1"/>
    <col min="6" max="6" width="22.42578125" style="218" customWidth="1"/>
    <col min="7" max="14" width="21.85546875" style="218" customWidth="1"/>
    <col min="15" max="15" width="22.5703125" style="218" customWidth="1"/>
    <col min="16" max="16" width="3.42578125" style="218" customWidth="1"/>
    <col min="17" max="16384" width="11.42578125" style="218"/>
  </cols>
  <sheetData>
    <row r="1" spans="1:17" s="369" customFormat="1" ht="77.25" customHeight="1">
      <c r="A1" s="1677" t="s">
        <v>1112</v>
      </c>
      <c r="B1" s="1677"/>
      <c r="C1" s="1677"/>
      <c r="D1" s="1677"/>
      <c r="E1" s="1677"/>
      <c r="F1" s="1677"/>
      <c r="G1" s="1677"/>
      <c r="H1" s="1677"/>
      <c r="I1" s="1677"/>
      <c r="J1" s="1677"/>
      <c r="K1" s="1677"/>
      <c r="L1" s="1677"/>
      <c r="M1" s="1677"/>
      <c r="N1" s="1677"/>
      <c r="O1" s="1677"/>
    </row>
    <row r="2" spans="1:17" s="369" customFormat="1" ht="26.25" customHeight="1">
      <c r="A2" s="1764" t="str">
        <f>+'5. Reporte Empre.'!A2:O2</f>
        <v>Período:  Diciembre 2007 - Agosto 2025</v>
      </c>
      <c r="B2" s="1764"/>
      <c r="C2" s="1764"/>
      <c r="D2" s="1764"/>
      <c r="E2" s="1764"/>
      <c r="F2" s="1764"/>
      <c r="G2" s="1764"/>
      <c r="H2" s="1764"/>
      <c r="I2" s="1764"/>
      <c r="J2" s="1764"/>
      <c r="K2" s="1764"/>
      <c r="L2" s="1764"/>
      <c r="M2" s="1764"/>
      <c r="N2" s="1764"/>
      <c r="O2" s="1764"/>
    </row>
    <row r="3" spans="1:17" ht="10.5" customHeight="1">
      <c r="A3" s="365"/>
      <c r="B3" s="365"/>
      <c r="C3" s="365"/>
      <c r="D3" s="365"/>
      <c r="E3" s="365"/>
      <c r="F3" s="365"/>
      <c r="G3" s="265"/>
      <c r="H3" s="265"/>
      <c r="I3" s="265"/>
      <c r="J3" s="265"/>
      <c r="K3" s="265"/>
      <c r="L3" s="265"/>
      <c r="M3" s="265"/>
      <c r="N3" s="265"/>
      <c r="O3" s="265"/>
    </row>
    <row r="4" spans="1:17" s="265" customFormat="1" ht="154.5" customHeight="1">
      <c r="A4" s="1765" t="s">
        <v>1113</v>
      </c>
      <c r="B4" s="1766"/>
      <c r="C4" s="1766"/>
      <c r="D4" s="1766"/>
      <c r="E4" s="1766"/>
      <c r="F4" s="1766"/>
      <c r="G4" s="1766"/>
      <c r="H4" s="1766"/>
      <c r="I4" s="1766"/>
      <c r="J4" s="1766"/>
      <c r="K4" s="1766"/>
      <c r="L4" s="1766"/>
      <c r="M4" s="1766"/>
      <c r="N4" s="1766"/>
      <c r="O4" s="1766"/>
      <c r="P4" s="218"/>
      <c r="Q4" s="218"/>
    </row>
    <row r="5" spans="1:17">
      <c r="A5" s="365"/>
      <c r="B5" s="365"/>
      <c r="C5" s="365"/>
      <c r="D5" s="365"/>
      <c r="E5" s="365"/>
      <c r="F5" s="365"/>
      <c r="G5" s="265"/>
      <c r="H5" s="265"/>
      <c r="I5" s="265"/>
      <c r="J5" s="265"/>
      <c r="K5" s="265"/>
      <c r="L5" s="265"/>
      <c r="M5" s="265"/>
      <c r="N5" s="265"/>
      <c r="O5" s="265"/>
    </row>
    <row r="6" spans="1:17" ht="18">
      <c r="A6" s="413" t="s">
        <v>71</v>
      </c>
      <c r="B6" s="762" t="s">
        <v>148</v>
      </c>
      <c r="C6" s="762" t="s">
        <v>146</v>
      </c>
      <c r="D6" s="1344" t="s">
        <v>1073</v>
      </c>
      <c r="E6" s="762" t="s">
        <v>1114</v>
      </c>
      <c r="F6" s="909" t="s">
        <v>1115</v>
      </c>
      <c r="G6" s="265"/>
      <c r="H6" s="265"/>
      <c r="I6" s="265"/>
      <c r="J6" s="265"/>
      <c r="K6" s="265"/>
      <c r="L6" s="265"/>
      <c r="M6" s="265"/>
      <c r="N6" s="265"/>
      <c r="O6" s="265"/>
    </row>
    <row r="7" spans="1:17" ht="21" customHeight="1">
      <c r="A7" s="1338">
        <v>2007</v>
      </c>
      <c r="B7" s="1345">
        <v>1471</v>
      </c>
      <c r="C7" s="1345">
        <v>7068</v>
      </c>
      <c r="D7" s="1346">
        <f>B7+C7</f>
        <v>8539</v>
      </c>
      <c r="E7" s="1347">
        <f>B7/D7</f>
        <v>0.17226841550532848</v>
      </c>
      <c r="F7" s="1348">
        <f>C7/D7</f>
        <v>0.82773158449467155</v>
      </c>
    </row>
    <row r="8" spans="1:17" ht="21" customHeight="1">
      <c r="A8" s="1338">
        <v>2008</v>
      </c>
      <c r="B8" s="1345">
        <v>2073</v>
      </c>
      <c r="C8" s="1345">
        <v>8902</v>
      </c>
      <c r="D8" s="1346">
        <f>B8+C8</f>
        <v>10975</v>
      </c>
      <c r="E8" s="1347">
        <f t="shared" ref="E8:E25" si="0">B8/D8</f>
        <v>0.18888382687927108</v>
      </c>
      <c r="F8" s="1348">
        <f t="shared" ref="F8:F25" si="1">C8/D8</f>
        <v>0.81111617312072892</v>
      </c>
    </row>
    <row r="9" spans="1:17" ht="21" customHeight="1">
      <c r="A9" s="1338">
        <v>2009</v>
      </c>
      <c r="B9" s="1345">
        <v>3079</v>
      </c>
      <c r="C9" s="1345">
        <v>11601</v>
      </c>
      <c r="D9" s="1346">
        <f>B9+C9</f>
        <v>14680</v>
      </c>
      <c r="E9" s="1347">
        <f t="shared" si="0"/>
        <v>0.20974114441416894</v>
      </c>
      <c r="F9" s="1348">
        <f t="shared" si="1"/>
        <v>0.79025885558583109</v>
      </c>
    </row>
    <row r="10" spans="1:17" ht="21" customHeight="1">
      <c r="A10" s="1338">
        <v>2010</v>
      </c>
      <c r="B10" s="1345">
        <v>3933</v>
      </c>
      <c r="C10" s="1345">
        <v>13522</v>
      </c>
      <c r="D10" s="1346">
        <f t="shared" ref="D10:D18" si="2">B10+C10</f>
        <v>17455</v>
      </c>
      <c r="E10" s="1347">
        <f t="shared" si="0"/>
        <v>0.22532225723288457</v>
      </c>
      <c r="F10" s="1348">
        <f t="shared" si="1"/>
        <v>0.77467774276711543</v>
      </c>
    </row>
    <row r="11" spans="1:17" ht="21" customHeight="1">
      <c r="A11" s="1338">
        <v>2011</v>
      </c>
      <c r="B11" s="1345">
        <v>5636</v>
      </c>
      <c r="C11" s="1345">
        <v>16957</v>
      </c>
      <c r="D11" s="1346">
        <f t="shared" si="2"/>
        <v>22593</v>
      </c>
      <c r="E11" s="1347">
        <f t="shared" si="0"/>
        <v>0.24945779666268314</v>
      </c>
      <c r="F11" s="1348">
        <f t="shared" si="1"/>
        <v>0.75054220333731692</v>
      </c>
    </row>
    <row r="12" spans="1:17" ht="21" customHeight="1">
      <c r="A12" s="1338">
        <v>2012</v>
      </c>
      <c r="B12" s="1345">
        <v>7023</v>
      </c>
      <c r="C12" s="1345">
        <v>19654</v>
      </c>
      <c r="D12" s="1346">
        <f t="shared" si="2"/>
        <v>26677</v>
      </c>
      <c r="E12" s="1347">
        <f t="shared" si="0"/>
        <v>0.26326048656145745</v>
      </c>
      <c r="F12" s="1348">
        <f t="shared" si="1"/>
        <v>0.7367395134385426</v>
      </c>
      <c r="G12" s="218" t="s">
        <v>1</v>
      </c>
    </row>
    <row r="13" spans="1:17" ht="21" customHeight="1">
      <c r="A13" s="1338">
        <v>2013</v>
      </c>
      <c r="B13" s="1345">
        <v>7837</v>
      </c>
      <c r="C13" s="1345">
        <v>20767</v>
      </c>
      <c r="D13" s="1346">
        <f t="shared" si="2"/>
        <v>28604</v>
      </c>
      <c r="E13" s="1347">
        <f t="shared" si="0"/>
        <v>0.27398265976786462</v>
      </c>
      <c r="F13" s="1348">
        <f t="shared" si="1"/>
        <v>0.72601734023213538</v>
      </c>
    </row>
    <row r="14" spans="1:17" ht="21" customHeight="1">
      <c r="A14" s="1338">
        <v>2014</v>
      </c>
      <c r="B14" s="1345">
        <v>8887</v>
      </c>
      <c r="C14" s="1345">
        <v>22125</v>
      </c>
      <c r="D14" s="1346">
        <f t="shared" si="2"/>
        <v>31012</v>
      </c>
      <c r="E14" s="1347">
        <f t="shared" si="0"/>
        <v>0.28656649039081644</v>
      </c>
      <c r="F14" s="1348">
        <f t="shared" si="1"/>
        <v>0.7134335096091835</v>
      </c>
    </row>
    <row r="15" spans="1:17" ht="21" customHeight="1">
      <c r="A15" s="1338">
        <v>2015</v>
      </c>
      <c r="B15" s="1345">
        <v>10111</v>
      </c>
      <c r="C15" s="1345">
        <v>24423</v>
      </c>
      <c r="D15" s="1346">
        <f t="shared" si="2"/>
        <v>34534</v>
      </c>
      <c r="E15" s="1347">
        <f t="shared" si="0"/>
        <v>0.29278392309028783</v>
      </c>
      <c r="F15" s="1348">
        <f t="shared" si="1"/>
        <v>0.70721607690971222</v>
      </c>
    </row>
    <row r="16" spans="1:17" ht="21" customHeight="1">
      <c r="A16" s="1338">
        <v>2016</v>
      </c>
      <c r="B16" s="1345">
        <v>12078</v>
      </c>
      <c r="C16" s="1345">
        <v>26764</v>
      </c>
      <c r="D16" s="1346">
        <f t="shared" si="2"/>
        <v>38842</v>
      </c>
      <c r="E16" s="1347">
        <f t="shared" si="0"/>
        <v>0.31095206220071059</v>
      </c>
      <c r="F16" s="1348">
        <f t="shared" si="1"/>
        <v>0.68904793779928941</v>
      </c>
    </row>
    <row r="17" spans="1:15" ht="21" customHeight="1">
      <c r="A17" s="1338">
        <v>2017</v>
      </c>
      <c r="B17" s="1345">
        <v>12405</v>
      </c>
      <c r="C17" s="1345">
        <v>29049</v>
      </c>
      <c r="D17" s="1346">
        <f t="shared" si="2"/>
        <v>41454</v>
      </c>
      <c r="E17" s="1347">
        <f t="shared" si="0"/>
        <v>0.29924735851787526</v>
      </c>
      <c r="F17" s="1348">
        <f t="shared" si="1"/>
        <v>0.70075264148212479</v>
      </c>
    </row>
    <row r="18" spans="1:15" ht="21" customHeight="1">
      <c r="A18" s="1338">
        <v>2018</v>
      </c>
      <c r="B18" s="1345">
        <v>14681</v>
      </c>
      <c r="C18" s="1345">
        <v>30770</v>
      </c>
      <c r="D18" s="1346">
        <f t="shared" si="2"/>
        <v>45451</v>
      </c>
      <c r="E18" s="1347">
        <f t="shared" si="0"/>
        <v>0.32300719456117577</v>
      </c>
      <c r="F18" s="1348">
        <f t="shared" si="1"/>
        <v>0.67699280543882423</v>
      </c>
    </row>
    <row r="19" spans="1:15" ht="21" customHeight="1">
      <c r="A19" s="1338">
        <v>2019</v>
      </c>
      <c r="B19" s="1345">
        <v>16847</v>
      </c>
      <c r="C19" s="1345">
        <v>32268</v>
      </c>
      <c r="D19" s="1346">
        <f t="shared" ref="D19:D23" si="3">B19+C19</f>
        <v>49115</v>
      </c>
      <c r="E19" s="1347">
        <f t="shared" si="0"/>
        <v>0.34301130001018021</v>
      </c>
      <c r="F19" s="1348">
        <f t="shared" si="1"/>
        <v>0.65698869998981979</v>
      </c>
    </row>
    <row r="20" spans="1:15" ht="21" customHeight="1">
      <c r="A20" s="1338">
        <v>2020</v>
      </c>
      <c r="B20" s="1345">
        <v>15459</v>
      </c>
      <c r="C20" s="1345">
        <v>24686</v>
      </c>
      <c r="D20" s="1346">
        <f t="shared" si="3"/>
        <v>40145</v>
      </c>
      <c r="E20" s="1347">
        <f t="shared" si="0"/>
        <v>0.38507908830489473</v>
      </c>
      <c r="F20" s="1348">
        <f t="shared" si="1"/>
        <v>0.61492091169510521</v>
      </c>
      <c r="O20" s="218" t="s">
        <v>1</v>
      </c>
    </row>
    <row r="21" spans="1:15" ht="21" customHeight="1">
      <c r="A21" s="1338">
        <v>2021</v>
      </c>
      <c r="B21" s="1345">
        <v>18828</v>
      </c>
      <c r="C21" s="1345">
        <v>28622</v>
      </c>
      <c r="D21" s="1346">
        <f t="shared" si="3"/>
        <v>47450</v>
      </c>
      <c r="E21" s="1347">
        <f t="shared" si="0"/>
        <v>0.39679662802950472</v>
      </c>
      <c r="F21" s="1348">
        <f t="shared" si="1"/>
        <v>0.60320337197049523</v>
      </c>
    </row>
    <row r="22" spans="1:15" ht="21" customHeight="1">
      <c r="A22" s="1338">
        <v>2022</v>
      </c>
      <c r="B22" s="1345">
        <v>19549</v>
      </c>
      <c r="C22" s="1345">
        <v>30046</v>
      </c>
      <c r="D22" s="1346">
        <f t="shared" si="3"/>
        <v>49595</v>
      </c>
      <c r="E22" s="1347">
        <f t="shared" si="0"/>
        <v>0.39417279967738683</v>
      </c>
      <c r="F22" s="1348">
        <f t="shared" si="1"/>
        <v>0.60582720032261317</v>
      </c>
      <c r="G22" s="309"/>
      <c r="H22" s="309"/>
      <c r="I22" s="309"/>
      <c r="J22" s="309"/>
      <c r="K22" s="309"/>
      <c r="L22" s="309"/>
      <c r="M22" s="309"/>
      <c r="N22" s="309"/>
    </row>
    <row r="23" spans="1:15" ht="21" customHeight="1">
      <c r="A23" s="1338">
        <v>2023</v>
      </c>
      <c r="B23" s="1345">
        <v>16560</v>
      </c>
      <c r="C23" s="1345">
        <v>30237</v>
      </c>
      <c r="D23" s="1346">
        <f t="shared" si="3"/>
        <v>46797</v>
      </c>
      <c r="E23" s="1347">
        <f>B23/D23</f>
        <v>0.35386883774600936</v>
      </c>
      <c r="F23" s="1348">
        <f>C23/D23</f>
        <v>0.64613116225399059</v>
      </c>
      <c r="G23" s="309"/>
      <c r="H23" s="309"/>
      <c r="I23" s="309"/>
      <c r="J23" s="309"/>
      <c r="K23" s="309"/>
      <c r="L23" s="309"/>
      <c r="M23" s="309"/>
      <c r="N23" s="309"/>
    </row>
    <row r="24" spans="1:15" ht="21" customHeight="1">
      <c r="A24" s="1338">
        <v>2024</v>
      </c>
      <c r="B24" s="1345">
        <v>18755</v>
      </c>
      <c r="C24" s="1345">
        <v>31477</v>
      </c>
      <c r="D24" s="1346">
        <v>50232</v>
      </c>
      <c r="E24" s="1347">
        <f>B24/D24</f>
        <v>0.373367574454531</v>
      </c>
      <c r="F24" s="1348">
        <f>C24/D24</f>
        <v>0.62663242554546905</v>
      </c>
      <c r="G24" s="309"/>
      <c r="H24" s="309"/>
      <c r="I24" s="309"/>
      <c r="J24" s="309"/>
      <c r="K24" s="309"/>
      <c r="L24" s="309"/>
      <c r="M24" s="309"/>
      <c r="N24" s="309"/>
    </row>
    <row r="25" spans="1:15" ht="21" customHeight="1">
      <c r="A25" s="914" t="str">
        <f>+'Resumen '!O6</f>
        <v>Ago. 2025</v>
      </c>
      <c r="B25" s="1345">
        <v>13462</v>
      </c>
      <c r="C25" s="1345">
        <v>21027</v>
      </c>
      <c r="D25" s="1346">
        <f>B25+C25</f>
        <v>34489</v>
      </c>
      <c r="E25" s="1347">
        <f t="shared" si="0"/>
        <v>0.39032735074951436</v>
      </c>
      <c r="F25" s="1348">
        <f t="shared" si="1"/>
        <v>0.6096726492504857</v>
      </c>
      <c r="G25" s="309"/>
      <c r="H25" s="309"/>
      <c r="I25" s="309"/>
      <c r="J25" s="309"/>
      <c r="K25" s="309"/>
      <c r="L25" s="309"/>
      <c r="M25" s="309"/>
      <c r="N25" s="309"/>
    </row>
    <row r="26" spans="1:15" ht="21" customHeight="1">
      <c r="A26" s="401" t="s">
        <v>64</v>
      </c>
      <c r="B26" s="764">
        <f>SUM(B7:B25)</f>
        <v>208674</v>
      </c>
      <c r="C26" s="764">
        <f>SUM(C7:C25)</f>
        <v>429965</v>
      </c>
      <c r="D26" s="764">
        <f>SUM(D7:D25)</f>
        <v>638639</v>
      </c>
      <c r="E26" s="1349">
        <f>B26/D26</f>
        <v>0.32674797499056585</v>
      </c>
      <c r="F26" s="1350">
        <f>C26/D26</f>
        <v>0.67325202500943415</v>
      </c>
    </row>
  </sheetData>
  <mergeCells count="3">
    <mergeCell ref="A2:O2"/>
    <mergeCell ref="A1:O1"/>
    <mergeCell ref="A4:O4"/>
  </mergeCells>
  <pageMargins left="0.70866141732283472" right="0.70866141732283472" top="0.74803149606299213" bottom="0.74803149606299213" header="0.31496062992125984" footer="0.31496062992125984"/>
  <pageSetup paperSize="119" scale="41" orientation="landscape" r:id="rId1"/>
  <drawing r:id="rId2"/>
  <tableParts count="1">
    <tablePart r:id="rId3"/>
  </tableParts>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tabColor theme="8" tint="-0.499984740745262"/>
    <pageSetUpPr fitToPage="1"/>
  </sheetPr>
  <dimension ref="A1:N55"/>
  <sheetViews>
    <sheetView showGridLines="0" view="pageBreakPreview" zoomScale="70" zoomScaleNormal="85" zoomScaleSheetLayoutView="70" workbookViewId="0">
      <pane xSplit="1" ySplit="4" topLeftCell="B5" activePane="bottomRight" state="frozen"/>
      <selection pane="bottomRight" activeCell="K40" sqref="K40"/>
      <selection pane="bottomLeft" activeCell="E55" sqref="E55"/>
      <selection pane="topRight" activeCell="E55" sqref="E55"/>
    </sheetView>
  </sheetViews>
  <sheetFormatPr defaultColWidth="11.42578125" defaultRowHeight="14.25"/>
  <cols>
    <col min="1" max="1" width="47.5703125" style="218" customWidth="1"/>
    <col min="2" max="7" width="22" style="871" customWidth="1"/>
    <col min="8" max="8" width="18.7109375" style="237" customWidth="1"/>
    <col min="9" max="9" width="19.140625" style="872" customWidth="1"/>
    <col min="10" max="10" width="17.42578125" style="218" customWidth="1"/>
    <col min="11" max="11" width="12.28515625" style="218" customWidth="1"/>
    <col min="12" max="16384" width="11.42578125" style="218"/>
  </cols>
  <sheetData>
    <row r="1" spans="1:11" s="369" customFormat="1" ht="68.25" customHeight="1">
      <c r="A1" s="1767" t="s">
        <v>1116</v>
      </c>
      <c r="B1" s="1767"/>
      <c r="C1" s="1767"/>
      <c r="D1" s="1767"/>
      <c r="E1" s="1767"/>
      <c r="F1" s="1767"/>
      <c r="G1" s="1767"/>
      <c r="H1" s="1767"/>
      <c r="I1" s="1767"/>
      <c r="J1" s="1767"/>
    </row>
    <row r="2" spans="1:11" s="369" customFormat="1" ht="19.5" customHeight="1">
      <c r="A2" s="1730" t="s">
        <v>52</v>
      </c>
      <c r="B2" s="1730"/>
      <c r="C2" s="1730"/>
      <c r="D2" s="1730"/>
      <c r="E2" s="1730"/>
      <c r="F2" s="1730"/>
      <c r="G2" s="1730"/>
      <c r="H2" s="1730"/>
      <c r="I2" s="1730"/>
      <c r="J2" s="1730"/>
    </row>
    <row r="3" spans="1:11" ht="18">
      <c r="A3" s="1331"/>
      <c r="B3" s="1084"/>
      <c r="C3" s="1084"/>
      <c r="D3" s="1084"/>
      <c r="E3" s="1084"/>
      <c r="F3" s="1084"/>
    </row>
    <row r="4" spans="1:11" s="265" customFormat="1" ht="33" customHeight="1">
      <c r="A4" s="413" t="s">
        <v>548</v>
      </c>
      <c r="B4" s="1085" t="s">
        <v>1117</v>
      </c>
      <c r="C4" s="1085" t="s">
        <v>1118</v>
      </c>
      <c r="D4" s="1085" t="s">
        <v>1119</v>
      </c>
      <c r="E4" s="1085" t="s">
        <v>904</v>
      </c>
      <c r="F4" s="1085" t="s">
        <v>717</v>
      </c>
      <c r="G4" s="1086" t="s">
        <v>1120</v>
      </c>
      <c r="H4" s="1087" t="s">
        <v>430</v>
      </c>
      <c r="I4" s="1088" t="s">
        <v>549</v>
      </c>
    </row>
    <row r="5" spans="1:11" s="884" customFormat="1" ht="18">
      <c r="A5" s="1089" t="s">
        <v>1121</v>
      </c>
      <c r="B5" s="1090">
        <v>33437</v>
      </c>
      <c r="C5" s="1090">
        <v>58266</v>
      </c>
      <c r="D5" s="1090">
        <v>40158</v>
      </c>
      <c r="E5" s="1091">
        <v>33234</v>
      </c>
      <c r="F5" s="1091">
        <v>17253</v>
      </c>
      <c r="G5" s="1092">
        <v>12023</v>
      </c>
      <c r="H5" s="1093">
        <f>SUM(B5:G5)</f>
        <v>194371</v>
      </c>
      <c r="I5" s="1094">
        <f>+Tabla4858[[#This Row],[Total ]]/$H$37</f>
        <v>0.30425996193052318</v>
      </c>
    </row>
    <row r="6" spans="1:11" s="884" customFormat="1" ht="18">
      <c r="A6" s="1089" t="s">
        <v>1122</v>
      </c>
      <c r="B6" s="1091">
        <v>20203</v>
      </c>
      <c r="C6" s="1091">
        <v>46453</v>
      </c>
      <c r="D6" s="1091">
        <v>23834</v>
      </c>
      <c r="E6" s="1091">
        <v>15417</v>
      </c>
      <c r="F6" s="1091">
        <v>8071</v>
      </c>
      <c r="G6" s="1092">
        <v>5545</v>
      </c>
      <c r="H6" s="1093">
        <f t="shared" ref="H6:H36" si="0">SUM(B6:G6)</f>
        <v>119523</v>
      </c>
      <c r="I6" s="1094">
        <f>+Tabla4858[[#This Row],[Total ]]/$H$37</f>
        <v>0.18709613795176197</v>
      </c>
    </row>
    <row r="7" spans="1:11" s="884" customFormat="1" ht="18">
      <c r="A7" s="1089" t="s">
        <v>1123</v>
      </c>
      <c r="B7" s="1091">
        <v>5117</v>
      </c>
      <c r="C7" s="1091">
        <v>14923</v>
      </c>
      <c r="D7" s="1091">
        <v>15728</v>
      </c>
      <c r="E7" s="1091">
        <v>10206</v>
      </c>
      <c r="F7" s="1091">
        <v>5552</v>
      </c>
      <c r="G7" s="1092">
        <v>3803</v>
      </c>
      <c r="H7" s="1093">
        <f t="shared" si="0"/>
        <v>55329</v>
      </c>
      <c r="I7" s="1094">
        <f>+Tabla4858[[#This Row],[Total ]]/$H$37</f>
        <v>8.6609625065744988E-2</v>
      </c>
      <c r="K7" s="736"/>
    </row>
    <row r="8" spans="1:11" s="884" customFormat="1" ht="18">
      <c r="A8" s="1089" t="s">
        <v>1124</v>
      </c>
      <c r="B8" s="1091">
        <v>11026</v>
      </c>
      <c r="C8" s="1091">
        <v>22123</v>
      </c>
      <c r="D8" s="1091">
        <v>9483</v>
      </c>
      <c r="E8" s="1091">
        <v>9421</v>
      </c>
      <c r="F8" s="1091">
        <v>5270</v>
      </c>
      <c r="G8" s="1092">
        <v>3575</v>
      </c>
      <c r="H8" s="1093">
        <f t="shared" si="0"/>
        <v>60898</v>
      </c>
      <c r="I8" s="1094">
        <f>+Tabla4858[[#This Row],[Total ]]/$H$37</f>
        <v>9.5327096951937279E-2</v>
      </c>
    </row>
    <row r="9" spans="1:11" s="884" customFormat="1" ht="18">
      <c r="A9" s="1089" t="s">
        <v>1125</v>
      </c>
      <c r="B9" s="1091">
        <v>6715</v>
      </c>
      <c r="C9" s="1091">
        <v>13036</v>
      </c>
      <c r="D9" s="1091">
        <v>6741</v>
      </c>
      <c r="E9" s="1091">
        <v>4258</v>
      </c>
      <c r="F9" s="1091">
        <v>2399</v>
      </c>
      <c r="G9" s="1092">
        <v>1464</v>
      </c>
      <c r="H9" s="1093">
        <f t="shared" si="0"/>
        <v>34613</v>
      </c>
      <c r="I9" s="1094">
        <f>+Tabla4858[[#This Row],[Total ]]/$H$37</f>
        <v>5.4181694091717386E-2</v>
      </c>
    </row>
    <row r="10" spans="1:11" s="884" customFormat="1" ht="18">
      <c r="A10" s="1089" t="s">
        <v>1126</v>
      </c>
      <c r="B10" s="1091">
        <v>2974</v>
      </c>
      <c r="C10" s="1091">
        <v>7320</v>
      </c>
      <c r="D10" s="1091">
        <v>3922</v>
      </c>
      <c r="E10" s="1091">
        <v>2207</v>
      </c>
      <c r="F10" s="1091">
        <v>1386</v>
      </c>
      <c r="G10" s="1092">
        <v>1107</v>
      </c>
      <c r="H10" s="1093">
        <f t="shared" si="0"/>
        <v>18916</v>
      </c>
      <c r="I10" s="1094">
        <f>+Tabla4858[[#This Row],[Total ]]/$H$37</f>
        <v>2.961028877701806E-2</v>
      </c>
    </row>
    <row r="11" spans="1:11" s="884" customFormat="1" ht="18">
      <c r="A11" s="1089" t="s">
        <v>1127</v>
      </c>
      <c r="B11" s="1091">
        <v>4447</v>
      </c>
      <c r="C11" s="1091">
        <v>7517</v>
      </c>
      <c r="D11" s="1091">
        <v>4107</v>
      </c>
      <c r="E11" s="1091">
        <v>2973</v>
      </c>
      <c r="F11" s="1091">
        <v>1370</v>
      </c>
      <c r="G11" s="1092">
        <v>892</v>
      </c>
      <c r="H11" s="1093">
        <f t="shared" si="0"/>
        <v>21306</v>
      </c>
      <c r="I11" s="1094">
        <f>+Tabla4858[[#This Row],[Total ]]/$H$37</f>
        <v>3.3351491471936286E-2</v>
      </c>
    </row>
    <row r="12" spans="1:11" s="884" customFormat="1" ht="18">
      <c r="A12" s="1089" t="s">
        <v>1128</v>
      </c>
      <c r="B12" s="1091">
        <v>2980</v>
      </c>
      <c r="C12" s="1091">
        <v>6390</v>
      </c>
      <c r="D12" s="1091">
        <v>3935</v>
      </c>
      <c r="E12" s="1091">
        <v>2168</v>
      </c>
      <c r="F12" s="1091">
        <v>1011</v>
      </c>
      <c r="G12" s="1092">
        <v>675</v>
      </c>
      <c r="H12" s="1093">
        <f t="shared" si="0"/>
        <v>17159</v>
      </c>
      <c r="I12" s="1094">
        <f>+Tabla4858[[#This Row],[Total ]]/$H$37</f>
        <v>2.685995692138152E-2</v>
      </c>
    </row>
    <row r="13" spans="1:11" s="884" customFormat="1" ht="18">
      <c r="A13" s="1089" t="s">
        <v>1129</v>
      </c>
      <c r="B13" s="1091">
        <v>2108</v>
      </c>
      <c r="C13" s="1091">
        <v>5415</v>
      </c>
      <c r="D13" s="1091">
        <v>3384</v>
      </c>
      <c r="E13" s="1091">
        <v>1897</v>
      </c>
      <c r="F13" s="1091">
        <v>1005</v>
      </c>
      <c r="G13" s="1092">
        <v>776</v>
      </c>
      <c r="H13" s="1093">
        <f t="shared" si="0"/>
        <v>14585</v>
      </c>
      <c r="I13" s="1094">
        <f>+Tabla4858[[#This Row],[Total ]]/$H$37</f>
        <v>2.2830728579657875E-2</v>
      </c>
    </row>
    <row r="14" spans="1:11" s="884" customFormat="1" ht="18">
      <c r="A14" s="1089" t="s">
        <v>1130</v>
      </c>
      <c r="B14" s="1091">
        <v>1283</v>
      </c>
      <c r="C14" s="1091">
        <v>3599</v>
      </c>
      <c r="D14" s="1091">
        <v>2768</v>
      </c>
      <c r="E14" s="1091">
        <v>1550</v>
      </c>
      <c r="F14" s="1091">
        <v>885</v>
      </c>
      <c r="G14" s="1092">
        <v>549</v>
      </c>
      <c r="H14" s="1093">
        <f t="shared" si="0"/>
        <v>10634</v>
      </c>
      <c r="I14" s="1094">
        <f>+Tabla4858[[#This Row],[Total ]]/$H$37</f>
        <v>1.664600395722193E-2</v>
      </c>
    </row>
    <row r="15" spans="1:11" s="884" customFormat="1" ht="18">
      <c r="A15" s="1089" t="s">
        <v>1131</v>
      </c>
      <c r="B15" s="1091">
        <v>1094</v>
      </c>
      <c r="C15" s="1091">
        <v>4715</v>
      </c>
      <c r="D15" s="1091">
        <v>2899</v>
      </c>
      <c r="E15" s="1091">
        <v>2106</v>
      </c>
      <c r="F15" s="1091">
        <v>774</v>
      </c>
      <c r="G15" s="1092">
        <v>578</v>
      </c>
      <c r="H15" s="1093">
        <f t="shared" si="0"/>
        <v>12166</v>
      </c>
      <c r="I15" s="1094">
        <f>+Tabla4858[[#This Row],[Total ]]/$H$37</f>
        <v>1.9044130538232274E-2</v>
      </c>
    </row>
    <row r="16" spans="1:11" s="884" customFormat="1" ht="18">
      <c r="A16" s="1089" t="s">
        <v>1132</v>
      </c>
      <c r="B16" s="1091">
        <v>958</v>
      </c>
      <c r="C16" s="1091">
        <v>4489</v>
      </c>
      <c r="D16" s="1091">
        <v>2957</v>
      </c>
      <c r="E16" s="1091">
        <v>1458</v>
      </c>
      <c r="F16" s="1091">
        <v>717</v>
      </c>
      <c r="G16" s="1092">
        <v>491</v>
      </c>
      <c r="H16" s="1093">
        <f t="shared" si="0"/>
        <v>11070</v>
      </c>
      <c r="I16" s="1094">
        <f>+Tabla4858[[#This Row],[Total ]]/$H$37</f>
        <v>1.7328499511608687E-2</v>
      </c>
    </row>
    <row r="17" spans="1:14" s="884" customFormat="1" ht="18">
      <c r="A17" s="1089" t="s">
        <v>1133</v>
      </c>
      <c r="B17" s="1091">
        <v>1301</v>
      </c>
      <c r="C17" s="1091">
        <v>2649</v>
      </c>
      <c r="D17" s="1091">
        <v>1828</v>
      </c>
      <c r="E17" s="1091">
        <v>1134</v>
      </c>
      <c r="F17" s="1091">
        <v>566</v>
      </c>
      <c r="G17" s="1092">
        <v>391</v>
      </c>
      <c r="H17" s="1093">
        <f t="shared" si="0"/>
        <v>7869</v>
      </c>
      <c r="I17" s="1094">
        <f>+Tabla4858[[#This Row],[Total ]]/$H$37</f>
        <v>1.2317792471260049E-2</v>
      </c>
    </row>
    <row r="18" spans="1:14" s="884" customFormat="1" ht="18">
      <c r="A18" s="1089" t="s">
        <v>1134</v>
      </c>
      <c r="B18" s="1091">
        <v>863</v>
      </c>
      <c r="C18" s="1091">
        <v>2160</v>
      </c>
      <c r="D18" s="1091">
        <v>2251</v>
      </c>
      <c r="E18" s="1091">
        <v>635</v>
      </c>
      <c r="F18" s="1091">
        <v>397</v>
      </c>
      <c r="G18" s="1092">
        <v>266</v>
      </c>
      <c r="H18" s="1093">
        <f t="shared" si="0"/>
        <v>6572</v>
      </c>
      <c r="I18" s="1094">
        <f>+Tabla4858[[#This Row],[Total ]]/$H$37</f>
        <v>1.0287524732637063E-2</v>
      </c>
    </row>
    <row r="19" spans="1:14" s="884" customFormat="1" ht="18">
      <c r="A19" s="1089" t="s">
        <v>1135</v>
      </c>
      <c r="B19" s="1091">
        <v>739</v>
      </c>
      <c r="C19" s="1091">
        <v>1782</v>
      </c>
      <c r="D19" s="1091">
        <v>1426</v>
      </c>
      <c r="E19" s="1091">
        <v>1101</v>
      </c>
      <c r="F19" s="1091">
        <v>437</v>
      </c>
      <c r="G19" s="1092">
        <v>263</v>
      </c>
      <c r="H19" s="1093">
        <f t="shared" si="0"/>
        <v>5748</v>
      </c>
      <c r="I19" s="1094">
        <f>+Tabla4858[[#This Row],[Total ]]/$H$37</f>
        <v>8.9976707491171391E-3</v>
      </c>
    </row>
    <row r="20" spans="1:14" s="884" customFormat="1" ht="18">
      <c r="A20" s="1089" t="s">
        <v>1136</v>
      </c>
      <c r="B20" s="1091">
        <v>615</v>
      </c>
      <c r="C20" s="1091">
        <v>2767</v>
      </c>
      <c r="D20" s="1091">
        <v>1274</v>
      </c>
      <c r="E20" s="1091">
        <v>648</v>
      </c>
      <c r="F20" s="1091">
        <v>371</v>
      </c>
      <c r="G20" s="1092">
        <v>241</v>
      </c>
      <c r="H20" s="1093">
        <f t="shared" si="0"/>
        <v>5916</v>
      </c>
      <c r="I20" s="1094">
        <f>+Tabla4858[[#This Row],[Total ]]/$H$37</f>
        <v>9.260650687504696E-3</v>
      </c>
    </row>
    <row r="21" spans="1:14" s="884" customFormat="1" ht="18">
      <c r="A21" s="1089" t="s">
        <v>1137</v>
      </c>
      <c r="B21" s="1091">
        <v>680</v>
      </c>
      <c r="C21" s="1091">
        <v>1698</v>
      </c>
      <c r="D21" s="1091">
        <v>745</v>
      </c>
      <c r="E21" s="1091">
        <v>820</v>
      </c>
      <c r="F21" s="1091">
        <v>334</v>
      </c>
      <c r="G21" s="1092">
        <v>233</v>
      </c>
      <c r="H21" s="1093">
        <f t="shared" si="0"/>
        <v>4510</v>
      </c>
      <c r="I21" s="1094">
        <f>+Tabla4858[[#This Row],[Total ]]/$H$37</f>
        <v>7.0597590602850206E-3</v>
      </c>
    </row>
    <row r="22" spans="1:14" s="884" customFormat="1" ht="18">
      <c r="A22" s="1089" t="s">
        <v>1138</v>
      </c>
      <c r="B22" s="1091">
        <v>326</v>
      </c>
      <c r="C22" s="1091">
        <v>1234</v>
      </c>
      <c r="D22" s="1091">
        <v>781</v>
      </c>
      <c r="E22" s="1091">
        <v>552</v>
      </c>
      <c r="F22" s="1091">
        <v>273</v>
      </c>
      <c r="G22" s="1092">
        <v>199</v>
      </c>
      <c r="H22" s="1093">
        <f t="shared" si="0"/>
        <v>3365</v>
      </c>
      <c r="I22" s="1094">
        <f>+Tabla4858[[#This Row],[Total ]]/$H$37</f>
        <v>5.2674255516317282E-3</v>
      </c>
      <c r="M22" s="218"/>
      <c r="N22" s="218"/>
    </row>
    <row r="23" spans="1:14" ht="18">
      <c r="A23" s="1089" t="s">
        <v>1139</v>
      </c>
      <c r="B23" s="1091">
        <v>199</v>
      </c>
      <c r="C23" s="1091">
        <v>1333</v>
      </c>
      <c r="D23" s="1091">
        <v>915</v>
      </c>
      <c r="E23" s="1091">
        <v>345</v>
      </c>
      <c r="F23" s="1091">
        <v>286</v>
      </c>
      <c r="G23" s="1092">
        <v>188</v>
      </c>
      <c r="H23" s="1093">
        <f t="shared" si="0"/>
        <v>3266</v>
      </c>
      <c r="I23" s="1094">
        <f>+Tabla4858[[#This Row],[Total ]]/$H$37</f>
        <v>5.1124552307962035E-3</v>
      </c>
    </row>
    <row r="24" spans="1:14" ht="18">
      <c r="A24" s="1089" t="s">
        <v>1140</v>
      </c>
      <c r="B24" s="1091">
        <v>359</v>
      </c>
      <c r="C24" s="1091">
        <v>1895</v>
      </c>
      <c r="D24" s="1091">
        <v>882</v>
      </c>
      <c r="E24" s="1091">
        <v>569</v>
      </c>
      <c r="F24" s="1091">
        <v>253</v>
      </c>
      <c r="G24" s="1092">
        <v>101</v>
      </c>
      <c r="H24" s="1093">
        <f t="shared" si="0"/>
        <v>4059</v>
      </c>
      <c r="I24" s="1094">
        <f>+Tabla4858[[#This Row],[Total ]]/$H$37</f>
        <v>6.3537831542565181E-3</v>
      </c>
    </row>
    <row r="25" spans="1:14" ht="18">
      <c r="A25" s="1089" t="s">
        <v>1141</v>
      </c>
      <c r="B25" s="1091">
        <v>274</v>
      </c>
      <c r="C25" s="1091">
        <v>1269</v>
      </c>
      <c r="D25" s="1091">
        <v>804</v>
      </c>
      <c r="E25" s="1091">
        <v>420</v>
      </c>
      <c r="F25" s="1091">
        <v>226</v>
      </c>
      <c r="G25" s="1092">
        <v>143</v>
      </c>
      <c r="H25" s="1093">
        <f t="shared" si="0"/>
        <v>3136</v>
      </c>
      <c r="I25" s="1094">
        <f>+Tabla4858[[#This Row],[Total ]]/$H$37</f>
        <v>4.9089588499010694E-3</v>
      </c>
    </row>
    <row r="26" spans="1:14" ht="18">
      <c r="A26" s="1089" t="s">
        <v>1142</v>
      </c>
      <c r="B26" s="1091">
        <v>503</v>
      </c>
      <c r="C26" s="1091">
        <v>1145</v>
      </c>
      <c r="D26" s="1091">
        <v>989</v>
      </c>
      <c r="E26" s="1091">
        <v>562</v>
      </c>
      <c r="F26" s="1091">
        <v>235</v>
      </c>
      <c r="G26" s="1092">
        <v>156</v>
      </c>
      <c r="H26" s="1093">
        <f t="shared" si="0"/>
        <v>3590</v>
      </c>
      <c r="I26" s="1094">
        <f>+Tabla4858[[#This Row],[Total ]]/$H$37</f>
        <v>5.619630826257921E-3</v>
      </c>
    </row>
    <row r="27" spans="1:14" ht="18">
      <c r="A27" s="1089" t="s">
        <v>1143</v>
      </c>
      <c r="B27" s="1091">
        <v>447</v>
      </c>
      <c r="C27" s="1091">
        <v>906</v>
      </c>
      <c r="D27" s="1091">
        <v>679</v>
      </c>
      <c r="E27" s="1091">
        <v>539</v>
      </c>
      <c r="F27" s="1091">
        <v>223</v>
      </c>
      <c r="G27" s="1092">
        <v>178</v>
      </c>
      <c r="H27" s="1093">
        <f t="shared" si="0"/>
        <v>2972</v>
      </c>
      <c r="I27" s="1094">
        <f>+Tabla4858[[#This Row],[Total ]]/$H$37</f>
        <v>4.6522403386179776E-3</v>
      </c>
    </row>
    <row r="28" spans="1:14" ht="18">
      <c r="A28" s="1089" t="s">
        <v>1144</v>
      </c>
      <c r="B28" s="1091">
        <v>286</v>
      </c>
      <c r="C28" s="1091">
        <v>1136</v>
      </c>
      <c r="D28" s="1091">
        <v>651</v>
      </c>
      <c r="E28" s="1091">
        <v>514</v>
      </c>
      <c r="F28" s="1091">
        <v>211</v>
      </c>
      <c r="G28" s="1092">
        <v>156</v>
      </c>
      <c r="H28" s="1093">
        <f t="shared" si="0"/>
        <v>2954</v>
      </c>
      <c r="I28" s="1094">
        <f>+Tabla4858[[#This Row],[Total ]]/$H$37</f>
        <v>4.624063916647882E-3</v>
      </c>
    </row>
    <row r="29" spans="1:14" ht="18">
      <c r="A29" s="1089" t="s">
        <v>1145</v>
      </c>
      <c r="B29" s="1091">
        <v>576</v>
      </c>
      <c r="C29" s="1091">
        <v>1581</v>
      </c>
      <c r="D29" s="1091">
        <v>1100</v>
      </c>
      <c r="E29" s="1091">
        <v>495</v>
      </c>
      <c r="F29" s="1091">
        <v>184</v>
      </c>
      <c r="G29" s="1092">
        <v>106</v>
      </c>
      <c r="H29" s="1093">
        <f t="shared" si="0"/>
        <v>4042</v>
      </c>
      <c r="I29" s="1094">
        <f>+Tabla4858[[#This Row],[Total ]]/$H$37</f>
        <v>6.3271720890625393E-3</v>
      </c>
    </row>
    <row r="30" spans="1:14" ht="18">
      <c r="A30" s="1089" t="s">
        <v>1146</v>
      </c>
      <c r="B30" s="1091">
        <v>514</v>
      </c>
      <c r="C30" s="1091">
        <v>1447</v>
      </c>
      <c r="D30" s="1091">
        <v>538</v>
      </c>
      <c r="E30" s="1091">
        <v>438</v>
      </c>
      <c r="F30" s="1091">
        <v>194</v>
      </c>
      <c r="G30" s="1092">
        <v>140</v>
      </c>
      <c r="H30" s="1093">
        <f t="shared" si="0"/>
        <v>3271</v>
      </c>
      <c r="I30" s="1094">
        <f>+Tabla4858[[#This Row],[Total ]]/$H$37</f>
        <v>5.1202820146767853E-3</v>
      </c>
    </row>
    <row r="31" spans="1:14" ht="18">
      <c r="A31" s="1089" t="s">
        <v>1147</v>
      </c>
      <c r="B31" s="1091">
        <v>97</v>
      </c>
      <c r="C31" s="1091">
        <v>506</v>
      </c>
      <c r="D31" s="1091">
        <v>327</v>
      </c>
      <c r="E31" s="1091">
        <v>180</v>
      </c>
      <c r="F31" s="1091">
        <v>74</v>
      </c>
      <c r="G31" s="1092">
        <v>54</v>
      </c>
      <c r="H31" s="1093">
        <f t="shared" si="0"/>
        <v>1238</v>
      </c>
      <c r="I31" s="1094">
        <f>+Tabla4858[[#This Row],[Total ]]/$H$37</f>
        <v>1.9379116888321186E-3</v>
      </c>
    </row>
    <row r="32" spans="1:14" ht="18">
      <c r="A32" s="1089" t="s">
        <v>1148</v>
      </c>
      <c r="B32" s="1091">
        <v>164</v>
      </c>
      <c r="C32" s="1091">
        <v>840</v>
      </c>
      <c r="D32" s="1091">
        <v>700</v>
      </c>
      <c r="E32" s="1091">
        <v>139</v>
      </c>
      <c r="F32" s="1091">
        <v>66</v>
      </c>
      <c r="G32" s="1092">
        <v>56</v>
      </c>
      <c r="H32" s="1093">
        <f t="shared" si="0"/>
        <v>1965</v>
      </c>
      <c r="I32" s="1094">
        <f>+Tabla4858[[#This Row],[Total ]]/$H$37</f>
        <v>3.0759260650687504E-3</v>
      </c>
    </row>
    <row r="33" spans="1:14" ht="18">
      <c r="A33" s="1089" t="s">
        <v>1149</v>
      </c>
      <c r="B33" s="1091">
        <v>9</v>
      </c>
      <c r="C33" s="1091">
        <v>78</v>
      </c>
      <c r="D33" s="1091">
        <v>251</v>
      </c>
      <c r="E33" s="1091">
        <v>126</v>
      </c>
      <c r="F33" s="1091">
        <v>64</v>
      </c>
      <c r="G33" s="1092">
        <v>33</v>
      </c>
      <c r="H33" s="1093">
        <f t="shared" si="0"/>
        <v>561</v>
      </c>
      <c r="I33" s="1094">
        <f>+Tabla4858[[#This Row],[Total ]]/$H$37</f>
        <v>8.7816515140130738E-4</v>
      </c>
    </row>
    <row r="34" spans="1:14" ht="18">
      <c r="A34" s="1089" t="s">
        <v>1150</v>
      </c>
      <c r="B34" s="1091">
        <v>394</v>
      </c>
      <c r="C34" s="1091">
        <v>502</v>
      </c>
      <c r="D34" s="1091">
        <v>384</v>
      </c>
      <c r="E34" s="1091">
        <v>130</v>
      </c>
      <c r="F34" s="1091">
        <v>59</v>
      </c>
      <c r="G34" s="1092">
        <v>31</v>
      </c>
      <c r="H34" s="1093">
        <f t="shared" si="0"/>
        <v>1500</v>
      </c>
      <c r="I34" s="1094">
        <f>+Tabla4858[[#This Row],[Total ]]/$H$37</f>
        <v>2.3480351641746188E-3</v>
      </c>
    </row>
    <row r="35" spans="1:14" ht="18">
      <c r="A35" s="1095" t="s">
        <v>1151</v>
      </c>
      <c r="B35" s="1096">
        <v>134</v>
      </c>
      <c r="C35" s="1096">
        <v>486</v>
      </c>
      <c r="D35" s="1096">
        <v>168</v>
      </c>
      <c r="E35" s="1096">
        <v>100</v>
      </c>
      <c r="F35" s="1096">
        <v>47</v>
      </c>
      <c r="G35" s="1092">
        <v>32</v>
      </c>
      <c r="H35" s="1097">
        <f t="shared" si="0"/>
        <v>967</v>
      </c>
      <c r="I35" s="1094">
        <f>+Tabla4858[[#This Row],[Total ]]/$H$37</f>
        <v>1.5137000025045708E-3</v>
      </c>
      <c r="J35" s="884"/>
    </row>
    <row r="36" spans="1:14" ht="18">
      <c r="A36" s="1095" t="s">
        <v>1152</v>
      </c>
      <c r="B36" s="1096">
        <v>123</v>
      </c>
      <c r="C36" s="1096">
        <v>371</v>
      </c>
      <c r="D36" s="1096">
        <v>134</v>
      </c>
      <c r="E36" s="1096">
        <v>50</v>
      </c>
      <c r="F36" s="1096">
        <v>39</v>
      </c>
      <c r="G36" s="1092">
        <v>44</v>
      </c>
      <c r="H36" s="1097">
        <f t="shared" si="0"/>
        <v>761</v>
      </c>
      <c r="I36" s="1094">
        <f>+Tabla4858[[#This Row],[Total ]]/$H$37</f>
        <v>1.19123650662459E-3</v>
      </c>
    </row>
    <row r="37" spans="1:14" ht="18">
      <c r="A37" s="1098" t="s">
        <v>130</v>
      </c>
      <c r="B37" s="1099">
        <f t="shared" ref="B37:I37" si="1">SUM(B5:B36)</f>
        <v>100945</v>
      </c>
      <c r="C37" s="1099">
        <f t="shared" si="1"/>
        <v>220031</v>
      </c>
      <c r="D37" s="1099">
        <f t="shared" si="1"/>
        <v>136743</v>
      </c>
      <c r="E37" s="1099">
        <f t="shared" si="1"/>
        <v>96392</v>
      </c>
      <c r="F37" s="1099">
        <f t="shared" si="1"/>
        <v>50232</v>
      </c>
      <c r="G37" s="1099">
        <f>SUM(G5:G36)</f>
        <v>34489</v>
      </c>
      <c r="H37" s="1099">
        <f t="shared" si="1"/>
        <v>638832</v>
      </c>
      <c r="I37" s="1100">
        <f t="shared" si="1"/>
        <v>1</v>
      </c>
    </row>
    <row r="38" spans="1:14">
      <c r="M38" s="884"/>
      <c r="N38" s="884"/>
    </row>
    <row r="39" spans="1:14" s="884" customFormat="1">
      <c r="A39" s="218"/>
      <c r="B39" s="871"/>
      <c r="C39" s="871"/>
      <c r="D39" s="871"/>
      <c r="E39" s="871"/>
      <c r="F39" s="871"/>
      <c r="G39" s="871"/>
      <c r="H39" s="237"/>
      <c r="I39" s="872"/>
      <c r="J39" s="218"/>
      <c r="M39" s="218"/>
      <c r="N39" s="218"/>
    </row>
    <row r="40" spans="1:14">
      <c r="J40" s="884"/>
    </row>
    <row r="42" spans="1:14">
      <c r="J42" s="884"/>
    </row>
    <row r="43" spans="1:14">
      <c r="A43" s="884"/>
      <c r="B43" s="1101"/>
      <c r="C43" s="1101"/>
      <c r="D43" s="1101"/>
      <c r="E43" s="1101"/>
      <c r="F43" s="1101"/>
      <c r="G43" s="1101"/>
      <c r="H43" s="1102"/>
      <c r="I43" s="1103"/>
    </row>
    <row r="44" spans="1:14">
      <c r="J44" s="884"/>
    </row>
    <row r="45" spans="1:14">
      <c r="A45" s="884"/>
      <c r="B45" s="1101"/>
      <c r="C45" s="1101"/>
      <c r="D45" s="1101"/>
      <c r="E45" s="1101"/>
      <c r="F45" s="1101"/>
      <c r="G45" s="1101"/>
      <c r="H45" s="1102"/>
      <c r="I45" s="1103"/>
      <c r="J45" s="265"/>
    </row>
    <row r="46" spans="1:14">
      <c r="J46" s="736"/>
    </row>
    <row r="47" spans="1:14">
      <c r="A47" s="884"/>
      <c r="B47" s="1101"/>
      <c r="C47" s="1101"/>
      <c r="D47" s="1101"/>
      <c r="E47" s="1101"/>
      <c r="F47" s="1101"/>
      <c r="G47" s="1101"/>
      <c r="H47" s="1102"/>
      <c r="I47" s="1103"/>
    </row>
    <row r="48" spans="1:14">
      <c r="A48" s="265"/>
      <c r="B48" s="1104"/>
      <c r="C48" s="1104"/>
      <c r="D48" s="1104"/>
      <c r="E48" s="1104"/>
      <c r="F48" s="1104"/>
      <c r="G48" s="1104"/>
      <c r="H48" s="284"/>
      <c r="I48" s="1105"/>
      <c r="J48" s="265"/>
      <c r="M48" s="884"/>
      <c r="N48" s="884"/>
    </row>
    <row r="49" spans="1:14" s="884" customFormat="1">
      <c r="A49" s="736"/>
      <c r="B49" s="1106"/>
      <c r="C49" s="1106"/>
      <c r="D49" s="1106"/>
      <c r="E49" s="1106"/>
      <c r="F49" s="1106"/>
      <c r="G49" s="1106"/>
      <c r="H49" s="1107"/>
      <c r="I49" s="1108"/>
      <c r="J49" s="218"/>
      <c r="K49" s="736"/>
      <c r="M49" s="218"/>
      <c r="N49" s="218"/>
    </row>
    <row r="50" spans="1:14">
      <c r="M50" s="884"/>
      <c r="N50" s="884"/>
    </row>
    <row r="51" spans="1:14" s="884" customFormat="1">
      <c r="A51" s="218"/>
      <c r="B51" s="871"/>
      <c r="C51" s="871"/>
      <c r="D51" s="871"/>
      <c r="E51" s="871"/>
      <c r="F51" s="871"/>
      <c r="G51" s="871"/>
      <c r="H51" s="237"/>
      <c r="I51" s="872"/>
      <c r="J51" s="218"/>
      <c r="M51" s="218"/>
      <c r="N51" s="218"/>
    </row>
    <row r="52" spans="1:14">
      <c r="M52" s="884"/>
      <c r="N52" s="884"/>
    </row>
    <row r="53" spans="1:14" s="884" customFormat="1">
      <c r="A53" s="218"/>
      <c r="B53" s="871"/>
      <c r="C53" s="871"/>
      <c r="D53" s="871"/>
      <c r="E53" s="871"/>
      <c r="F53" s="871"/>
      <c r="G53" s="871"/>
      <c r="H53" s="237"/>
      <c r="I53" s="872"/>
      <c r="J53" s="218"/>
      <c r="M53" s="265"/>
      <c r="N53" s="265"/>
    </row>
    <row r="54" spans="1:14" s="265" customFormat="1">
      <c r="A54" s="218"/>
      <c r="B54" s="871"/>
      <c r="C54" s="871"/>
      <c r="D54" s="871"/>
      <c r="E54" s="871"/>
      <c r="F54" s="871"/>
      <c r="G54" s="871"/>
      <c r="H54" s="237"/>
      <c r="I54" s="872"/>
      <c r="J54" s="218"/>
      <c r="K54" s="218"/>
      <c r="M54" s="736"/>
      <c r="N54" s="736"/>
    </row>
    <row r="55" spans="1:14" s="736" customFormat="1">
      <c r="A55" s="218"/>
      <c r="B55" s="871"/>
      <c r="C55" s="871"/>
      <c r="D55" s="871"/>
      <c r="E55" s="871"/>
      <c r="F55" s="871"/>
      <c r="G55" s="871"/>
      <c r="H55" s="237"/>
      <c r="I55" s="872"/>
      <c r="J55" s="218"/>
      <c r="K55" s="884"/>
      <c r="M55" s="218"/>
      <c r="N55" s="218"/>
    </row>
  </sheetData>
  <mergeCells count="2">
    <mergeCell ref="A1:J1"/>
    <mergeCell ref="A2:J2"/>
  </mergeCells>
  <pageMargins left="0.70866141732283472" right="0.70866141732283472" top="0.74803149606299213" bottom="0.74803149606299213" header="0.31496062992125984" footer="0.31496062992125984"/>
  <pageSetup paperSize="119" scale="36" orientation="landscape" r:id="rId1"/>
  <drawing r:id="rId2"/>
  <tableParts count="1">
    <tablePart r:id="rId3"/>
  </tableParts>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tabColor theme="1"/>
  </sheetPr>
  <dimension ref="A1"/>
  <sheetViews>
    <sheetView view="pageBreakPreview" zoomScale="70" zoomScaleNormal="55" zoomScaleSheetLayoutView="70" workbookViewId="0">
      <selection activeCell="W41" sqref="W41"/>
    </sheetView>
  </sheetViews>
  <sheetFormatPr defaultColWidth="10.85546875" defaultRowHeight="15"/>
  <sheetData/>
  <pageMargins left="0.7" right="0.7" top="0.75" bottom="0.75" header="0.3" footer="0.3"/>
  <pageSetup scale="79" orientation="portrait" r:id="rId1"/>
  <drawing r:id="rId2"/>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45">
    <tabColor theme="1"/>
    <pageSetUpPr fitToPage="1"/>
  </sheetPr>
  <dimension ref="A2:X47"/>
  <sheetViews>
    <sheetView showGridLines="0" view="pageBreakPreview" zoomScale="85" zoomScaleNormal="100" zoomScaleSheetLayoutView="85" workbookViewId="0">
      <selection activeCell="M24" sqref="M24"/>
    </sheetView>
  </sheetViews>
  <sheetFormatPr defaultColWidth="11.42578125" defaultRowHeight="15"/>
  <cols>
    <col min="3" max="3" width="18.85546875" customWidth="1"/>
    <col min="4" max="4" width="17.5703125" customWidth="1"/>
    <col min="5" max="5" width="7.7109375" customWidth="1"/>
    <col min="6" max="6" width="21.7109375" customWidth="1"/>
    <col min="7" max="7" width="20" customWidth="1"/>
    <col min="8" max="8" width="32.28515625" customWidth="1"/>
    <col min="9" max="9" width="14.7109375" customWidth="1"/>
  </cols>
  <sheetData>
    <row r="2" spans="1:24" ht="17.25" customHeight="1"/>
    <row r="3" spans="1:24" ht="30.75" customHeight="1"/>
    <row r="5" spans="1:24" ht="21" customHeight="1">
      <c r="A5" s="1623" t="s">
        <v>1153</v>
      </c>
      <c r="B5" s="1623"/>
      <c r="C5" s="1623"/>
      <c r="D5" s="1623"/>
      <c r="E5" s="1623"/>
      <c r="F5" s="1623"/>
      <c r="G5" s="1623"/>
      <c r="H5" s="1623"/>
      <c r="I5" s="1623"/>
      <c r="J5" s="1623"/>
    </row>
    <row r="6" spans="1:24" ht="15.75" customHeight="1">
      <c r="A6" s="1623"/>
      <c r="B6" s="1623"/>
      <c r="C6" s="1623"/>
      <c r="D6" s="1623"/>
      <c r="E6" s="1623"/>
      <c r="F6" s="1623"/>
      <c r="G6" s="1623"/>
      <c r="H6" s="1623"/>
      <c r="I6" s="1623"/>
      <c r="J6" s="1623"/>
      <c r="L6" s="994"/>
      <c r="M6" s="994"/>
      <c r="N6" s="994"/>
      <c r="O6" s="994"/>
      <c r="P6" s="994"/>
      <c r="Q6" s="994"/>
      <c r="R6" s="994"/>
      <c r="S6" s="994"/>
      <c r="T6" s="994"/>
      <c r="U6" s="994"/>
      <c r="V6" s="994"/>
    </row>
    <row r="7" spans="1:24" ht="15.75" customHeight="1">
      <c r="A7" s="1623"/>
      <c r="B7" s="1623"/>
      <c r="C7" s="1623"/>
      <c r="D7" s="1623"/>
      <c r="E7" s="1623"/>
      <c r="F7" s="1623"/>
      <c r="G7" s="1623"/>
      <c r="H7" s="1623"/>
      <c r="I7" s="1623"/>
      <c r="J7" s="1623"/>
      <c r="L7" s="994"/>
      <c r="M7" s="994"/>
      <c r="N7" s="994"/>
      <c r="O7" s="994"/>
      <c r="P7" s="994"/>
      <c r="Q7" s="994"/>
      <c r="R7" s="994"/>
      <c r="S7" s="994"/>
      <c r="T7" s="994"/>
      <c r="U7" s="994"/>
      <c r="V7" s="994"/>
    </row>
    <row r="8" spans="1:24" ht="15.75" customHeight="1">
      <c r="A8" s="1623"/>
      <c r="B8" s="1623"/>
      <c r="C8" s="1623"/>
      <c r="D8" s="1623"/>
      <c r="E8" s="1623"/>
      <c r="F8" s="1623"/>
      <c r="G8" s="1623"/>
      <c r="H8" s="1623"/>
      <c r="I8" s="1623"/>
      <c r="J8" s="1623"/>
      <c r="L8" s="994"/>
      <c r="M8" s="994"/>
      <c r="N8" s="994"/>
      <c r="O8" s="994"/>
      <c r="P8" s="994"/>
      <c r="Q8" s="994"/>
      <c r="R8" s="994"/>
      <c r="S8" s="994"/>
      <c r="T8" s="994"/>
      <c r="U8" s="994"/>
      <c r="V8" s="994"/>
    </row>
    <row r="9" spans="1:24" ht="15.75" customHeight="1">
      <c r="A9" s="1623"/>
      <c r="B9" s="1623"/>
      <c r="C9" s="1623"/>
      <c r="D9" s="1623"/>
      <c r="E9" s="1623"/>
      <c r="F9" s="1623"/>
      <c r="G9" s="1623"/>
      <c r="H9" s="1623"/>
      <c r="I9" s="1623"/>
      <c r="J9" s="1623"/>
      <c r="L9" s="994"/>
      <c r="M9" s="994"/>
      <c r="N9" s="994"/>
      <c r="O9" s="994"/>
      <c r="P9" s="994"/>
      <c r="Q9" s="994"/>
      <c r="R9" s="994"/>
      <c r="S9" s="994"/>
      <c r="T9" s="994"/>
      <c r="U9" s="994"/>
      <c r="V9" s="994"/>
    </row>
    <row r="10" spans="1:24" ht="15.75" customHeight="1">
      <c r="A10" s="1623"/>
      <c r="B10" s="1623"/>
      <c r="C10" s="1623"/>
      <c r="D10" s="1623"/>
      <c r="E10" s="1623"/>
      <c r="F10" s="1623"/>
      <c r="G10" s="1623"/>
      <c r="H10" s="1623"/>
      <c r="I10" s="1623"/>
      <c r="J10" s="1623"/>
      <c r="L10" s="994"/>
      <c r="M10" s="994"/>
      <c r="N10" s="994"/>
      <c r="O10" s="994"/>
      <c r="P10" s="994"/>
      <c r="Q10" s="994"/>
      <c r="R10" s="994"/>
      <c r="S10" s="994"/>
      <c r="T10" s="994"/>
      <c r="U10" s="994"/>
      <c r="V10" s="994"/>
    </row>
    <row r="11" spans="1:24" ht="15.75" customHeight="1">
      <c r="A11" s="1623"/>
      <c r="B11" s="1623"/>
      <c r="C11" s="1623"/>
      <c r="D11" s="1623"/>
      <c r="E11" s="1623"/>
      <c r="F11" s="1623"/>
      <c r="G11" s="1623"/>
      <c r="H11" s="1623"/>
      <c r="I11" s="1623"/>
      <c r="J11" s="1623"/>
      <c r="L11" s="994"/>
      <c r="M11" s="994"/>
      <c r="N11" s="994"/>
      <c r="O11" s="994"/>
      <c r="P11" s="994"/>
      <c r="Q11" s="994"/>
      <c r="R11" s="994"/>
      <c r="S11" s="994"/>
      <c r="T11" s="994"/>
      <c r="U11" s="994"/>
      <c r="V11" s="994"/>
    </row>
    <row r="12" spans="1:24" ht="15.75" customHeight="1">
      <c r="A12" s="1623"/>
      <c r="B12" s="1623"/>
      <c r="C12" s="1623"/>
      <c r="D12" s="1623"/>
      <c r="E12" s="1623"/>
      <c r="F12" s="1623"/>
      <c r="G12" s="1623"/>
      <c r="H12" s="1623"/>
      <c r="I12" s="1623"/>
      <c r="J12" s="1623"/>
      <c r="L12" s="994"/>
      <c r="M12" s="994"/>
      <c r="N12" s="994"/>
      <c r="O12" s="994"/>
      <c r="P12" s="994"/>
      <c r="Q12" s="994"/>
      <c r="R12" s="994"/>
      <c r="S12" s="994"/>
      <c r="T12" s="994"/>
      <c r="U12" s="994"/>
      <c r="V12" s="994"/>
    </row>
    <row r="13" spans="1:24" ht="15.75" customHeight="1">
      <c r="A13" s="1623"/>
      <c r="B13" s="1623"/>
      <c r="C13" s="1623"/>
      <c r="D13" s="1623"/>
      <c r="E13" s="1623"/>
      <c r="F13" s="1623"/>
      <c r="G13" s="1623"/>
      <c r="H13" s="1623"/>
      <c r="I13" s="1623"/>
      <c r="J13" s="1623"/>
      <c r="L13" s="994"/>
      <c r="M13" s="994"/>
      <c r="N13" s="994"/>
      <c r="O13" s="994"/>
      <c r="P13" s="994"/>
      <c r="Q13" s="994"/>
      <c r="R13" s="994"/>
      <c r="S13" s="994"/>
      <c r="T13" s="994"/>
      <c r="U13" s="994"/>
      <c r="V13" s="994"/>
    </row>
    <row r="14" spans="1:24" ht="15.75" customHeight="1">
      <c r="A14" s="1623"/>
      <c r="B14" s="1623"/>
      <c r="C14" s="1623"/>
      <c r="D14" s="1623"/>
      <c r="E14" s="1623"/>
      <c r="F14" s="1623"/>
      <c r="G14" s="1623"/>
      <c r="H14" s="1623"/>
      <c r="I14" s="1623"/>
      <c r="J14" s="1623"/>
      <c r="M14" s="994"/>
      <c r="N14" s="994"/>
      <c r="O14" s="994"/>
      <c r="P14" s="994"/>
      <c r="Q14" s="994"/>
      <c r="R14" s="994"/>
      <c r="S14" s="994"/>
      <c r="T14" s="994"/>
      <c r="U14" s="994"/>
      <c r="V14" s="994"/>
      <c r="W14" s="994"/>
      <c r="X14" s="994"/>
    </row>
    <row r="15" spans="1:24" ht="27.75" customHeight="1">
      <c r="A15" s="1623"/>
      <c r="B15" s="1623"/>
      <c r="C15" s="1623"/>
      <c r="D15" s="1623"/>
      <c r="E15" s="1623"/>
      <c r="F15" s="1623"/>
      <c r="G15" s="1623"/>
      <c r="H15" s="1623"/>
      <c r="I15" s="1623"/>
      <c r="J15" s="1623"/>
      <c r="M15" s="994"/>
      <c r="N15" s="994"/>
      <c r="O15" s="994"/>
      <c r="P15" s="994"/>
      <c r="Q15" s="994"/>
      <c r="R15" s="994"/>
      <c r="S15" s="994"/>
      <c r="T15" s="994"/>
      <c r="U15" s="994"/>
      <c r="V15" s="994"/>
      <c r="W15" s="994"/>
      <c r="X15" s="994"/>
    </row>
    <row r="16" spans="1:24" ht="15.75" customHeight="1">
      <c r="A16" s="1623"/>
      <c r="B16" s="1623"/>
      <c r="C16" s="1623"/>
      <c r="D16" s="1623"/>
      <c r="E16" s="1623"/>
      <c r="F16" s="1623"/>
      <c r="G16" s="1623"/>
      <c r="H16" s="1623"/>
      <c r="I16" s="1623"/>
      <c r="J16" s="1623"/>
      <c r="M16" s="994"/>
      <c r="N16" s="994"/>
      <c r="O16" s="994"/>
      <c r="P16" s="994"/>
      <c r="Q16" s="994"/>
      <c r="R16" s="994"/>
      <c r="S16" s="994"/>
      <c r="T16" s="994"/>
      <c r="U16" s="994"/>
      <c r="V16" s="994"/>
      <c r="W16" s="994"/>
      <c r="X16" s="994"/>
    </row>
    <row r="17" spans="1:24" ht="15.75" customHeight="1">
      <c r="A17" s="1623"/>
      <c r="B17" s="1623"/>
      <c r="C17" s="1623"/>
      <c r="D17" s="1623"/>
      <c r="E17" s="1623"/>
      <c r="F17" s="1623"/>
      <c r="G17" s="1623"/>
      <c r="H17" s="1623"/>
      <c r="I17" s="1623"/>
      <c r="J17" s="1623"/>
      <c r="M17" s="994"/>
      <c r="N17" s="994"/>
      <c r="O17" s="994"/>
      <c r="P17" s="994"/>
      <c r="Q17" s="994"/>
      <c r="R17" s="994"/>
      <c r="S17" s="994"/>
      <c r="T17" s="994"/>
      <c r="U17" s="994"/>
      <c r="V17" s="994"/>
      <c r="W17" s="994"/>
      <c r="X17" s="994"/>
    </row>
    <row r="18" spans="1:24" ht="15.75" customHeight="1">
      <c r="A18" s="1623"/>
      <c r="B18" s="1623"/>
      <c r="C18" s="1623"/>
      <c r="D18" s="1623"/>
      <c r="E18" s="1623"/>
      <c r="F18" s="1623"/>
      <c r="G18" s="1623"/>
      <c r="H18" s="1623"/>
      <c r="I18" s="1623"/>
      <c r="J18" s="1623"/>
      <c r="M18" s="994"/>
      <c r="N18" s="994"/>
      <c r="O18" s="994"/>
      <c r="P18" s="994"/>
      <c r="Q18" s="994"/>
      <c r="R18" s="994"/>
      <c r="S18" s="994"/>
      <c r="T18" s="994"/>
      <c r="U18" s="994"/>
      <c r="V18" s="994"/>
      <c r="W18" s="994"/>
      <c r="X18" s="994"/>
    </row>
    <row r="19" spans="1:24" ht="15.75" customHeight="1">
      <c r="A19" s="1623"/>
      <c r="B19" s="1623"/>
      <c r="C19" s="1623"/>
      <c r="D19" s="1623"/>
      <c r="E19" s="1623"/>
      <c r="F19" s="1623"/>
      <c r="G19" s="1623"/>
      <c r="H19" s="1623"/>
      <c r="I19" s="1623"/>
      <c r="J19" s="1623"/>
      <c r="M19" s="994"/>
      <c r="N19" s="994"/>
      <c r="O19" s="994"/>
      <c r="P19" s="994"/>
      <c r="Q19" s="994"/>
      <c r="R19" s="994"/>
      <c r="S19" s="994"/>
      <c r="T19" s="994"/>
      <c r="U19" s="994"/>
      <c r="V19" s="994"/>
      <c r="W19" s="994"/>
      <c r="X19" s="994"/>
    </row>
    <row r="20" spans="1:24" ht="15.75" customHeight="1">
      <c r="A20" s="1623"/>
      <c r="B20" s="1623"/>
      <c r="C20" s="1623"/>
      <c r="D20" s="1623"/>
      <c r="E20" s="1623"/>
      <c r="F20" s="1623"/>
      <c r="G20" s="1623"/>
      <c r="H20" s="1623"/>
      <c r="I20" s="1623"/>
      <c r="J20" s="1623"/>
      <c r="M20" s="994"/>
      <c r="N20" s="994"/>
      <c r="O20" s="994"/>
      <c r="P20" s="994"/>
      <c r="Q20" s="994"/>
      <c r="R20" s="994"/>
      <c r="S20" s="994"/>
      <c r="T20" s="994"/>
      <c r="U20" s="994"/>
      <c r="V20" s="994"/>
      <c r="W20" s="994"/>
      <c r="X20" s="994"/>
    </row>
    <row r="21" spans="1:24" ht="15.75" customHeight="1">
      <c r="A21" s="1623"/>
      <c r="B21" s="1623"/>
      <c r="C21" s="1623"/>
      <c r="D21" s="1623"/>
      <c r="E21" s="1623"/>
      <c r="F21" s="1623"/>
      <c r="G21" s="1623"/>
      <c r="H21" s="1623"/>
      <c r="I21" s="1623"/>
      <c r="J21" s="1623"/>
      <c r="M21" s="994"/>
      <c r="N21" s="994"/>
      <c r="O21" s="994"/>
      <c r="P21" s="994"/>
      <c r="Q21" s="994"/>
      <c r="R21" s="994"/>
      <c r="S21" s="994"/>
      <c r="T21" s="994"/>
      <c r="U21" s="994"/>
      <c r="V21" s="994"/>
      <c r="W21" s="994"/>
      <c r="X21" s="994"/>
    </row>
    <row r="22" spans="1:24" ht="15.75" customHeight="1">
      <c r="A22" s="1623"/>
      <c r="B22" s="1623"/>
      <c r="C22" s="1623"/>
      <c r="D22" s="1623"/>
      <c r="E22" s="1623"/>
      <c r="F22" s="1623"/>
      <c r="G22" s="1623"/>
      <c r="H22" s="1623"/>
      <c r="I22" s="1623"/>
      <c r="J22" s="1623"/>
      <c r="M22" s="994"/>
      <c r="N22" s="994"/>
      <c r="O22" s="994"/>
      <c r="P22" s="994"/>
      <c r="Q22" s="994"/>
      <c r="R22" s="994"/>
      <c r="S22" s="994"/>
      <c r="T22" s="994"/>
      <c r="U22" s="994"/>
      <c r="V22" s="994"/>
      <c r="W22" s="994"/>
      <c r="X22" s="994"/>
    </row>
    <row r="23" spans="1:24" ht="15.75" customHeight="1">
      <c r="A23" s="1623"/>
      <c r="B23" s="1623"/>
      <c r="C23" s="1623"/>
      <c r="D23" s="1623"/>
      <c r="E23" s="1623"/>
      <c r="F23" s="1623"/>
      <c r="G23" s="1623"/>
      <c r="H23" s="1623"/>
      <c r="I23" s="1623"/>
      <c r="J23" s="1623"/>
      <c r="M23" s="994"/>
      <c r="N23" s="994"/>
      <c r="O23" s="994"/>
      <c r="P23" s="994"/>
      <c r="Q23" s="994"/>
      <c r="R23" s="994"/>
      <c r="S23" s="994"/>
      <c r="T23" s="994"/>
      <c r="U23" s="994"/>
      <c r="V23" s="994"/>
      <c r="W23" s="994"/>
      <c r="X23" s="994"/>
    </row>
    <row r="24" spans="1:24" ht="15.75" customHeight="1">
      <c r="A24" s="1623"/>
      <c r="B24" s="1623"/>
      <c r="C24" s="1623"/>
      <c r="D24" s="1623"/>
      <c r="E24" s="1623"/>
      <c r="F24" s="1623"/>
      <c r="G24" s="1623"/>
      <c r="H24" s="1623"/>
      <c r="I24" s="1623"/>
      <c r="J24" s="1623"/>
      <c r="M24" s="994"/>
      <c r="N24" s="994"/>
      <c r="O24" s="994"/>
      <c r="P24" s="994"/>
      <c r="Q24" s="994"/>
      <c r="R24" s="994"/>
      <c r="S24" s="994"/>
      <c r="T24" s="994"/>
      <c r="U24" s="994"/>
      <c r="V24" s="994"/>
      <c r="W24" s="994"/>
      <c r="X24" s="994"/>
    </row>
    <row r="25" spans="1:24" ht="15.75" customHeight="1">
      <c r="A25" s="1623"/>
      <c r="B25" s="1623"/>
      <c r="C25" s="1623"/>
      <c r="D25" s="1623"/>
      <c r="E25" s="1623"/>
      <c r="F25" s="1623"/>
      <c r="G25" s="1623"/>
      <c r="H25" s="1623"/>
      <c r="I25" s="1623"/>
      <c r="J25" s="1623"/>
      <c r="M25" s="994"/>
      <c r="N25" s="994"/>
      <c r="O25" s="994"/>
      <c r="P25" s="994"/>
      <c r="Q25" s="994"/>
      <c r="R25" s="994"/>
      <c r="S25" s="994"/>
      <c r="T25" s="994"/>
      <c r="U25" s="994"/>
      <c r="V25" s="994"/>
      <c r="W25" s="994"/>
      <c r="X25" s="994"/>
    </row>
    <row r="26" spans="1:24" ht="15.75" customHeight="1">
      <c r="A26" s="1623"/>
      <c r="B26" s="1623"/>
      <c r="C26" s="1623"/>
      <c r="D26" s="1623"/>
      <c r="E26" s="1623"/>
      <c r="F26" s="1623"/>
      <c r="G26" s="1623"/>
      <c r="H26" s="1623"/>
      <c r="I26" s="1623"/>
      <c r="J26" s="1623"/>
      <c r="M26" s="994"/>
      <c r="N26" s="994"/>
      <c r="O26" s="994"/>
      <c r="P26" s="994"/>
      <c r="Q26" s="994"/>
      <c r="R26" s="994"/>
      <c r="S26" s="994"/>
      <c r="T26" s="994"/>
      <c r="U26" s="994"/>
      <c r="V26" s="994"/>
      <c r="W26" s="994"/>
      <c r="X26" s="994"/>
    </row>
    <row r="27" spans="1:24" ht="15.75" customHeight="1">
      <c r="A27" s="1623"/>
      <c r="B27" s="1623"/>
      <c r="C27" s="1623"/>
      <c r="D27" s="1623"/>
      <c r="E27" s="1623"/>
      <c r="F27" s="1623"/>
      <c r="G27" s="1623"/>
      <c r="H27" s="1623"/>
      <c r="I27" s="1623"/>
      <c r="J27" s="1623"/>
      <c r="M27" s="994"/>
      <c r="N27" s="994"/>
      <c r="O27" s="994"/>
      <c r="P27" s="994"/>
      <c r="Q27" s="994"/>
      <c r="R27" s="994"/>
      <c r="S27" s="994"/>
      <c r="T27" s="994"/>
      <c r="U27" s="994"/>
      <c r="V27" s="994"/>
      <c r="W27" s="994"/>
      <c r="X27" s="994"/>
    </row>
    <row r="28" spans="1:24" ht="15.75" customHeight="1">
      <c r="A28" s="1623"/>
      <c r="B28" s="1623"/>
      <c r="C28" s="1623"/>
      <c r="D28" s="1623"/>
      <c r="E28" s="1623"/>
      <c r="F28" s="1623"/>
      <c r="G28" s="1623"/>
      <c r="H28" s="1623"/>
      <c r="I28" s="1623"/>
      <c r="J28" s="1623"/>
      <c r="M28" s="994"/>
      <c r="N28" s="994"/>
      <c r="O28" s="994"/>
      <c r="P28" s="994"/>
      <c r="Q28" s="994"/>
      <c r="R28" s="994"/>
      <c r="S28" s="994"/>
      <c r="T28" s="994"/>
      <c r="U28" s="994"/>
      <c r="V28" s="994"/>
      <c r="W28" s="994"/>
      <c r="X28" s="994"/>
    </row>
    <row r="29" spans="1:24" ht="15.75" customHeight="1">
      <c r="A29" s="1623"/>
      <c r="B29" s="1623"/>
      <c r="C29" s="1623"/>
      <c r="D29" s="1623"/>
      <c r="E29" s="1623"/>
      <c r="F29" s="1623"/>
      <c r="G29" s="1623"/>
      <c r="H29" s="1623"/>
      <c r="I29" s="1623"/>
      <c r="J29" s="1623"/>
      <c r="M29" s="994"/>
      <c r="N29" s="994"/>
      <c r="O29" s="994"/>
      <c r="P29" s="994"/>
      <c r="Q29" s="994"/>
      <c r="R29" s="994"/>
      <c r="S29" s="994"/>
      <c r="T29" s="994"/>
      <c r="U29" s="994"/>
      <c r="V29" s="994"/>
      <c r="W29" s="994"/>
      <c r="X29" s="994"/>
    </row>
    <row r="30" spans="1:24" ht="15.75" customHeight="1">
      <c r="A30" s="1623"/>
      <c r="B30" s="1623"/>
      <c r="C30" s="1623"/>
      <c r="D30" s="1623"/>
      <c r="E30" s="1623"/>
      <c r="F30" s="1623"/>
      <c r="G30" s="1623"/>
      <c r="H30" s="1623"/>
      <c r="I30" s="1623"/>
      <c r="J30" s="1623"/>
      <c r="M30" s="994"/>
      <c r="N30" s="994"/>
      <c r="O30" s="994"/>
      <c r="P30" s="994"/>
      <c r="Q30" s="994"/>
      <c r="R30" s="994"/>
      <c r="S30" s="994"/>
      <c r="T30" s="994"/>
      <c r="U30" s="994"/>
      <c r="V30" s="994"/>
      <c r="W30" s="994"/>
      <c r="X30" s="994"/>
    </row>
    <row r="31" spans="1:24" ht="15.75" customHeight="1">
      <c r="A31" s="1623"/>
      <c r="B31" s="1623"/>
      <c r="C31" s="1623"/>
      <c r="D31" s="1623"/>
      <c r="E31" s="1623"/>
      <c r="F31" s="1623"/>
      <c r="G31" s="1623"/>
      <c r="H31" s="1623"/>
      <c r="I31" s="1623"/>
      <c r="J31" s="1623"/>
      <c r="M31" s="994"/>
      <c r="N31" s="994"/>
      <c r="O31" s="994"/>
      <c r="P31" s="994"/>
      <c r="Q31" s="994"/>
      <c r="R31" s="994"/>
      <c r="S31" s="994"/>
      <c r="T31" s="994"/>
      <c r="U31" s="994"/>
      <c r="V31" s="994"/>
      <c r="W31" s="994"/>
      <c r="X31" s="994"/>
    </row>
    <row r="32" spans="1:24" ht="15.75" customHeight="1">
      <c r="A32" s="1623"/>
      <c r="B32" s="1623"/>
      <c r="C32" s="1623"/>
      <c r="D32" s="1623"/>
      <c r="E32" s="1623"/>
      <c r="F32" s="1623"/>
      <c r="G32" s="1623"/>
      <c r="H32" s="1623"/>
      <c r="I32" s="1623"/>
      <c r="J32" s="1623"/>
      <c r="M32" s="994"/>
      <c r="N32" s="994"/>
      <c r="O32" s="994"/>
      <c r="P32" s="994"/>
      <c r="Q32" s="994"/>
      <c r="R32" s="994"/>
      <c r="S32" s="994"/>
      <c r="T32" s="994"/>
      <c r="U32" s="994"/>
      <c r="V32" s="994"/>
      <c r="W32" s="994"/>
      <c r="X32" s="994"/>
    </row>
    <row r="33" spans="1:24" ht="15.75" customHeight="1">
      <c r="A33" s="1623"/>
      <c r="B33" s="1623"/>
      <c r="C33" s="1623"/>
      <c r="D33" s="1623"/>
      <c r="E33" s="1623"/>
      <c r="F33" s="1623"/>
      <c r="G33" s="1623"/>
      <c r="H33" s="1623"/>
      <c r="I33" s="1623"/>
      <c r="J33" s="1623"/>
      <c r="M33" s="994"/>
      <c r="N33" s="994"/>
      <c r="O33" s="994"/>
      <c r="P33" s="994"/>
      <c r="Q33" s="994"/>
      <c r="R33" s="994"/>
      <c r="S33" s="994"/>
      <c r="T33" s="994"/>
      <c r="U33" s="994"/>
      <c r="V33" s="994"/>
      <c r="W33" s="994"/>
      <c r="X33" s="994"/>
    </row>
    <row r="34" spans="1:24" ht="15.75" customHeight="1">
      <c r="A34" s="1623"/>
      <c r="B34" s="1623"/>
      <c r="C34" s="1623"/>
      <c r="D34" s="1623"/>
      <c r="E34" s="1623"/>
      <c r="F34" s="1623"/>
      <c r="G34" s="1623"/>
      <c r="H34" s="1623"/>
      <c r="I34" s="1623"/>
      <c r="J34" s="1623"/>
      <c r="M34" s="994"/>
      <c r="N34" s="994"/>
      <c r="O34" s="994"/>
      <c r="P34" s="994"/>
      <c r="Q34" s="994"/>
      <c r="R34" s="994"/>
      <c r="S34" s="994"/>
      <c r="T34" s="994"/>
      <c r="U34" s="994"/>
      <c r="V34" s="994"/>
      <c r="W34" s="994"/>
      <c r="X34" s="994"/>
    </row>
    <row r="35" spans="1:24" ht="15.75" customHeight="1">
      <c r="A35" s="1623"/>
      <c r="B35" s="1623"/>
      <c r="C35" s="1623"/>
      <c r="D35" s="1623"/>
      <c r="E35" s="1623"/>
      <c r="F35" s="1623"/>
      <c r="G35" s="1623"/>
      <c r="H35" s="1623"/>
      <c r="I35" s="1623"/>
      <c r="J35" s="1623"/>
      <c r="M35" s="994"/>
      <c r="N35" s="994"/>
      <c r="O35" s="994"/>
      <c r="P35" s="994"/>
      <c r="Q35" s="994"/>
      <c r="R35" s="994"/>
      <c r="S35" s="994"/>
      <c r="T35" s="994"/>
      <c r="U35" s="994"/>
      <c r="V35" s="994"/>
      <c r="W35" s="994"/>
      <c r="X35" s="994"/>
    </row>
    <row r="36" spans="1:24" ht="15.75" customHeight="1">
      <c r="A36" s="1623"/>
      <c r="B36" s="1623"/>
      <c r="C36" s="1623"/>
      <c r="D36" s="1623"/>
      <c r="E36" s="1623"/>
      <c r="F36" s="1623"/>
      <c r="G36" s="1623"/>
      <c r="H36" s="1623"/>
      <c r="I36" s="1623"/>
      <c r="J36" s="1623"/>
      <c r="M36" s="994"/>
      <c r="N36" s="994"/>
      <c r="O36" s="994"/>
      <c r="P36" s="994"/>
      <c r="Q36" s="994"/>
      <c r="R36" s="994"/>
      <c r="S36" s="994"/>
      <c r="T36" s="994"/>
      <c r="U36" s="994"/>
      <c r="V36" s="994"/>
      <c r="W36" s="994"/>
      <c r="X36" s="994"/>
    </row>
    <row r="37" spans="1:24" ht="15.75" customHeight="1">
      <c r="A37" s="1623"/>
      <c r="B37" s="1623"/>
      <c r="C37" s="1623"/>
      <c r="D37" s="1623"/>
      <c r="E37" s="1623"/>
      <c r="F37" s="1623"/>
      <c r="G37" s="1623"/>
      <c r="H37" s="1623"/>
      <c r="I37" s="1623"/>
      <c r="J37" s="1623"/>
      <c r="M37" s="994"/>
      <c r="N37" s="994"/>
      <c r="O37" s="994"/>
      <c r="P37" s="994"/>
      <c r="Q37" s="994"/>
      <c r="R37" s="994"/>
      <c r="S37" s="994"/>
      <c r="T37" s="994"/>
      <c r="U37" s="994"/>
      <c r="V37" s="994"/>
      <c r="W37" s="994"/>
      <c r="X37" s="994"/>
    </row>
    <row r="38" spans="1:24" ht="15.75" customHeight="1">
      <c r="A38" s="1623"/>
      <c r="B38" s="1623"/>
      <c r="C38" s="1623"/>
      <c r="D38" s="1623"/>
      <c r="E38" s="1623"/>
      <c r="F38" s="1623"/>
      <c r="G38" s="1623"/>
      <c r="H38" s="1623"/>
      <c r="I38" s="1623"/>
      <c r="J38" s="1623"/>
      <c r="M38" s="994"/>
      <c r="N38" s="994"/>
      <c r="O38" s="994"/>
      <c r="P38" s="994"/>
      <c r="Q38" s="994"/>
      <c r="R38" s="994"/>
      <c r="S38" s="994"/>
      <c r="T38" s="994"/>
      <c r="U38" s="994"/>
      <c r="V38" s="994"/>
      <c r="W38" s="994"/>
      <c r="X38" s="994"/>
    </row>
    <row r="39" spans="1:24" ht="15.75" customHeight="1">
      <c r="M39" s="994"/>
      <c r="N39" s="994"/>
      <c r="O39" s="994"/>
      <c r="P39" s="994"/>
      <c r="Q39" s="994"/>
      <c r="R39" s="994"/>
      <c r="S39" s="994"/>
      <c r="T39" s="994"/>
      <c r="U39" s="994"/>
      <c r="V39" s="994"/>
      <c r="W39" s="994"/>
      <c r="X39" s="994"/>
    </row>
    <row r="40" spans="1:24" ht="15.75" customHeight="1">
      <c r="M40" s="994"/>
      <c r="N40" s="994"/>
      <c r="O40" s="994"/>
      <c r="P40" s="994"/>
      <c r="Q40" s="994"/>
      <c r="R40" s="994"/>
      <c r="S40" s="994"/>
      <c r="T40" s="994"/>
      <c r="U40" s="994"/>
      <c r="V40" s="994"/>
      <c r="W40" s="994"/>
      <c r="X40" s="994"/>
    </row>
    <row r="41" spans="1:24" ht="15.75" customHeight="1">
      <c r="M41" s="994"/>
      <c r="N41" s="994"/>
      <c r="O41" s="994"/>
      <c r="P41" s="994"/>
      <c r="Q41" s="994"/>
      <c r="R41" s="994"/>
      <c r="S41" s="994"/>
      <c r="T41" s="994"/>
      <c r="U41" s="994"/>
      <c r="V41" s="994"/>
      <c r="W41" s="994"/>
      <c r="X41" s="994"/>
    </row>
    <row r="47" spans="1:24">
      <c r="F47" s="39"/>
    </row>
  </sheetData>
  <mergeCells count="1">
    <mergeCell ref="A5:J38"/>
  </mergeCells>
  <pageMargins left="0.70866141732283472" right="0.70866141732283472" top="0.74803149606299213" bottom="0.74803149606299213" header="0.31496062992125984" footer="0.31496062992125984"/>
  <pageSetup paperSize="119" scale="78" orientation="landscape" r:id="rId1"/>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49">
    <tabColor rgb="FF7030A0"/>
    <pageSetUpPr fitToPage="1"/>
  </sheetPr>
  <dimension ref="A1:I13"/>
  <sheetViews>
    <sheetView showGridLines="0" view="pageBreakPreview" zoomScale="115" zoomScaleNormal="100" zoomScaleSheetLayoutView="115" workbookViewId="0">
      <selection activeCell="K17" sqref="K17"/>
    </sheetView>
  </sheetViews>
  <sheetFormatPr defaultColWidth="11.42578125" defaultRowHeight="14.25"/>
  <cols>
    <col min="1" max="1" width="42" style="311" customWidth="1"/>
    <col min="2" max="2" width="12" style="311" customWidth="1"/>
    <col min="3" max="3" width="14.5703125" style="311" customWidth="1"/>
    <col min="4" max="6" width="11.140625" style="311" customWidth="1"/>
    <col min="7" max="8" width="7.85546875" style="311" customWidth="1"/>
    <col min="9" max="9" width="10" style="311" bestFit="1" customWidth="1"/>
    <col min="10" max="16384" width="11.42578125" style="311"/>
  </cols>
  <sheetData>
    <row r="1" spans="1:9" s="392" customFormat="1" ht="34.5" customHeight="1">
      <c r="A1" s="1768" t="s">
        <v>1154</v>
      </c>
      <c r="B1" s="1768"/>
      <c r="C1" s="1768"/>
      <c r="D1" s="1768"/>
      <c r="E1" s="1768"/>
      <c r="F1" s="1768"/>
      <c r="G1" s="1768"/>
      <c r="H1" s="1768"/>
      <c r="I1" s="1768"/>
    </row>
    <row r="2" spans="1:9" s="392" customFormat="1" ht="14.25" customHeight="1">
      <c r="A2" s="1769" t="s">
        <v>1155</v>
      </c>
      <c r="B2" s="1769"/>
      <c r="C2" s="1770"/>
      <c r="D2" s="1770"/>
      <c r="E2" s="1770"/>
      <c r="F2" s="1770"/>
      <c r="G2" s="1770"/>
      <c r="H2" s="1770"/>
      <c r="I2" s="1770"/>
    </row>
    <row r="3" spans="1:9" ht="8.25" customHeight="1">
      <c r="A3" s="312"/>
      <c r="B3" s="312"/>
      <c r="C3" s="312"/>
      <c r="D3" s="312"/>
      <c r="E3" s="312"/>
      <c r="F3" s="312"/>
      <c r="G3" s="312"/>
      <c r="H3" s="312"/>
      <c r="I3" s="312"/>
    </row>
    <row r="4" spans="1:9" ht="93" customHeight="1">
      <c r="A4" s="1771" t="s">
        <v>1156</v>
      </c>
      <c r="B4" s="1771"/>
      <c r="C4" s="1771"/>
      <c r="D4" s="1771"/>
      <c r="E4" s="1771"/>
      <c r="F4" s="1771"/>
      <c r="G4" s="1771"/>
      <c r="H4" s="1771"/>
      <c r="I4" s="1771"/>
    </row>
    <row r="5" spans="1:9" ht="8.25" customHeight="1">
      <c r="A5" s="312"/>
      <c r="B5" s="312"/>
      <c r="C5" s="312"/>
      <c r="D5" s="312"/>
      <c r="E5" s="312"/>
      <c r="F5" s="312"/>
      <c r="G5" s="312"/>
      <c r="H5" s="312"/>
      <c r="I5" s="312"/>
    </row>
    <row r="6" spans="1:9" ht="18.75" customHeight="1">
      <c r="A6" s="1010" t="s">
        <v>1157</v>
      </c>
      <c r="B6" s="1010" t="s">
        <v>717</v>
      </c>
      <c r="C6" s="1011" t="s">
        <v>903</v>
      </c>
      <c r="D6" s="1011" t="s">
        <v>64</v>
      </c>
      <c r="E6" s="312"/>
      <c r="F6" s="312"/>
      <c r="G6" s="312"/>
      <c r="H6" s="312"/>
      <c r="I6" s="312"/>
    </row>
    <row r="7" spans="1:9" ht="15">
      <c r="A7" s="1076" t="s">
        <v>1158</v>
      </c>
      <c r="B7" s="1077">
        <v>2840</v>
      </c>
      <c r="C7" s="1077">
        <v>1638</v>
      </c>
      <c r="D7" s="1078">
        <f>+Tabla55[[#This Row],[Ene-Ago. 2025]]+Tabla55[[#This Row],[2024]]</f>
        <v>4478</v>
      </c>
      <c r="E7" s="312"/>
      <c r="F7" s="312"/>
      <c r="G7" s="312"/>
      <c r="H7" s="312"/>
      <c r="I7" s="312"/>
    </row>
    <row r="8" spans="1:9" ht="15">
      <c r="A8" s="1076" t="s">
        <v>1159</v>
      </c>
      <c r="B8" s="1077">
        <v>14484</v>
      </c>
      <c r="C8" s="1077">
        <v>7854</v>
      </c>
      <c r="D8" s="1078">
        <f>+Tabla55[[#This Row],[Ene-Ago. 2025]]+Tabla55[[#This Row],[2024]]</f>
        <v>22338</v>
      </c>
      <c r="E8" s="312"/>
      <c r="F8" s="312"/>
      <c r="G8" s="312"/>
      <c r="H8" s="312"/>
      <c r="I8" s="312"/>
    </row>
    <row r="9" spans="1:9" ht="15">
      <c r="A9" s="1076" t="s">
        <v>1160</v>
      </c>
      <c r="B9" s="1077">
        <v>2396</v>
      </c>
      <c r="C9" s="1077">
        <v>1770</v>
      </c>
      <c r="D9" s="1078">
        <f>+Tabla55[[#This Row],[Ene-Ago. 2025]]+Tabla55[[#This Row],[2024]]</f>
        <v>4166</v>
      </c>
      <c r="E9" s="312"/>
      <c r="F9" s="312"/>
      <c r="G9" s="312"/>
      <c r="H9" s="312"/>
      <c r="I9" s="312"/>
    </row>
    <row r="10" spans="1:9" ht="15">
      <c r="A10" s="1076" t="s">
        <v>1161</v>
      </c>
      <c r="B10" s="1077">
        <v>1847</v>
      </c>
      <c r="C10" s="1077">
        <v>1193</v>
      </c>
      <c r="D10" s="1078">
        <f>+Tabla55[[#This Row],[Ene-Ago. 2025]]+Tabla55[[#This Row],[2024]]</f>
        <v>3040</v>
      </c>
      <c r="E10" s="312"/>
      <c r="F10" s="312"/>
      <c r="G10" s="312"/>
      <c r="H10" s="312"/>
      <c r="I10" s="312"/>
    </row>
    <row r="11" spans="1:9" s="836" customFormat="1" ht="19.5" customHeight="1">
      <c r="A11" s="1073" t="s">
        <v>1162</v>
      </c>
      <c r="B11" s="1073"/>
      <c r="C11" s="1074"/>
      <c r="D11" s="1075"/>
      <c r="E11" s="312"/>
    </row>
    <row r="12" spans="1:9">
      <c r="A12" s="313"/>
      <c r="B12" s="313"/>
      <c r="C12" s="313"/>
      <c r="D12" s="313"/>
      <c r="E12" s="313"/>
      <c r="F12" s="313"/>
      <c r="G12" s="313"/>
      <c r="H12" s="313"/>
      <c r="I12" s="313"/>
    </row>
    <row r="13" spans="1:9">
      <c r="A13" s="313"/>
      <c r="B13" s="313"/>
      <c r="C13" s="313"/>
      <c r="D13" s="313"/>
      <c r="E13" s="313"/>
      <c r="F13" s="313"/>
      <c r="G13" s="313"/>
      <c r="H13" s="313"/>
      <c r="I13" s="313"/>
    </row>
  </sheetData>
  <mergeCells count="3">
    <mergeCell ref="A1:I1"/>
    <mergeCell ref="A2:I2"/>
    <mergeCell ref="A4:I4"/>
  </mergeCells>
  <pageMargins left="0.70866141732283472" right="0.70866141732283472" top="0.74803149606299213" bottom="0.74803149606299213" header="0.31496062992125984" footer="0.31496062992125984"/>
  <pageSetup scale="93" orientation="landscape" r:id="rId1"/>
  <drawing r:id="rId2"/>
  <tableParts count="1">
    <tablePart r:id="rId3"/>
  </tableParts>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24">
    <pageSetUpPr fitToPage="1"/>
  </sheetPr>
  <dimension ref="A1"/>
  <sheetViews>
    <sheetView workbookViewId="0">
      <selection activeCell="R31" sqref="R31"/>
    </sheetView>
  </sheetViews>
  <sheetFormatPr defaultColWidth="11.42578125" defaultRowHeight="15"/>
  <sheetData/>
  <pageMargins left="0.70866141732283472" right="0.70866141732283472" top="0.74803149606299213" bottom="0.74803149606299213" header="0.31496062992125984" footer="0.31496062992125984"/>
  <pageSetup paperSize="119" orientation="landscape"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61">
    <tabColor rgb="FF7030A0"/>
    <pageSetUpPr fitToPage="1"/>
  </sheetPr>
  <dimension ref="A1:I17"/>
  <sheetViews>
    <sheetView showGridLines="0" view="pageBreakPreview" zoomScale="55" zoomScaleNormal="100" zoomScaleSheetLayoutView="55" workbookViewId="0">
      <selection activeCell="A4" sqref="A4:I4"/>
    </sheetView>
  </sheetViews>
  <sheetFormatPr defaultColWidth="11.42578125" defaultRowHeight="18"/>
  <cols>
    <col min="1" max="1" width="107.28515625" style="314" customWidth="1"/>
    <col min="2" max="2" width="14.85546875" style="314" customWidth="1"/>
    <col min="3" max="3" width="25.140625" style="314" customWidth="1"/>
    <col min="4" max="5" width="16.85546875" style="314" customWidth="1"/>
    <col min="6" max="6" width="96.7109375" style="314" customWidth="1"/>
    <col min="7" max="7" width="18.5703125" style="314" customWidth="1"/>
    <col min="8" max="8" width="24.42578125" style="314" customWidth="1"/>
    <col min="9" max="9" width="16.85546875" style="314" customWidth="1"/>
    <col min="10" max="16384" width="11.42578125" style="314"/>
  </cols>
  <sheetData>
    <row r="1" spans="1:9" s="391" customFormat="1" ht="72" customHeight="1">
      <c r="A1" s="1772" t="s">
        <v>1163</v>
      </c>
      <c r="B1" s="1772"/>
      <c r="C1" s="1772"/>
      <c r="D1" s="1772"/>
      <c r="E1" s="1772"/>
      <c r="F1" s="1772"/>
      <c r="G1" s="1772"/>
      <c r="H1" s="1772"/>
      <c r="I1" s="1772"/>
    </row>
    <row r="2" spans="1:9" s="391" customFormat="1" ht="31.5" customHeight="1">
      <c r="A2" s="1774" t="s">
        <v>1164</v>
      </c>
      <c r="B2" s="1774"/>
      <c r="C2" s="1774"/>
      <c r="D2" s="1774"/>
      <c r="E2" s="1774"/>
      <c r="F2" s="1774"/>
      <c r="G2" s="1774"/>
      <c r="H2" s="1774"/>
      <c r="I2" s="1774"/>
    </row>
    <row r="3" spans="1:9" ht="9.75" customHeight="1">
      <c r="A3" s="1773"/>
      <c r="B3" s="1773"/>
      <c r="C3" s="1773"/>
      <c r="D3" s="1773"/>
      <c r="E3" s="1773"/>
      <c r="F3" s="1773"/>
      <c r="G3" s="844"/>
      <c r="H3" s="1773"/>
      <c r="I3" s="1773"/>
    </row>
    <row r="4" spans="1:9" ht="274.5" customHeight="1">
      <c r="A4" s="1775" t="s">
        <v>1165</v>
      </c>
      <c r="B4" s="1776"/>
      <c r="C4" s="1776"/>
      <c r="D4" s="1776"/>
      <c r="E4" s="1776"/>
      <c r="F4" s="1776"/>
      <c r="G4" s="1776"/>
      <c r="H4" s="1776"/>
      <c r="I4" s="1776"/>
    </row>
    <row r="5" spans="1:9" ht="16.5" customHeight="1">
      <c r="A5" s="844"/>
      <c r="B5" s="844"/>
      <c r="C5" s="844"/>
      <c r="D5" s="844"/>
      <c r="E5" s="844"/>
      <c r="F5" s="844"/>
      <c r="G5" s="844"/>
      <c r="H5" s="844"/>
      <c r="I5" s="844"/>
    </row>
    <row r="6" spans="1:9" ht="23.25">
      <c r="A6" s="885" t="s">
        <v>1166</v>
      </c>
      <c r="B6" s="1020" t="s">
        <v>717</v>
      </c>
      <c r="C6" s="1021" t="s">
        <v>947</v>
      </c>
      <c r="D6" s="1072" t="s">
        <v>64</v>
      </c>
      <c r="E6" s="844"/>
      <c r="F6" s="885" t="s">
        <v>1167</v>
      </c>
      <c r="G6" s="885">
        <v>2024</v>
      </c>
      <c r="H6" s="885" t="str">
        <f>+Tabla54[[#Headers],[Ene-Ago.25]]</f>
        <v>Ene-Ago.25</v>
      </c>
      <c r="I6" s="885" t="str">
        <f>+Tabla54[[#Headers],[Total]]</f>
        <v>Total</v>
      </c>
    </row>
    <row r="7" spans="1:9" ht="23.25">
      <c r="A7" s="1068" t="s">
        <v>1168</v>
      </c>
      <c r="B7" s="920">
        <v>48</v>
      </c>
      <c r="C7" s="920">
        <v>80</v>
      </c>
      <c r="D7" s="920">
        <f t="shared" ref="D7:D13" si="0">SUM(B7:C7)</f>
        <v>128</v>
      </c>
      <c r="E7" s="844"/>
      <c r="F7" s="1068" t="s">
        <v>1168</v>
      </c>
      <c r="G7" s="1013">
        <v>2</v>
      </c>
      <c r="H7" s="1013">
        <v>0</v>
      </c>
      <c r="I7" s="1013">
        <f t="shared" ref="I7:I13" si="1">SUM(G7:H7)</f>
        <v>2</v>
      </c>
    </row>
    <row r="8" spans="1:9" ht="23.25">
      <c r="A8" s="1068" t="s">
        <v>1169</v>
      </c>
      <c r="B8" s="920">
        <v>161</v>
      </c>
      <c r="C8" s="920">
        <v>105</v>
      </c>
      <c r="D8" s="920">
        <f t="shared" si="0"/>
        <v>266</v>
      </c>
      <c r="E8" s="844"/>
      <c r="F8" s="1068" t="s">
        <v>1169</v>
      </c>
      <c r="G8" s="1013">
        <v>32</v>
      </c>
      <c r="H8" s="1013">
        <v>7</v>
      </c>
      <c r="I8" s="1013">
        <f t="shared" si="1"/>
        <v>39</v>
      </c>
    </row>
    <row r="9" spans="1:9" ht="23.25">
      <c r="A9" s="1068" t="s">
        <v>1170</v>
      </c>
      <c r="B9" s="920">
        <v>17</v>
      </c>
      <c r="C9" s="920">
        <v>23</v>
      </c>
      <c r="D9" s="920">
        <f t="shared" si="0"/>
        <v>40</v>
      </c>
      <c r="E9" s="844"/>
      <c r="F9" s="1068" t="s">
        <v>1171</v>
      </c>
      <c r="G9" s="1013">
        <v>20</v>
      </c>
      <c r="H9" s="1013">
        <v>13</v>
      </c>
      <c r="I9" s="1013">
        <f t="shared" si="1"/>
        <v>33</v>
      </c>
    </row>
    <row r="10" spans="1:9" ht="23.25">
      <c r="A10" s="1068" t="s">
        <v>1172</v>
      </c>
      <c r="B10" s="920">
        <v>65</v>
      </c>
      <c r="C10" s="920">
        <v>42</v>
      </c>
      <c r="D10" s="920">
        <f t="shared" si="0"/>
        <v>107</v>
      </c>
      <c r="E10" s="844"/>
      <c r="F10" s="1068" t="s">
        <v>1173</v>
      </c>
      <c r="G10" s="1013">
        <v>8</v>
      </c>
      <c r="H10" s="1013">
        <v>13</v>
      </c>
      <c r="I10" s="1013">
        <f t="shared" si="1"/>
        <v>21</v>
      </c>
    </row>
    <row r="11" spans="1:9" ht="23.25">
      <c r="A11" s="1068" t="s">
        <v>1174</v>
      </c>
      <c r="B11" s="920">
        <v>400</v>
      </c>
      <c r="C11" s="920">
        <v>209</v>
      </c>
      <c r="D11" s="920">
        <f t="shared" si="0"/>
        <v>609</v>
      </c>
      <c r="E11" s="844"/>
      <c r="F11" s="1351" t="s">
        <v>1172</v>
      </c>
      <c r="G11" s="1013">
        <v>7</v>
      </c>
      <c r="H11" s="1013">
        <v>0</v>
      </c>
      <c r="I11" s="1013">
        <f t="shared" si="1"/>
        <v>7</v>
      </c>
    </row>
    <row r="12" spans="1:9" ht="23.25">
      <c r="A12" s="1068" t="s">
        <v>1175</v>
      </c>
      <c r="B12" s="920">
        <v>199</v>
      </c>
      <c r="C12" s="920">
        <v>105</v>
      </c>
      <c r="D12" s="920">
        <f t="shared" si="0"/>
        <v>304</v>
      </c>
      <c r="E12" s="844"/>
      <c r="F12" s="1068" t="s">
        <v>1176</v>
      </c>
      <c r="G12" s="1013">
        <v>16</v>
      </c>
      <c r="H12" s="1013">
        <v>3</v>
      </c>
      <c r="I12" s="1013">
        <f t="shared" si="1"/>
        <v>19</v>
      </c>
    </row>
    <row r="13" spans="1:9" ht="23.25">
      <c r="A13" s="1068" t="s">
        <v>1176</v>
      </c>
      <c r="B13" s="920">
        <v>1635</v>
      </c>
      <c r="C13" s="920">
        <v>814</v>
      </c>
      <c r="D13" s="920">
        <f t="shared" si="0"/>
        <v>2449</v>
      </c>
      <c r="E13" s="844"/>
      <c r="F13" s="1068" t="s">
        <v>1175</v>
      </c>
      <c r="G13" s="1013">
        <v>28</v>
      </c>
      <c r="H13" s="1013">
        <v>38</v>
      </c>
      <c r="I13" s="1013">
        <f t="shared" si="1"/>
        <v>66</v>
      </c>
    </row>
    <row r="14" spans="1:9" ht="23.25">
      <c r="A14" s="978"/>
      <c r="B14" s="1070">
        <f>SUM(B7:B13)</f>
        <v>2525</v>
      </c>
      <c r="C14" s="1070">
        <f>SUM(C7:C13)</f>
        <v>1378</v>
      </c>
      <c r="D14" s="1070">
        <f>SUM(D7:D13)</f>
        <v>3903</v>
      </c>
      <c r="E14" s="844"/>
      <c r="F14" s="1068" t="s">
        <v>1177</v>
      </c>
      <c r="G14" s="1013">
        <v>197</v>
      </c>
      <c r="H14" s="1013">
        <v>109</v>
      </c>
      <c r="I14" s="1013">
        <f>SUM(G14:H14)</f>
        <v>306</v>
      </c>
    </row>
    <row r="15" spans="1:9" ht="23.25">
      <c r="A15" s="1012" t="s">
        <v>1178</v>
      </c>
      <c r="B15" s="844"/>
      <c r="C15" s="844"/>
      <c r="D15" s="1071"/>
      <c r="E15" s="844"/>
      <c r="F15" s="1069"/>
      <c r="G15" s="921">
        <f>SUM(G7:G14)</f>
        <v>310</v>
      </c>
      <c r="H15" s="921">
        <f>SUM(H7:H14)</f>
        <v>183</v>
      </c>
      <c r="I15" s="921">
        <f>SUM(I7:I14)</f>
        <v>493</v>
      </c>
    </row>
    <row r="16" spans="1:9" ht="23.25">
      <c r="F16" s="1012" t="s">
        <v>1178</v>
      </c>
      <c r="G16" s="1012"/>
      <c r="H16" s="315"/>
      <c r="I16" s="315"/>
    </row>
    <row r="17" spans="4:5">
      <c r="D17" s="315"/>
      <c r="E17" s="315"/>
    </row>
  </sheetData>
  <mergeCells count="6">
    <mergeCell ref="A4:I4"/>
    <mergeCell ref="A1:I1"/>
    <mergeCell ref="A3:C3"/>
    <mergeCell ref="A2:I2"/>
    <mergeCell ref="D3:F3"/>
    <mergeCell ref="H3:I3"/>
  </mergeCells>
  <pageMargins left="0.70866141732283472" right="0.70866141732283472" top="0.74803149606299213" bottom="0.74803149606299213" header="0.31496062992125984" footer="0.31496062992125984"/>
  <pageSetup scale="36" orientation="landscape" r:id="rId1"/>
  <drawing r:id="rId2"/>
  <tableParts count="1">
    <tablePart r:id="rId3"/>
  </tablePar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xml version="1.0" encoding="utf-8"?>
<?mso-contentType ?>
<FormTemplates xmlns="http://schemas.microsoft.com/sharepoint/v3/contenttype/forms">
  <Display>DocumentLibraryForm</Display>
  <Edit>DocumentLibraryForm</Edit>
  <New>DocumentLibraryForm</New>
</FormTemplates>
</file>

<file path=customXml/item16.xml>�� 
</file>

<file path=customXml/item17.xml>�� 
</file>

<file path=customXml/item18.xml>�� 
</file>

<file path=customXml/item19.xml><?xml version="1.0" encoding="utf-8"?>
<ct:contentTypeSchema xmlns:ct="http://schemas.microsoft.com/office/2006/metadata/contentType" xmlns:ma="http://schemas.microsoft.com/office/2006/metadata/properties/metaAttributes" ct:_="" ma:_="" ma:contentTypeName="Document" ma:contentTypeID="0x010100C704E2B479DFD448AE0C9C92805B4070" ma:contentTypeVersion="16" ma:contentTypeDescription="Create a new document." ma:contentTypeScope="" ma:versionID="58d7a1135b8fe0e3d81a0c7a900d00c2">
  <xsd:schema xmlns:xsd="http://www.w3.org/2001/XMLSchema" xmlns:xs="http://www.w3.org/2001/XMLSchema" xmlns:p="http://schemas.microsoft.com/office/2006/metadata/properties" xmlns:ns2="da0356f3-83b3-42db-a4ea-d0e11b8bbdec" xmlns:ns3="8dedfef6-c5ba-4a3e-af87-6a55fe944720" targetNamespace="http://schemas.microsoft.com/office/2006/metadata/properties" ma:root="true" ma:fieldsID="fe677f3411fb128c5597d469656a15d3" ns2:_="" ns3:_="">
    <xsd:import namespace="da0356f3-83b3-42db-a4ea-d0e11b8bbdec"/>
    <xsd:import namespace="8dedfef6-c5ba-4a3e-af87-6a55fe944720"/>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OCR" minOccurs="0"/>
                <xsd:element ref="ns3:SharedWithUsers" minOccurs="0"/>
                <xsd:element ref="ns3:SharedWithDetails" minOccurs="0"/>
                <xsd:element ref="ns2:MediaServiceLocation"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a0356f3-83b3-42db-a4ea-d0e11b8bbde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ee2eaa90-8f7f-4846-8504-93fa31a835b7" ma:termSetId="09814cd3-568e-fe90-9814-8d621ff8fb84" ma:anchorId="fba54fb3-c3e1-fe81-a776-ca4b69148c4d" ma:open="true" ma:isKeyword="false">
      <xsd:complexType>
        <xsd:sequence>
          <xsd:element ref="pc:Terms" minOccurs="0" maxOccurs="1"/>
        </xsd:sequence>
      </xsd:complexType>
    </xsd:element>
    <xsd:element name="MediaServiceOCR" ma:index="19" nillable="true" ma:displayName="Extracted Text" ma:internalName="MediaServiceOCR" ma:readOnly="true">
      <xsd:simpleType>
        <xsd:restriction base="dms:Note">
          <xsd:maxLength value="255"/>
        </xsd:restriction>
      </xsd:simpleType>
    </xsd:element>
    <xsd:element name="MediaServiceLocation" ma:index="22" nillable="true" ma:displayName="Location" ma:description="" ma:indexed="true" ma:internalName="MediaServiceLocation" ma:readOnly="true">
      <xsd:simpleType>
        <xsd:restriction base="dms:Text"/>
      </xsd:simpleType>
    </xsd:element>
    <xsd:element name="MediaServiceBillingMetadata" ma:index="23"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8dedfef6-c5ba-4a3e-af87-6a55fe944720"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9e3d91f7-f264-4f8b-96b6-77ddf324552e}" ma:internalName="TaxCatchAll" ma:showField="CatchAllData" ma:web="8dedfef6-c5ba-4a3e-af87-6a55fe944720">
      <xsd:complexType>
        <xsd:complexContent>
          <xsd:extension base="dms:MultiChoiceLookup">
            <xsd:sequence>
              <xsd:element name="Value" type="dms:Lookup" maxOccurs="unbounded" minOccurs="0" nillable="true"/>
            </xsd:sequence>
          </xsd:extension>
        </xsd:complexContent>
      </xsd:complexType>
    </xsd:element>
    <xsd:element name="SharedWithUsers" ma:index="2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2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0.xml>�� 
</file>

<file path=customXml/item21.xml><?xml version="1.0" encoding="utf-8"?>
<p:properties xmlns:p="http://schemas.microsoft.com/office/2006/metadata/properties" xmlns:xsi="http://www.w3.org/2001/XMLSchema-instance" xmlns:pc="http://schemas.microsoft.com/office/infopath/2007/PartnerControls">
  <documentManagement>
    <lcf76f155ced4ddcb4097134ff3c332f xmlns="da0356f3-83b3-42db-a4ea-d0e11b8bbdec">
      <Terms xmlns="http://schemas.microsoft.com/office/infopath/2007/PartnerControls"/>
    </lcf76f155ced4ddcb4097134ff3c332f>
    <TaxCatchAll xmlns="8dedfef6-c5ba-4a3e-af87-6a55fe944720" xsi:nil="true"/>
  </documentManagement>
</p:properties>
</file>

<file path=customXml/itemProps1.xml><?xml version="1.0" encoding="utf-8"?>
<ds:datastoreItem xmlns:ds="http://schemas.openxmlformats.org/officeDocument/2006/customXml" ds:itemID="{66F5A4A9-28DD-42B5-A74E-D3194527FB7C}"/>
</file>

<file path=customXml/itemProps2.xml><?xml version="1.0" encoding="utf-8"?>
<ds:datastoreItem xmlns:ds="http://schemas.openxmlformats.org/officeDocument/2006/customXml" ds:itemID="{7082962A-3D58-4376-81E5-34D1EAEB3798}"/>
</file>

<file path=customXml/itemProps3.xml><?xml version="1.0" encoding="utf-8"?>
<ds:datastoreItem xmlns:ds="http://schemas.openxmlformats.org/officeDocument/2006/customXml" ds:itemID="{1734236D-193E-4861-B7AE-9E1751475E34}"/>
</file>

<file path=customXml/itemProps4.xml><?xml version="1.0" encoding="utf-8"?>
<ds:datastoreItem xmlns:ds="http://schemas.openxmlformats.org/officeDocument/2006/customXml" ds:itemID="{E37A5C9B-FC69-469E-A19B-65027A60E177}"/>
</file>

<file path=customXml/itemProps5.xml><?xml version="1.0" encoding="utf-8"?>
<ds:datastoreItem xmlns:ds="http://schemas.openxmlformats.org/officeDocument/2006/customXml" ds:itemID="{0920F2F1-6527-446B-9C6E-E71DAE4D3523}"/>
</file>

<file path=customXml/itemProps6.xml><?xml version="1.0" encoding="utf-8"?>
<ds:datastoreItem xmlns:ds="http://schemas.openxmlformats.org/officeDocument/2006/customXml" ds:itemID="{5FBFF5F9-F5ED-4DB7-92B9-E5FE1316C996}"/>
</file>

<file path=customXml/itemProps7.xml><?xml version="1.0" encoding="utf-8"?>
<ds:datastoreItem xmlns:ds="http://schemas.openxmlformats.org/officeDocument/2006/customXml" ds:itemID="{F23FD6F4-679F-4C28-83BA-8BC2EABB5983}"/>
</file>

<file path=customXml/itemProps8.xml><?xml version="1.0" encoding="utf-8"?>
<ds:datastoreItem xmlns:ds="http://schemas.openxmlformats.org/officeDocument/2006/customXml" ds:itemID="{FB1FD664-44D7-4790-BCC3-2C16D4990189}"/>
</file>

<file path=customXml/itemProps9.xml><?xml version="1.0" encoding="utf-8"?>
<ds:datastoreItem xmlns:ds="http://schemas.openxmlformats.org/officeDocument/2006/customXml" ds:itemID="{9C2D8381-48DF-4E8F-B539-565B4AB74B8B}"/>
</file>

<file path=customXml/itemProps10.xml><?xml version="1.0" encoding="utf-8"?>
<ds:datastoreItem xmlns:ds="http://schemas.openxmlformats.org/officeDocument/2006/customXml" ds:itemID="{12C0D08D-E686-4AE7-BFA1-EB4C274009BD}"/>
</file>

<file path=customXml/itemProps11.xml><?xml version="1.0" encoding="utf-8"?>
<ds:datastoreItem xmlns:ds="http://schemas.openxmlformats.org/officeDocument/2006/customXml" ds:itemID="{4A9E9C2F-2082-4906-A303-910BDA82BCD1}"/>
</file>

<file path=customXml/itemProps12.xml><?xml version="1.0" encoding="utf-8"?>
<ds:datastoreItem xmlns:ds="http://schemas.openxmlformats.org/officeDocument/2006/customXml" ds:itemID="{1FFC9235-044D-4B0A-8C9F-81DBB93CDED0}"/>
</file>

<file path=customXml/itemProps13.xml><?xml version="1.0" encoding="utf-8"?>
<ds:datastoreItem xmlns:ds="http://schemas.openxmlformats.org/officeDocument/2006/customXml" ds:itemID="{32B16BF3-E4EA-4FDA-A6A8-FD37396AA2F9}"/>
</file>

<file path=customXml/itemProps14.xml><?xml version="1.0" encoding="utf-8"?>
<ds:datastoreItem xmlns:ds="http://schemas.openxmlformats.org/officeDocument/2006/customXml" ds:itemID="{DECED210-9A65-4B7D-AF2B-70F65F770102}"/>
</file>

<file path=customXml/itemProps15.xml><?xml version="1.0" encoding="utf-8"?>
<ds:datastoreItem xmlns:ds="http://schemas.openxmlformats.org/officeDocument/2006/customXml" ds:itemID="{0E9C91F6-7CD1-4C92-82C5-93EB6BEF7561}"/>
</file>

<file path=customXml/itemProps16.xml><?xml version="1.0" encoding="utf-8"?>
<ds:datastoreItem xmlns:ds="http://schemas.openxmlformats.org/officeDocument/2006/customXml" ds:itemID="{A3AC825E-7E9C-4C6C-BD57-2B0AC499A6A6}"/>
</file>

<file path=customXml/itemProps17.xml><?xml version="1.0" encoding="utf-8"?>
<ds:datastoreItem xmlns:ds="http://schemas.openxmlformats.org/officeDocument/2006/customXml" ds:itemID="{6D098F78-D094-405F-BA55-CAFE3CBEAD16}"/>
</file>

<file path=customXml/itemProps18.xml><?xml version="1.0" encoding="utf-8"?>
<ds:datastoreItem xmlns:ds="http://schemas.openxmlformats.org/officeDocument/2006/customXml" ds:itemID="{0C57BE94-DFC2-4B97-ABBE-8EC224883C92}"/>
</file>

<file path=customXml/itemProps19.xml><?xml version="1.0" encoding="utf-8"?>
<ds:datastoreItem xmlns:ds="http://schemas.openxmlformats.org/officeDocument/2006/customXml" ds:itemID="{165786C4-0E2C-421D-AA2D-B9B5A64F5B85}"/>
</file>

<file path=customXml/itemProps20.xml><?xml version="1.0" encoding="utf-8"?>
<ds:datastoreItem xmlns:ds="http://schemas.openxmlformats.org/officeDocument/2006/customXml" ds:itemID="{85171729-2316-4411-A3A8-A8DF571FC41F}"/>
</file>

<file path=customXml/itemProps21.xml><?xml version="1.0" encoding="utf-8"?>
<ds:datastoreItem xmlns:ds="http://schemas.openxmlformats.org/officeDocument/2006/customXml" ds:itemID="{2C43D010-1F8F-44B5-9EAF-E538678E4F29}"/>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Gilma Gisselle Santana</dc:creator>
  <cp:keywords/>
  <dc:description/>
  <cp:lastModifiedBy>Gilma Gisselle Santana</cp:lastModifiedBy>
  <cp:revision/>
  <dcterms:created xsi:type="dcterms:W3CDTF">2010-04-06T13:07:55Z</dcterms:created>
  <dcterms:modified xsi:type="dcterms:W3CDTF">2025-11-12T14:09:15Z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icrosoft.ReportingServices.InteractiveReport.Excel.SheetName">
    <vt:i4>2</vt:i4>
  </property>
  <property fmtid="{D5CDD505-2E9C-101B-9397-08002B2CF9AE}" pid="3" name="MediaServiceImageTags">
    <vt:lpwstr/>
  </property>
  <property fmtid="{D5CDD505-2E9C-101B-9397-08002B2CF9AE}" pid="4" name="ContentTypeId">
    <vt:lpwstr>0x010100C704E2B479DFD448AE0C9C92805B4070</vt:lpwstr>
  </property>
</Properties>
</file>